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V6" i="419"/>
  <c r="J6" i="419"/>
  <c r="AK6" i="419"/>
  <c r="Y6" i="419"/>
  <c r="M6" i="419"/>
  <c r="P6" i="419"/>
  <c r="AS6" i="419"/>
  <c r="AG6" i="419"/>
  <c r="U6" i="419"/>
  <c r="E6" i="419"/>
  <c r="AR6" i="419"/>
  <c r="AN6" i="419"/>
  <c r="AJ6" i="419"/>
  <c r="AF6" i="419"/>
  <c r="AB6" i="419"/>
  <c r="X6" i="419"/>
  <c r="T6" i="419"/>
  <c r="L6" i="419"/>
  <c r="AQ6" i="419"/>
  <c r="AM6" i="419"/>
  <c r="AI6" i="419"/>
  <c r="AE6" i="419"/>
  <c r="AA6" i="419"/>
  <c r="W6" i="419"/>
  <c r="S6" i="419"/>
  <c r="O6" i="419"/>
  <c r="K6" i="419"/>
  <c r="G6" i="419"/>
  <c r="AL6" i="419"/>
  <c r="AH6" i="419"/>
  <c r="AD6" i="419"/>
  <c r="Z6" i="419"/>
  <c r="R6" i="419"/>
  <c r="N6" i="419"/>
  <c r="F6" i="419"/>
  <c r="AO6" i="419"/>
  <c r="AC6" i="419"/>
  <c r="Q6" i="419"/>
  <c r="I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Q3" i="345" l="1"/>
  <c r="R3" i="345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<sst xmlns="http://schemas.openxmlformats.org/spreadsheetml/2006/main" count="17486" uniqueCount="2035">
  <si>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</si>
  <si>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</si>
  <si>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</si>
  <si>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</si>
  <si>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</si>
  <si>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</si>
  <si>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</si>
  <si>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</si>
  <si>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</si>
  <si>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</si>
  <si>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</si>
  <si>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</si>
  <si>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</si>
  <si>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</si>
  <si>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</si>
  <si>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</si>
  <si>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</si>
  <si>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</si>
  <si>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</si>
  <si>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</si>
  <si>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</si>
  <si>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</si>
  <si>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</si>
  <si>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</si>
  <si>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</si>
  <si>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</si>
  <si>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</si>
  <si>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</si>
  <si>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</si>
  <si>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</si>
  <si>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</si>
  <si>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</si>
  <si>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</si>
  <si>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</si>
  <si>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</si>
  <si>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</si>
  <si>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</si>
  <si>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</si>
  <si>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</si>
  <si>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</si>
  <si>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</si>
  <si>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</si>
  <si>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</si>
  <si>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</si>
  <si>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</si>
  <si>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</si>
  <si>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</si>
  <si>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</si>
  <si>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</si>
  <si>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</si>
  <si>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</si>
  <si>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</si>
  <si>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</si>
  <si>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</si>
  <si>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</si>
  <si>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</si>
  <si>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</si>
  <si>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</si>
  <si>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</si>
  <si>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</si>
  <si>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</si>
  <si>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</si>
  <si>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</si>
  <si>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</si>
  <si>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</si>
  <si>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</si>
  <si>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</si>
  <si>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</si>
  <si>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</si>
  <si>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</si>
  <si>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</si>
  <si>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</si>
  <si>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</si>
  <si>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</si>
  <si>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</si>
  <si>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</si>
  <si>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</si>
  <si>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</si>
  <si>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</si>
  <si>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</si>
  <si>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</si>
  <si>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</si>
  <si>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</si>
  <si>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</si>
  <si>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</si>
  <si>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</si>
  <si>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</si>
  <si>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</si>
  <si>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</si>
  <si>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</si>
  <si>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</si>
  <si>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</si>
  <si>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</si>
  <si>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</si>
  <si>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</si>
  <si>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</si>
  <si>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</si>
  <si>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</si>
  <si>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</si>
  <si>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</si>
  <si>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</si>
  <si>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</si>
  <si>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</si>
  <si>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</si>
  <si>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</si>
  <si>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</si>
  <si>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</si>
  <si>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</si>
  <si>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</si>
  <si>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</si>
  <si>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</si>
  <si>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</si>
  <si>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</si>
  <si>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</si>
  <si>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</si>
  <si>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</si>
  <si>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</si>
  <si>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</si>
  <si>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</si>
  <si>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</si>
  <si>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</si>
  <si>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</si>
  <si>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</si>
  <si>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</si>
  <si>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</si>
  <si>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</si>
  <si>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</si>
  <si>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</si>
  <si>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</si>
  <si>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</si>
  <si>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</si>
  <si>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</si>
  <si>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</si>
  <si>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</si>
  <si>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</si>
  <si>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</si>
  <si>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</si>
  <si>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</si>
  <si>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</si>
  <si>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</si>
  <si>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</si>
  <si>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</si>
  <si>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</si>
  <si>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</si>
  <si>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</si>
  <si>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</si>
  <si>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</si>
  <si>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</si>
  <si>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</si>
  <si>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</si>
  <si>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</si>
  <si>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</si>
  <si>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</si>
  <si>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</si>
  <si>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</si>
  <si>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</si>
  <si>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</si>
  <si>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</si>
  <si>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</si>
  <si>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</si>
  <si>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</si>
  <si>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</si>
  <si>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</si>
  <si>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</si>
  <si>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</si>
  <si>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</si>
  <si>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</si>
  <si>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</si>
  <si>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</si>
  <si>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</si>
  <si>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</si>
  <si>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</si>
  <si>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</si>
  <si>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</si>
  <si>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</si>
  <si>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</si>
  <si>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</si>
  <si>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</si>
  <si>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</si>
  <si>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</si>
  <si>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</si>
  <si>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</si>
  <si>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</si>
  <si>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</si>
  <si>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</si>
  <si>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</si>
  <si>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</si>
  <si>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</si>
  <si>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</si>
  <si>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</si>
  <si>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</si>
  <si>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</si>
  <si>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</si>
  <si>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</si>
  <si>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</si>
  <si>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</si>
  <si>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</si>
  <si>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</si>
  <si>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</si>
  <si>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</si>
  <si>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</si>
  <si>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</si>
  <si>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</si>
  <si>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</si>
  <si>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</si>
  <si>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</si>
  <si>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</si>
  <si>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</si>
  <si>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</si>
  <si>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</si>
  <si>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</si>
  <si>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</si>
  <si>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</si>
  <si>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</si>
  <si>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</si>
  <si>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</si>
  <si>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</si>
  <si>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</si>
  <si>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</si>
  <si>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</si>
  <si>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</si>
  <si>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</si>
  <si>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</si>
  <si>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</si>
  <si>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</si>
  <si>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</si>
  <si>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</si>
  <si>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</si>
  <si>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</si>
  <si>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</si>
  <si>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</si>
  <si>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</si>
  <si>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</si>
  <si>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</si>
  <si>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</si>
  <si>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</si>
  <si>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</si>
  <si>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</si>
  <si>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</si>
  <si>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</si>
  <si>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</si>
  <si>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</si>
  <si>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</si>
  <si>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</si>
  <si>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</si>
  <si>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</si>
  <si>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</si>
  <si>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</si>
  <si>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</si>
  <si>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</si>
  <si>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</si>
  <si>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</si>
  <si>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</si>
  <si>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</si>
  <si>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</si>
  <si>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</si>
  <si>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</si>
  <si>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</si>
  <si>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</si>
  <si>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</si>
  <si>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</si>
  <si>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</si>
  <si>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</si>
  <si>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</si>
  <si>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</si>
  <si>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</si>
  <si>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</si>
  <si>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</si>
  <si>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</si>
  <si>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</si>
  <si>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</si>
  <si>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</si>
  <si>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</si>
  <si>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</si>
  <si>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</si>
  <si>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</si>
  <si>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</si>
  <si>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</si>
  <si>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</si>
  <si>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</si>
  <si>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</si>
  <si>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</si>
  <si>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</si>
  <si>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</si>
  <si>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</si>
  <si>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</si>
  <si>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</si>
  <si>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</si>
  <si>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</si>
  <si>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</si>
  <si>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</si>
  <si>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</si>
  <si>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</si>
  <si>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</si>
  <si>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</si>
  <si>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</si>
  <si>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</si>
  <si>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</si>
  <si>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</si>
  <si>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</si>
  <si>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</si>
  <si>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</si>
  <si>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</si>
  <si>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</si>
  <si>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</si>
  <si>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</si>
  <si>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</si>
  <si>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</si>
  <si>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</si>
  <si>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</si>
  <si>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</si>
  <si>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</si>
  <si>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</si>
  <si>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</si>
  <si>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</si>
  <si>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</si>
  <si>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</si>
  <si>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</si>
  <si>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</si>
  <si>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</si>
  <si>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50115009     IUTN - chlopně - TAVI (Z524)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</si>
  <si>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</si>
  <si>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</si>
  <si>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</si>
  <si>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</si>
  <si>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</si>
  <si>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</si>
  <si>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</si>
  <si>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</si>
  <si>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</si>
  <si>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</si>
  <si>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</si>
  <si>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</si>
  <si>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</si>
  <si>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</si>
  <si>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</si>
  <si>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</si>
  <si>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</si>
  <si>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</si>
  <si>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</si>
  <si>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</si>
  <si>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</si>
  <si>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</si>
  <si>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</si>
  <si>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</si>
  <si>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</si>
  <si>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</si>
  <si>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</si>
  <si>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</si>
  <si>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</si>
  <si>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</si>
  <si>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</si>
  <si>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</si>
  <si>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</si>
  <si>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</si>
  <si>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</si>
  <si>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</si>
  <si>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</si>
  <si>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</si>
  <si>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</si>
  <si>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</si>
  <si>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</si>
  <si>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</si>
  <si>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</si>
  <si>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</si>
  <si>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</si>
  <si>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</si>
  <si>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</si>
  <si>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</si>
  <si>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</si>
  <si>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</si>
  <si>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</si>
  <si>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</si>
  <si>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</si>
  <si>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</si>
  <si>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</si>
  <si>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</si>
  <si>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</si>
  <si>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</si>
  <si>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</si>
  <si>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</si>
  <si>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</si>
  <si>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</si>
  <si>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</si>
  <si>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</si>
  <si>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</si>
  <si>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</si>
  <si>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</si>
  <si>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</si>
  <si>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</si>
  <si>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</si>
  <si>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</si>
  <si>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</si>
  <si>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</si>
  <si>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</si>
  <si>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</si>
  <si>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</si>
  <si>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</si>
  <si>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</si>
  <si>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</si>
  <si>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</si>
  <si>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</si>
  <si>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</si>
  <si>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</si>
  <si>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</si>
  <si>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</si>
  <si>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</si>
  <si>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</si>
  <si>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</si>
  <si>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</si>
  <si>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</si>
  <si>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</si>
  <si>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</si>
  <si>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</si>
  <si>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</si>
  <si>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</si>
  <si>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</si>
  <si>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</si>
  <si>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</si>
  <si>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</si>
  <si>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</si>
  <si>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</si>
  <si>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</si>
  <si>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</si>
  <si>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</si>
  <si>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</si>
  <si>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</si>
  <si>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</si>
  <si>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</si>
  <si>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</si>
  <si>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</si>
  <si>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</si>
  <si>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</si>
  <si>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</si>
  <si>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</si>
  <si>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</si>
  <si>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</si>
  <si>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</si>
  <si>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</si>
  <si>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</si>
  <si>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</si>
  <si>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</si>
  <si>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</si>
  <si>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</si>
  <si>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</si>
  <si>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</si>
  <si>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</si>
  <si>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</si>
  <si>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</si>
  <si>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</si>
  <si>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</si>
  <si>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</si>
  <si>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</si>
  <si>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</si>
  <si>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</si>
  <si>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</si>
  <si>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</si>
  <si>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</si>
  <si>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</si>
  <si>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</si>
  <si>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</si>
  <si>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</si>
  <si>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</si>
  <si>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</si>
  <si>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</si>
  <si>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</si>
  <si>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</si>
  <si>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</si>
  <si>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</si>
  <si>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</si>
  <si>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</si>
  <si>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</si>
  <si>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</si>
  <si>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</si>
  <si>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</si>
  <si>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</si>
  <si>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</si>
  <si>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</si>
  <si>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</si>
  <si>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</si>
  <si>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</si>
  <si>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</si>
  <si>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</si>
  <si>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</si>
  <si>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</si>
  <si>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</si>
  <si>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</si>
  <si>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</si>
  <si>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</si>
  <si>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</si>
  <si>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</si>
  <si>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</si>
  <si>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</si>
  <si>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</si>
  <si>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</si>
  <si>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</si>
  <si>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</si>
  <si>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</si>
  <si>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</si>
  <si>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</si>
  <si>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</si>
  <si>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</si>
  <si>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</si>
  <si>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</si>
  <si>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</si>
  <si>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</si>
  <si>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</si>
  <si>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</si>
  <si>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</si>
  <si>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</si>
  <si>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</si>
  <si>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</si>
  <si>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</si>
  <si>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</si>
  <si>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</si>
  <si>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</si>
  <si>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</si>
  <si>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</si>
  <si>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</si>
  <si>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</si>
  <si>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</si>
  <si>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</si>
  <si>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</si>
  <si>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</si>
  <si>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</si>
  <si>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</si>
  <si>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</si>
  <si>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</si>
  <si>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</si>
  <si>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</si>
  <si>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</si>
  <si>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</si>
  <si>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</si>
  <si>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</si>
  <si>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</si>
  <si>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</si>
  <si>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</si>
  <si>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</si>
  <si>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</si>
  <si>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</si>
  <si>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</si>
  <si>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</si>
  <si>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</si>
  <si>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</si>
  <si>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</si>
  <si>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</si>
  <si>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</si>
  <si>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</si>
  <si>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</si>
  <si>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</si>
  <si>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</si>
  <si>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</si>
  <si>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</si>
  <si>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</si>
  <si>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</si>
  <si>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</si>
  <si>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</si>
  <si>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</si>
  <si>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</si>
  <si>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849941</t>
  </si>
  <si>
    <t>162142</t>
  </si>
  <si>
    <t>PARALEN 500</t>
  </si>
  <si>
    <t>POR TBL NOB 24X500MG</t>
  </si>
  <si>
    <t>51384</t>
  </si>
  <si>
    <t>INF SOL 10X1000MLPLAH</t>
  </si>
  <si>
    <t>102684</t>
  </si>
  <si>
    <t>2684</t>
  </si>
  <si>
    <t>GEL 1X20GM</t>
  </si>
  <si>
    <t>841498</t>
  </si>
  <si>
    <t>0</t>
  </si>
  <si>
    <t>Carbosorb tbl.20-blistr</t>
  </si>
  <si>
    <t>900321</t>
  </si>
  <si>
    <t>KL PRIPRAVEK</t>
  </si>
  <si>
    <t>198169</t>
  </si>
  <si>
    <t>98169</t>
  </si>
  <si>
    <t>BUSCOPAN</t>
  </si>
  <si>
    <t>INJ 5X1ML/20MG</t>
  </si>
  <si>
    <t>900438</t>
  </si>
  <si>
    <t>KL SOL.FORMALDEHYDI 10%,500G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</si>
  <si>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</si>
  <si>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</si>
  <si>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</si>
  <si>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</si>
  <si>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</si>
  <si>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</si>
  <si>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</si>
  <si>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</si>
  <si>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</si>
  <si>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</si>
  <si>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</si>
  <si>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</si>
  <si>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</si>
  <si>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</si>
  <si>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</si>
  <si>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</si>
  <si>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</si>
  <si>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</si>
  <si>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</si>
  <si>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</si>
  <si>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</si>
  <si>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</si>
  <si>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</si>
  <si>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</si>
  <si>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</si>
  <si>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</si>
  <si>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902054</t>
  </si>
  <si>
    <t>IR SUSP.CARBO ADSORB.4%</t>
  </si>
  <si>
    <t>IR 2 ml</t>
  </si>
  <si>
    <t>911952</t>
  </si>
  <si>
    <t>KL CONTRATIN  1KS</t>
  </si>
  <si>
    <t>930308</t>
  </si>
  <si>
    <t>KL GLYCEROLUM 85% 1200G</t>
  </si>
  <si>
    <t>23987</t>
  </si>
  <si>
    <t>DZ OCTENISEPT drm. sol. 250 ml</t>
  </si>
  <si>
    <t>DRM SOL 1X250ML</t>
  </si>
  <si>
    <t>P</t>
  </si>
  <si>
    <t>181456</t>
  </si>
  <si>
    <t>81456</t>
  </si>
  <si>
    <t>DUPHALAC</t>
  </si>
  <si>
    <t>SIR 1X500ML-HDPE</t>
  </si>
  <si>
    <t>50113006</t>
  </si>
  <si>
    <t>33648</t>
  </si>
  <si>
    <t>NUTILIS POWDER</t>
  </si>
  <si>
    <t>POR PLV 1X300GM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</si>
  <si>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</si>
  <si>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</si>
  <si>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</si>
  <si>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</si>
  <si>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</si>
  <si>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</si>
  <si>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</si>
  <si>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</si>
  <si>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</si>
  <si>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</si>
  <si>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</si>
  <si>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</si>
  <si>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</si>
  <si>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</si>
  <si>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</si>
  <si>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</si>
  <si>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</si>
  <si>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</si>
  <si>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</si>
  <si>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</si>
  <si>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</si>
  <si>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</si>
  <si>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</si>
  <si>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</si>
  <si>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</si>
  <si>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</si>
  <si>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</si>
  <si>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</si>
  <si>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</si>
  <si>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</si>
  <si>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</si>
  <si>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</si>
  <si>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</si>
  <si>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</si>
  <si>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</si>
  <si>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</si>
  <si>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</si>
  <si>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</si>
  <si>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</si>
  <si>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</si>
  <si>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</si>
  <si>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</si>
  <si>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</si>
  <si>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</si>
  <si>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</si>
  <si>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193746</t>
  </si>
  <si>
    <t>93746</t>
  </si>
  <si>
    <t>HEPARIN LECIVA</t>
  </si>
  <si>
    <t>INJ 1X10ML/50KU</t>
  </si>
  <si>
    <t>849559</t>
  </si>
  <si>
    <t>125066</t>
  </si>
  <si>
    <t>APO-AMLO 5</t>
  </si>
  <si>
    <t>POR TBL NOB 100X5MG</t>
  </si>
  <si>
    <t>100392</t>
  </si>
  <si>
    <t>392</t>
  </si>
  <si>
    <t>ATROPIN BIOTIKA 0.5MG</t>
  </si>
  <si>
    <t>INJ 10X1ML/0.5MG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</si>
  <si>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</si>
  <si>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</si>
  <si>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</si>
  <si>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</si>
  <si>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</si>
  <si>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</si>
  <si>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</si>
  <si>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</si>
  <si>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</si>
  <si>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</si>
  <si>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</si>
  <si>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</si>
  <si>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</si>
  <si>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</si>
  <si>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902055</t>
  </si>
  <si>
    <t>IR ETHANOLUM 96% 10ML</t>
  </si>
  <si>
    <t>IR 10ml</t>
  </si>
  <si>
    <t>990474</t>
  </si>
  <si>
    <t>Desprej 5l</t>
  </si>
  <si>
    <t>109709</t>
  </si>
  <si>
    <t>9709</t>
  </si>
  <si>
    <t>SOLU-MEDROL</t>
  </si>
  <si>
    <t>INJ SIC 1X40MG+1ML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</si>
  <si>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</si>
  <si>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</si>
  <si>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</si>
  <si>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</si>
  <si>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</si>
  <si>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</si>
  <si>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</si>
  <si>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</si>
  <si>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</si>
  <si>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</si>
  <si>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RTG: přístr. pracoviště -SVLS + magnet. rezonance</t>
  </si>
  <si>
    <t>RTG: intervenční radiol.+katetrizační sál os.nákl.</t>
  </si>
  <si>
    <t>Lékárna - léčiva</t>
  </si>
  <si>
    <t>Lékárna - enterární výživa</t>
  </si>
  <si>
    <t>Lékárna - RTG diagnostika</t>
  </si>
  <si>
    <t>3471 - RTG: intervenční radiol.+katetrizační sál os.nákl.</t>
  </si>
  <si>
    <t>3451 - RTG: přístr. pracoviště -SVLS + magnet. rezonance</t>
  </si>
  <si>
    <t>V08AB05 - Jopromid</t>
  </si>
  <si>
    <t>V06XX - Potraviny pro zvláštní lékařské účely (PZLÚ)</t>
  </si>
  <si>
    <t>A06AD11 - Laktulóza</t>
  </si>
  <si>
    <t>H02AB04 - Methylprednisolon</t>
  </si>
  <si>
    <t>A06AD11</t>
  </si>
  <si>
    <t>667MG/ML POR SOL 1X500ML HDP</t>
  </si>
  <si>
    <t>V06XX</t>
  </si>
  <si>
    <t>POR PLV 300G</t>
  </si>
  <si>
    <t>V08AB05</t>
  </si>
  <si>
    <t>0,769G/ML INJ SOL 8X500ML</t>
  </si>
  <si>
    <t>0,769G/ML INJ SOL 10X50ML</t>
  </si>
  <si>
    <t>0,769G/ML INJ SOL 10X100ML</t>
  </si>
  <si>
    <t>ULTRAVIST 300</t>
  </si>
  <si>
    <t>0,623G/ML INJ SOL 10X20ML</t>
  </si>
  <si>
    <t>0,769G/ML INJ SOL 1X200ML</t>
  </si>
  <si>
    <t>H02AB04</t>
  </si>
  <si>
    <t>40MG/ML INJ PSO LQF 40MG+1ML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</si>
  <si>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</si>
  <si>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</si>
  <si>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</si>
  <si>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</si>
  <si>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</si>
  <si>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</si>
  <si>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</si>
  <si>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</si>
  <si>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</si>
  <si>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</si>
  <si>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</si>
  <si>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</si>
  <si>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</si>
  <si>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Čtvrtlík Filip</t>
  </si>
  <si>
    <t>Dusíková Radka</t>
  </si>
  <si>
    <t>Hazlinger Martin</t>
  </si>
  <si>
    <t>Jiný</t>
  </si>
  <si>
    <t>Kovačič Karol</t>
  </si>
  <si>
    <t>Kovář Radim</t>
  </si>
  <si>
    <t>Löwová Ľubica</t>
  </si>
  <si>
    <t>Prášil Vojtěch</t>
  </si>
  <si>
    <t>Tüdös Zbyněk</t>
  </si>
  <si>
    <t>Vomáčka Jaroslav</t>
  </si>
  <si>
    <t>Tiklopidin</t>
  </si>
  <si>
    <t>125521</t>
  </si>
  <si>
    <t>APO-TIC</t>
  </si>
  <si>
    <t>250MG TBL FLM 100</t>
  </si>
  <si>
    <t>Trandolapril a verapamil</t>
  </si>
  <si>
    <t>185638</t>
  </si>
  <si>
    <t>TARKA 180/2 MG TBL.</t>
  </si>
  <si>
    <t>180MG/2MG TBL RET 98</t>
  </si>
  <si>
    <t>Bromazepam</t>
  </si>
  <si>
    <t>88217</t>
  </si>
  <si>
    <t>LEXAURIN 1,5</t>
  </si>
  <si>
    <t>1,5MG TBL NOB 30</t>
  </si>
  <si>
    <t>Furosemid</t>
  </si>
  <si>
    <t>98219</t>
  </si>
  <si>
    <t>FURON</t>
  </si>
  <si>
    <t>40MG TBL NOB 50</t>
  </si>
  <si>
    <t>Ofloxacin</t>
  </si>
  <si>
    <t>87225</t>
  </si>
  <si>
    <t>OFLOXIN 200</t>
  </si>
  <si>
    <t>200MG TBL FLM 20</t>
  </si>
  <si>
    <t>Ramipril</t>
  </si>
  <si>
    <t>56972</t>
  </si>
  <si>
    <t>TRITACE</t>
  </si>
  <si>
    <t>1,25MG TBL NOB 20</t>
  </si>
  <si>
    <t>Spironolakton</t>
  </si>
  <si>
    <t>3550</t>
  </si>
  <si>
    <t>VEROSPIRON</t>
  </si>
  <si>
    <t>25MG TBL NOB 20</t>
  </si>
  <si>
    <t>Thiethylperazin</t>
  </si>
  <si>
    <t>9847</t>
  </si>
  <si>
    <t>TORECAN</t>
  </si>
  <si>
    <t>6,5MG SUP 6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</si>
  <si>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</si>
  <si>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</si>
  <si>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</si>
  <si>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</si>
  <si>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</si>
  <si>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</si>
  <si>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</si>
  <si>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</si>
  <si>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49503</t>
  </si>
  <si>
    <t>20MG TBL NOB 20</t>
  </si>
  <si>
    <t>Amoxicilin a enzymový inhibitor</t>
  </si>
  <si>
    <t>5951</t>
  </si>
  <si>
    <t>AMOKSIKLAV 1 G</t>
  </si>
  <si>
    <t>875MG/125MG TBL FLM 14</t>
  </si>
  <si>
    <t>Omeprazol</t>
  </si>
  <si>
    <t>25361</t>
  </si>
  <si>
    <t>HELICID 10 ZENTIVA</t>
  </si>
  <si>
    <t>10MG CPS ETD 14</t>
  </si>
  <si>
    <t>Dexamethason a antiinfektiva</t>
  </si>
  <si>
    <t>187416</t>
  </si>
  <si>
    <t>SPERSADEX COMP.</t>
  </si>
  <si>
    <t>5MG/1MG/ML OPH GTT SOL 5ML</t>
  </si>
  <si>
    <t>Pitofenon a analgetika</t>
  </si>
  <si>
    <t>176954</t>
  </si>
  <si>
    <t>ALGIFEN NEO</t>
  </si>
  <si>
    <t>500MG/ML+5MG/ML POR GTT SOL 1X</t>
  </si>
  <si>
    <t>Rosuvastatin</t>
  </si>
  <si>
    <t>184401</t>
  </si>
  <si>
    <t>SORVASTA</t>
  </si>
  <si>
    <t>15MG TBL FLM 84X1</t>
  </si>
  <si>
    <t>Síran hořečnatý</t>
  </si>
  <si>
    <t>498</t>
  </si>
  <si>
    <t>MAGNESIUM SULFURICUM BIOTIKA 10%</t>
  </si>
  <si>
    <t>100MG/ML INJ SOL 5X10ML</t>
  </si>
  <si>
    <t>Losartan</t>
  </si>
  <si>
    <t>13893</t>
  </si>
  <si>
    <t>LOZAP 50 ZENTIVA</t>
  </si>
  <si>
    <t>50MG TBL FLM 60 I</t>
  </si>
  <si>
    <t>Jiná antibiotika pro lokální aplikaci</t>
  </si>
  <si>
    <t>201970</t>
  </si>
  <si>
    <t>PAMYCON NA PŘÍPRAVU KAPEK</t>
  </si>
  <si>
    <t>33000IU/2500IU DRM PLV SOL 1</t>
  </si>
  <si>
    <t>Levocetirizin</t>
  </si>
  <si>
    <t>124346</t>
  </si>
  <si>
    <t>CEZERA</t>
  </si>
  <si>
    <t>5MG TBL FLM 90 I</t>
  </si>
  <si>
    <t>Levothyroxin, sodná sůl</t>
  </si>
  <si>
    <t>69189</t>
  </si>
  <si>
    <t>EUTHYROX</t>
  </si>
  <si>
    <t>50MCG TBL NOB 100</t>
  </si>
  <si>
    <t>Urea</t>
  </si>
  <si>
    <t>16462</t>
  </si>
  <si>
    <t>EXCIPIAL U LIPOLOTIO</t>
  </si>
  <si>
    <t>40MG/ML DRM EML 200ML</t>
  </si>
  <si>
    <t>Dehty</t>
  </si>
  <si>
    <t>889</t>
  </si>
  <si>
    <t>PITYOL</t>
  </si>
  <si>
    <t>20MG/G UNG 30G</t>
  </si>
  <si>
    <t>Diklofenak</t>
  </si>
  <si>
    <t>14826</t>
  </si>
  <si>
    <t>FLECTOR EP</t>
  </si>
  <si>
    <t>10MG/G GEL 100G</t>
  </si>
  <si>
    <t>Chlormadinon a ethinylestradiol</t>
  </si>
  <si>
    <t>132692</t>
  </si>
  <si>
    <t>BELARA</t>
  </si>
  <si>
    <t>2MG/0,03MG TBL FLM 3X21</t>
  </si>
  <si>
    <t>1066</t>
  </si>
  <si>
    <t>FRAMYKOIN</t>
  </si>
  <si>
    <t>250IU/100IU/G UNG 10G</t>
  </si>
  <si>
    <t>Azithromycin</t>
  </si>
  <si>
    <t>10382</t>
  </si>
  <si>
    <t>AZITROX</t>
  </si>
  <si>
    <t>500MG TBL FLM 3</t>
  </si>
  <si>
    <t>Jiná</t>
  </si>
  <si>
    <t>173299</t>
  </si>
  <si>
    <t>Cefuroxim</t>
  </si>
  <si>
    <t>47725</t>
  </si>
  <si>
    <t>ZINNAT</t>
  </si>
  <si>
    <t>250MG TBL FLM 10</t>
  </si>
  <si>
    <t>32720</t>
  </si>
  <si>
    <t>XYZAL</t>
  </si>
  <si>
    <t>5MG TBL FLM 50</t>
  </si>
  <si>
    <t>Cefixim</t>
  </si>
  <si>
    <t>189275</t>
  </si>
  <si>
    <t>CEFIXIME INNFARM</t>
  </si>
  <si>
    <t>400MG TBL FLM 10</t>
  </si>
  <si>
    <t>Kyselina listová</t>
  </si>
  <si>
    <t>76064</t>
  </si>
  <si>
    <t>ACIDUM FOLICUM LÉČIVA</t>
  </si>
  <si>
    <t>10MG TBL OBD 30</t>
  </si>
  <si>
    <t>Fenoxymethylpenicilin</t>
  </si>
  <si>
    <t>92806</t>
  </si>
  <si>
    <t>V-PENICILIN 500 MG SLOVAKOFARMA</t>
  </si>
  <si>
    <t>500MG TBL NOB 30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</si>
  <si>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</si>
  <si>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</si>
  <si>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</si>
  <si>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</si>
  <si>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J01FA10 - Azithromycin</t>
  </si>
  <si>
    <t>R06AE09 - Levocetirizin</t>
  </si>
  <si>
    <t>C09CA01 - Losartan</t>
  </si>
  <si>
    <t>J01CR02 - Amoxicilin a enzymový inhibitor</t>
  </si>
  <si>
    <t>C09AA05 - Ramipril</t>
  </si>
  <si>
    <t>B01AC05 - Tiklopidin</t>
  </si>
  <si>
    <t>H03AA01 - Levothyroxin, sodná sůl</t>
  </si>
  <si>
    <t>B01AC05</t>
  </si>
  <si>
    <t>C09AA05</t>
  </si>
  <si>
    <t>H03AA01</t>
  </si>
  <si>
    <t>R06AE09</t>
  </si>
  <si>
    <t>J01CR02</t>
  </si>
  <si>
    <t>J01FA10</t>
  </si>
  <si>
    <t>C10AA07</t>
  </si>
  <si>
    <t>C09CA01</t>
  </si>
  <si>
    <t>Přehled plnění PL - Preskripce léčivých přípravků - orientační přehled</t>
  </si>
  <si>
    <t>50115069     ZPr - porty (Z534)</t>
  </si>
  <si>
    <t>50115072     ZPr - katetry diagnostické (Z535)</t>
  </si>
  <si>
    <t>50115073     ZPr - katetry PCI (Z536)</t>
  </si>
  <si>
    <t>50115078     ZPr - stenty absorbční (Z541)</t>
  </si>
  <si>
    <t>3452</t>
  </si>
  <si>
    <t>přístr. pracoviště -detašová pracoviště+screen.m.</t>
  </si>
  <si>
    <t>přístr. pracoviště -detašová pracoviště+screen.m. Celkem</t>
  </si>
  <si>
    <t>ZA446</t>
  </si>
  <si>
    <t>Vata buničitá přířezy 20 x 30 cm 1230200129</t>
  </si>
  <si>
    <t>ZA464</t>
  </si>
  <si>
    <t>Kompresa NT 10 x 10 cm/2 ks sterilní 26520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</si>
  <si>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</si>
  <si>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</si>
  <si>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</si>
  <si>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</si>
  <si>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</si>
  <si>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</si>
  <si>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</si>
  <si>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</si>
  <si>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</si>
  <si>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cm/5 ks sterilní 1325019265(1230119225)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</si>
  <si>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</si>
  <si>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</si>
  <si>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</si>
  <si>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</si>
  <si>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</si>
  <si>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</si>
  <si>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</si>
  <si>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</si>
  <si>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ZL995</t>
  </si>
  <si>
    <t>Obinadlo hyrofilní sterilní  6 cm x 5 m  004310190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</si>
  <si>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</si>
  <si>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</si>
  <si>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</si>
  <si>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</si>
  <si>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</si>
  <si>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</si>
  <si>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</si>
  <si>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</si>
  <si>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</si>
  <si>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</si>
  <si>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</si>
  <si>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</si>
  <si>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</si>
  <si>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</si>
  <si>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ZB289</t>
  </si>
  <si>
    <t>Válec do tlak. stříkačky Medrad SDS-CTP-QFT 1H07169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</si>
  <si>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</si>
  <si>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</si>
  <si>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</si>
  <si>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</si>
  <si>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</si>
  <si>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</si>
  <si>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</si>
  <si>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</si>
  <si>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</si>
  <si>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</si>
  <si>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</si>
  <si>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</si>
  <si>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</si>
  <si>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</si>
  <si>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ZK798</t>
  </si>
  <si>
    <t>Zátka combi modrá 4495152</t>
  </si>
  <si>
    <t>ZK884</t>
  </si>
  <si>
    <t>Kohout trojcestný discofix modrý 4095111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</si>
  <si>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</si>
  <si>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</si>
  <si>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</si>
  <si>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</si>
  <si>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ZN297</t>
  </si>
  <si>
    <t>Hadička spojovací Gamaplus 1,8 x 450 LL NO DOP 606301-ND</t>
  </si>
  <si>
    <t>ZH317</t>
  </si>
  <si>
    <t>Hadička k injektoru stellant á 50 ks D SSS-LP-60-T</t>
  </si>
  <si>
    <t>ZM734</t>
  </si>
  <si>
    <t>Hadička k injektoru Ulrich pacientská bal. á 100 ks XD2040</t>
  </si>
  <si>
    <t>ZG892</t>
  </si>
  <si>
    <t>Sklo podložní sysmex microscope slides bal. á 50 ks (37001300T) ZE000525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</si>
  <si>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</si>
  <si>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</si>
  <si>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</si>
  <si>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</si>
  <si>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</si>
  <si>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</si>
  <si>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ZK475</t>
  </si>
  <si>
    <t>Rukavice operační latexové s pudrem ansell, vasco surgical powderet vel. 7 6035526 (303504EU)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</si>
  <si>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</si>
  <si>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</si>
  <si>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</si>
  <si>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</si>
  <si>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</si>
  <si>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</si>
  <si>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ZN366</t>
  </si>
  <si>
    <t>Náplast poinjekční elastická tkaná jednotl. baleno 19 mm x 72 mm P-CURE1972ELAST</t>
  </si>
  <si>
    <t>ZA674</t>
  </si>
  <si>
    <t>Cévka CN-01, bal.á 40 ks, 646959</t>
  </si>
  <si>
    <t>ZF165</t>
  </si>
  <si>
    <t>Sonda EnCor Biopsy Probe 10G bal. á 5 ks ECP0110GV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</si>
  <si>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</si>
  <si>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</si>
  <si>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</si>
  <si>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</si>
  <si>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</si>
  <si>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</si>
  <si>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ZP014</t>
  </si>
  <si>
    <t>Sada kalibračních značek CONS pro ortopedické aplikace 25 mm 6 ks EX32E</t>
  </si>
  <si>
    <t>ZC605</t>
  </si>
  <si>
    <t>Katetr zakřivený set 30 G x 2 cm flexibilní DGK 002 X</t>
  </si>
  <si>
    <t>ZJ717</t>
  </si>
  <si>
    <t>Jehla lokalizační prsní hawkins III 20 G x 10 cm 253 100</t>
  </si>
  <si>
    <t>ZO170</t>
  </si>
  <si>
    <t>Jehla bioptická evocore (T) 12G x 100 mm s trokarovým hrotem bal. á 10 ks EC12100T</t>
  </si>
  <si>
    <t>ZA321</t>
  </si>
  <si>
    <t>Kompresa gáza 7,5 cm x 7,5 cm/100 ks nesterilní 06002</t>
  </si>
  <si>
    <t>ZA411</t>
  </si>
  <si>
    <t>Gáza přířezy 30 cm x 30 cm 17 nití 07004</t>
  </si>
  <si>
    <t>ZA544</t>
  </si>
  <si>
    <t>Krytí inadine nepřilnavé 5,0 x 5,0 cm 1/10 SYS01481EE</t>
  </si>
  <si>
    <t>ZE391</t>
  </si>
  <si>
    <t>Krytí hydrofilm  6 x   7 cm bal. á 10 ks 685755</t>
  </si>
  <si>
    <t>ZI558</t>
  </si>
  <si>
    <t>Náplast curapor   7 x   5 cm 32912  (22120,  náhrada za cosmopor )</t>
  </si>
  <si>
    <t>ZI555</t>
  </si>
  <si>
    <t>Náplast cosmopor antibacterial 10,0 x 8 cm á 25 ks 0082185</t>
  </si>
  <si>
    <t>ZE505</t>
  </si>
  <si>
    <t>Krytí hydrofilm 12 x 25 cm, á 25 ks 6857640</t>
  </si>
  <si>
    <t>KA037</t>
  </si>
  <si>
    <t>disk retenční MDC-12</t>
  </si>
  <si>
    <t>KA038</t>
  </si>
  <si>
    <t>jehla SDN-18-7.0</t>
  </si>
  <si>
    <t>KA044</t>
  </si>
  <si>
    <t>jehla bioptická magnum MN1610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</si>
  <si>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</si>
  <si>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</si>
  <si>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</si>
  <si>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</si>
  <si>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</si>
  <si>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</si>
  <si>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</si>
  <si>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</si>
  <si>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</si>
  <si>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</si>
  <si>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</si>
  <si>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</si>
  <si>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</si>
  <si>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</si>
  <si>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</si>
  <si>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</si>
  <si>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</si>
  <si>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</si>
  <si>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</si>
  <si>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</si>
  <si>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KC289</t>
  </si>
  <si>
    <t>kohout Gateway á 10 ks M001153223</t>
  </si>
  <si>
    <t>KC379</t>
  </si>
  <si>
    <t>drát vodící Synchro .010-200 cm M00316310</t>
  </si>
  <si>
    <t>ZA749</t>
  </si>
  <si>
    <t>Stříkačka injekční 3-dílná 50 ml LL Omnifix Solo 4617509F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</si>
  <si>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</si>
  <si>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</si>
  <si>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</si>
  <si>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</si>
  <si>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ZC648</t>
  </si>
  <si>
    <t>Elektroda EKG pěnová pr. 55 mm pro dospělé H-108002</t>
  </si>
  <si>
    <t>ZC751</t>
  </si>
  <si>
    <t>Čepelka skalpelová 11 BB511</t>
  </si>
  <si>
    <t>ZK574</t>
  </si>
  <si>
    <t>Set I. nevaskulární 42001558</t>
  </si>
  <si>
    <t>ZK575</t>
  </si>
  <si>
    <t>Set II. vaskulární 42001559</t>
  </si>
  <si>
    <t>KC272</t>
  </si>
  <si>
    <t>pouzdro zaváděcí Accustick II M001207050</t>
  </si>
  <si>
    <t>KD993</t>
  </si>
  <si>
    <t>pouzdro zaváděcí KSAW-7.0-38-90-RB-SHTL-HC</t>
  </si>
  <si>
    <t>ZL464</t>
  </si>
  <si>
    <t>Popisovač sterilní se dvěma hroty Sandel 4-in-1Marker, bal. á 25 ks, S1041F</t>
  </si>
  <si>
    <t>ZL688</t>
  </si>
  <si>
    <t>Proužky Accu-Check Inform IIStrip 50 EU1 á 50 ks 05942861041</t>
  </si>
  <si>
    <t>KB981</t>
  </si>
  <si>
    <t>pouzdro zaváděcí B70N25AQ</t>
  </si>
  <si>
    <t>ZJ366</t>
  </si>
  <si>
    <t>Válec do tlak. stříkačky Medrad 150-FT-Q</t>
  </si>
  <si>
    <t>ZK816</t>
  </si>
  <si>
    <t>Stříkačka injekční 2-dílná 10 ml LL Inject Solo se závitem 4606728V</t>
  </si>
  <si>
    <t>KI281</t>
  </si>
  <si>
    <t>klip vaskulární StarClose SE 14679-02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</si>
  <si>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</si>
  <si>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</si>
  <si>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</si>
  <si>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</si>
  <si>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</si>
  <si>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</si>
  <si>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KE850</t>
  </si>
  <si>
    <t>drát vodící HR35183M</t>
  </si>
  <si>
    <t>ZN298</t>
  </si>
  <si>
    <t>Hadička spojovací Gamaplus 1,8 x 1800 LL NO DOP 606304-ND</t>
  </si>
  <si>
    <t>ZD835</t>
  </si>
  <si>
    <t>Stříkačka injekční 3-dílná 1 ml LL plastipak bal. á 100 ks 309628</t>
  </si>
  <si>
    <t>KD218</t>
  </si>
  <si>
    <t>jehla bioptická magmun MN1616</t>
  </si>
  <si>
    <t>KI039</t>
  </si>
  <si>
    <t>drát vodící GA35403M</t>
  </si>
  <si>
    <t>KC371</t>
  </si>
  <si>
    <t>drát vodící MODEL-V18 150 cm M001468500</t>
  </si>
  <si>
    <t>KA043</t>
  </si>
  <si>
    <t>jehla bioptická magnum MN1410</t>
  </si>
  <si>
    <t>KB946</t>
  </si>
  <si>
    <t>drát vodící Lunderquist 260 cm TSMG-35-260-LES</t>
  </si>
  <si>
    <t>KE944</t>
  </si>
  <si>
    <t>pouzdro zaváděcí KSAW-6.0-18/38-55-RB-ANL2-HC</t>
  </si>
  <si>
    <t>KE514</t>
  </si>
  <si>
    <t>disk retenční MDC-10</t>
  </si>
  <si>
    <t>KD581</t>
  </si>
  <si>
    <t>puzdro zaváděcí k TIPSu RUPS-100</t>
  </si>
  <si>
    <t>KG055</t>
  </si>
  <si>
    <t>pouzdro zaváděcí KSAW-7.0-18/38-55-RB-ANL2-HC</t>
  </si>
  <si>
    <t>KD909</t>
  </si>
  <si>
    <t>chlopeň na cévku CFM-100</t>
  </si>
  <si>
    <t>KB885</t>
  </si>
  <si>
    <t>drát vodící Amplatz 145 cm THSCF-35-145-3-AUS1</t>
  </si>
  <si>
    <t>KF135</t>
  </si>
  <si>
    <t>drát vodící Lunderquist 180 cm TSMG-35-180-7-LES</t>
  </si>
  <si>
    <t>KB895</t>
  </si>
  <si>
    <t>jehla mikropunkční MPIS-401-NT</t>
  </si>
  <si>
    <t>KB915</t>
  </si>
  <si>
    <t>pouzdro zaváděcí KSAW-6.0-38-90-RB-SHTL-HC</t>
  </si>
  <si>
    <t>KJ408</t>
  </si>
  <si>
    <t>pouzdro zaváděcí KCFW-6.0-35-70-RB-HFANL0-HC</t>
  </si>
  <si>
    <t>KC084</t>
  </si>
  <si>
    <t>drát vodící J3 5050359</t>
  </si>
  <si>
    <t>KC083</t>
  </si>
  <si>
    <t>drát vodící 5050200</t>
  </si>
  <si>
    <t>KC085</t>
  </si>
  <si>
    <t>drát vodící 5050243</t>
  </si>
  <si>
    <t>KC078</t>
  </si>
  <si>
    <t>hadička vysokotlaká angio á 25 ks 5011531</t>
  </si>
  <si>
    <t>ZA586</t>
  </si>
  <si>
    <t>Stříkačka injekční 2 ml LL KDM bal. á 100 ks 831908 02-0070</t>
  </si>
  <si>
    <t>KC115</t>
  </si>
  <si>
    <t>dilatátor vessel F4-17 á 10 ks 504404X</t>
  </si>
  <si>
    <t>ZA696</t>
  </si>
  <si>
    <t>Elektroda EKG ARBO H92 31.1925.21</t>
  </si>
  <si>
    <t>ZC654</t>
  </si>
  <si>
    <t>Manžeta přetlaková 500 ml s manometrem KVS PM 05M</t>
  </si>
  <si>
    <t>KF405</t>
  </si>
  <si>
    <t>pouzdro zaváděcí 4F.035 402604A</t>
  </si>
  <si>
    <t>KF102</t>
  </si>
  <si>
    <t>pouzdro zaváděcí KCFW-10.0-35-45-RB-HFANL1-HC</t>
  </si>
  <si>
    <t>KK198</t>
  </si>
  <si>
    <t>pouzdro zaváděcí KSAW-7.0-38-80-RB-SHTL-HC</t>
  </si>
  <si>
    <t>KK197</t>
  </si>
  <si>
    <t>pouzdro zaváděcí KSAW-6.0-38-80-RB-SHTL-HC</t>
  </si>
  <si>
    <t>KB958</t>
  </si>
  <si>
    <t>katetr drenážní biliární ULT12.0-38-40-P-32S 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</si>
  <si>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</si>
  <si>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</si>
  <si>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</si>
  <si>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</si>
  <si>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</si>
  <si>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</si>
  <si>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</si>
  <si>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</si>
  <si>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</si>
  <si>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</si>
  <si>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</si>
  <si>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</si>
  <si>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</si>
  <si>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</si>
  <si>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</si>
  <si>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</si>
  <si>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KD913</t>
  </si>
  <si>
    <t>katetr balónkový Wanda 3 x 40 135 cm H965SCH505250</t>
  </si>
  <si>
    <t>KE503</t>
  </si>
  <si>
    <t>katetr vodící ST XF 6F 100 cm M003101500</t>
  </si>
  <si>
    <t>KG549</t>
  </si>
  <si>
    <t>katetr balónkový Wanda 6 x 40 80 cm H965SCH505100</t>
  </si>
  <si>
    <t>KH483</t>
  </si>
  <si>
    <t>katetr balónkový Wanda 3 x 40 80 cm H965SCH505010</t>
  </si>
  <si>
    <t>KC264</t>
  </si>
  <si>
    <t>mikrokatetr Excelsior 150 M0031441890</t>
  </si>
  <si>
    <t>KD894</t>
  </si>
  <si>
    <t>katetr balónkový Mars 8 x 4 OPT 1750-0804</t>
  </si>
  <si>
    <t>KE323</t>
  </si>
  <si>
    <t>katetr značený OPT 1080-4000</t>
  </si>
  <si>
    <t>KG548</t>
  </si>
  <si>
    <t>katetr balónkový Wanda 5 x 40 80 cm H965SCH505070</t>
  </si>
  <si>
    <t>KG554</t>
  </si>
  <si>
    <t>katetr balónkový Wanda 6 x 40 135 cm H965SCH505340</t>
  </si>
  <si>
    <t>KH178</t>
  </si>
  <si>
    <t>katetr balónkový Mustang 10 x 60 75 cm H74939171100670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</si>
  <si>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</si>
  <si>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</si>
  <si>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</si>
  <si>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</si>
  <si>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</si>
  <si>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</si>
  <si>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KC267</t>
  </si>
  <si>
    <t>katetr vodící ST XF 6F 90 cm H965100500</t>
  </si>
  <si>
    <t>KC087</t>
  </si>
  <si>
    <t>katetr diagnostický .035 F5 65 LINDH SR2948</t>
  </si>
  <si>
    <t>KE767</t>
  </si>
  <si>
    <t>katetr drenážní pig. BTQ BT-PD1-1230-W</t>
  </si>
  <si>
    <t>KC312</t>
  </si>
  <si>
    <t>mikrokatetr Excelsior SL-10 150 M0031681890</t>
  </si>
  <si>
    <t>KE302</t>
  </si>
  <si>
    <t>katetr diagnostický HNR5.0-35-100-P-10S-PIG</t>
  </si>
  <si>
    <t>KC122</t>
  </si>
  <si>
    <t>katetr diagnostický .038 Tempo5 100 BER-2 451515H0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</si>
  <si>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</si>
  <si>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</si>
  <si>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</si>
  <si>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</si>
  <si>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</si>
  <si>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</si>
  <si>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</si>
  <si>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</si>
  <si>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KH573</t>
  </si>
  <si>
    <t>mikrokatetr Progreat 2.8F MC-PE28131ZB</t>
  </si>
  <si>
    <t>KB882</t>
  </si>
  <si>
    <t>set bioptický jaterní LABS-100</t>
  </si>
  <si>
    <t>KJ073</t>
  </si>
  <si>
    <t>katétr dilatační balónkový MAXI LD PTA F7 110 20 x 80 4162080LF</t>
  </si>
  <si>
    <t>KG610</t>
  </si>
  <si>
    <t>katetr balónkový Wanda 4 x 40 80 cm H965SCH505040</t>
  </si>
  <si>
    <t>KI946</t>
  </si>
  <si>
    <t>katetr balónkový Maverick XL 5.0 x 20 H7493790950200</t>
  </si>
  <si>
    <t>KH950</t>
  </si>
  <si>
    <t>katetr balónkový Mustang 5 x 60 75 cm H74939171050670</t>
  </si>
  <si>
    <t>KG550</t>
  </si>
  <si>
    <t>katetr balónkový Wanda 7 x 40 80 cm H965SCH505130</t>
  </si>
  <si>
    <t>KG551</t>
  </si>
  <si>
    <t>katetr balónkový Wanda 8 x 40 80 cm H965SCH505160</t>
  </si>
  <si>
    <t>KD701</t>
  </si>
  <si>
    <t>katetr balónkový Mars 5 x 10 OPT 1750-0510</t>
  </si>
  <si>
    <t>KD896</t>
  </si>
  <si>
    <t>katetr balónkový Mars 10 x 4 OPT 1750-1004</t>
  </si>
  <si>
    <t>KD895</t>
  </si>
  <si>
    <t>katetr balónkový Mars 9 x 4 OPT 1750-0904</t>
  </si>
  <si>
    <t>KD700</t>
  </si>
  <si>
    <t>katetr balónkový Mars 5 x 4 OPT 1750-0504</t>
  </si>
  <si>
    <t>KI771</t>
  </si>
  <si>
    <t>katetr vodící ST XF 5F 100 cm M003101640</t>
  </si>
  <si>
    <t>KH467</t>
  </si>
  <si>
    <t>katetr diagnostický TEMPO4 65 COBRAII 2SH 451443V2</t>
  </si>
  <si>
    <t>KI981</t>
  </si>
  <si>
    <t>katetr PTA dilatační rekanalizační Outback Re-Entry OTB42120</t>
  </si>
  <si>
    <t>KC136</t>
  </si>
  <si>
    <t>katetr diagnostický .038 Tempo4 65 BER-2 451415V0</t>
  </si>
  <si>
    <t>KH891</t>
  </si>
  <si>
    <t>katetr vodící 40DEG XF 6F 100 cm M003101420</t>
  </si>
  <si>
    <t>KB955</t>
  </si>
  <si>
    <t>katetr drenážní biliární ULT10.2-38-40-P-32S-CLB-RH</t>
  </si>
  <si>
    <t>KB950</t>
  </si>
  <si>
    <t>katetr diagnostický HNB5.0-38-100-P-NS-H1</t>
  </si>
  <si>
    <t>KD904</t>
  </si>
  <si>
    <t>katetr diagnostický HNB5.0-38-65-P-2S-C2</t>
  </si>
  <si>
    <t>KB884</t>
  </si>
  <si>
    <t>katetr diagnostický HNB5.0-38-100-P-NS-SIM2</t>
  </si>
  <si>
    <t>KI263</t>
  </si>
  <si>
    <t>katetr drenážní pig. BTQ BT-PD1-0720-W</t>
  </si>
  <si>
    <t>KE974</t>
  </si>
  <si>
    <t>katetr drenážní biliární ULT10.2-38-25-P-6S-CLM-RH</t>
  </si>
  <si>
    <t>KG924</t>
  </si>
  <si>
    <t>katetr okluzní Coda CODA-2-9.0-35-120-32</t>
  </si>
  <si>
    <t>KD911</t>
  </si>
  <si>
    <t>katetr diagnostický HNB5.0-35-65-P-NS-TIPS</t>
  </si>
  <si>
    <t>KB959</t>
  </si>
  <si>
    <t>katetr drenážní biliární ULT14.0-38-40-P-32S-CLB-RH</t>
  </si>
  <si>
    <t>KB960</t>
  </si>
  <si>
    <t>filtr venakavální IGTCFS-65-UNI IGTCFS-65-UNI-TULIP</t>
  </si>
  <si>
    <t>KB879</t>
  </si>
  <si>
    <t>katetr diagnostický P5.0-35-50-P-NS-0</t>
  </si>
  <si>
    <t>KB961</t>
  </si>
  <si>
    <t>katetr diagnostický HNBR5.0-38-100-P-NS-VERT</t>
  </si>
  <si>
    <t>KB953</t>
  </si>
  <si>
    <t>katetr drenážní biliární ULT14.0-38-25-P-6S-CLM-RH</t>
  </si>
  <si>
    <t>KH174</t>
  </si>
  <si>
    <t>katetr balónkový Mustang 8 x 60 75 cm H74939171080670</t>
  </si>
  <si>
    <t>KE766</t>
  </si>
  <si>
    <t>katetr drenážní pig. BTQ BT-PD1-1030-W</t>
  </si>
  <si>
    <t>KJ565</t>
  </si>
  <si>
    <t>katetr diagnostický .035 Tempo4 65 UNIV 451404V5</t>
  </si>
  <si>
    <t>KJ567</t>
  </si>
  <si>
    <t>katetr diagnostický .038 Tempo5 80 UNI SELECT 451518S0</t>
  </si>
  <si>
    <t>KJ650</t>
  </si>
  <si>
    <t>katetr diagnostický .038 Tempo5 125 MP-A SMALL 451506P0</t>
  </si>
  <si>
    <t>KJ661</t>
  </si>
  <si>
    <t>katetrangiografický TORCON diagnostický 5,0 Fr  HNB5.0-38-125-P-NS-VTK</t>
  </si>
  <si>
    <t>KJ707</t>
  </si>
  <si>
    <t>katetr vodící Vistabrite Per GC ST 8F 90 cm .088" 588844P</t>
  </si>
  <si>
    <t>KB909</t>
  </si>
  <si>
    <t>extraktor vaskulární GTRS-200-RB</t>
  </si>
  <si>
    <t>KH298</t>
  </si>
  <si>
    <t>katetr balónkový Mustang 5 x 4 135 cm H74939171050410</t>
  </si>
  <si>
    <t>KJ557</t>
  </si>
  <si>
    <t>katetr vodící pro mikrokatetrizaci MERCI DAC 044, 6.3F/ 0,70 x 120 cm 90171</t>
  </si>
  <si>
    <t>KH892</t>
  </si>
  <si>
    <t>katetr vodící 40DEG XF 8F 90 cm H965100440</t>
  </si>
  <si>
    <t>KE134</t>
  </si>
  <si>
    <t>katetr diagnostický HNR5.0-35-100-P-NS-O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</si>
  <si>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</si>
  <si>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</si>
  <si>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</si>
  <si>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</si>
  <si>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ZA715</t>
  </si>
  <si>
    <t>Set infuzní intrafix primeline classic 150 cm 4062957</t>
  </si>
  <si>
    <t>ZD423</t>
  </si>
  <si>
    <t>Šití silon monofil modrý 4/0 EP 1,5 bal. á 24 ks SM 2061</t>
  </si>
  <si>
    <t>ZA832</t>
  </si>
  <si>
    <t>Jehla injekční 0,9 x 40 mm žlutá 4657519</t>
  </si>
  <si>
    <t>ZB479</t>
  </si>
  <si>
    <t>Jehla chirurgická B12</t>
  </si>
  <si>
    <t>ZB556</t>
  </si>
  <si>
    <t>Jehla injekční 1,2 x 40 mm růžová 4665120</t>
  </si>
  <si>
    <t>ZN041</t>
  </si>
  <si>
    <t>Rukavice operační gammex latex PF bez pudru 6,5 330048065</t>
  </si>
  <si>
    <t>ZN126</t>
  </si>
  <si>
    <t>Rukavice operační gammex latex PF bez pudru 7,0 330048070</t>
  </si>
  <si>
    <t>ZN130</t>
  </si>
  <si>
    <t>Rukavice operační gammex latex PF bez pudru 6,0 330048060</t>
  </si>
  <si>
    <t>ZN125</t>
  </si>
  <si>
    <t>Rukavice operační gammex latex PF bez pudru 7,5 330048075</t>
  </si>
  <si>
    <t>KF569</t>
  </si>
  <si>
    <t>stentgraft Viatorr 10 x 70 N-PT107275</t>
  </si>
  <si>
    <t>KH563</t>
  </si>
  <si>
    <t>stent biliární Zilver 10 x 10 ZFV6-80-10-10.0</t>
  </si>
  <si>
    <t>KF570</t>
  </si>
  <si>
    <t>stentgraft Viatorr 10 x 80 N-PT108275</t>
  </si>
  <si>
    <t>KJ262</t>
  </si>
  <si>
    <t>stent vaskulární Isthmus 8 x 29 ICLC8029L</t>
  </si>
  <si>
    <t>KJ258</t>
  </si>
  <si>
    <t>stent vaskulární Isthmus 10 x 29 ICLC10029L</t>
  </si>
  <si>
    <t>KJ259</t>
  </si>
  <si>
    <t>stent vaskulární Isthmus 10 x 39 ICLC10039L</t>
  </si>
  <si>
    <t>KJ266</t>
  </si>
  <si>
    <t>stent vaskulární Radix2 5 x 17 ICRW5017S</t>
  </si>
  <si>
    <t>KJ264</t>
  </si>
  <si>
    <t>stent vaskulární Isthmus 9 x 29 ICLC9029L</t>
  </si>
  <si>
    <t>KG937</t>
  </si>
  <si>
    <t>stentgraft aortální Zenith AAA- Spiral Leg ZSLE</t>
  </si>
  <si>
    <t>KD694</t>
  </si>
  <si>
    <t>stentgraft aortální Zenith Flex AAA  - Main Body TFFB-32-82,125-ZT,32</t>
  </si>
  <si>
    <t>KF190</t>
  </si>
  <si>
    <t>stent biliární Zilver 8 x 10 ZIB6-40-10-8.0</t>
  </si>
  <si>
    <t>KF189</t>
  </si>
  <si>
    <t>stent biliární Zilver 6 x 10 ZIB6-40-10-6.0</t>
  </si>
  <si>
    <t>KJ542</t>
  </si>
  <si>
    <t>stent karotický samoexpandibilní CASPER RX 8 x 25 mm CPR-0825-143RX</t>
  </si>
  <si>
    <t>KJ541</t>
  </si>
  <si>
    <t>stent karotický samoexpandibilní CASPER RX 8 x 20 mm CPR-0820-143RX</t>
  </si>
  <si>
    <t>KJ947</t>
  </si>
  <si>
    <t>stent vaskulární periferní Epic 7 x 60 75 cm samoexpandibilní H74939054076070</t>
  </si>
  <si>
    <t>KJ888</t>
  </si>
  <si>
    <t>stent vaskulární periferní Epic 10 x 40 75 cm samoexpandibilní H74939054104070</t>
  </si>
  <si>
    <t>KK022</t>
  </si>
  <si>
    <t>stent periferní vaskulární Astron samoexpandibilní 10 x 40 x 70 cm 349214</t>
  </si>
  <si>
    <t>KJ885</t>
  </si>
  <si>
    <t>stent vaskulární periferní Epic 8 x 40 75 cm samoexpandibilní H74939054084070</t>
  </si>
  <si>
    <t>KJ886</t>
  </si>
  <si>
    <t>stent vaskulární periferní Epic 8 x 60 75 cm samoexpandibilní H74939054086070</t>
  </si>
  <si>
    <t>KJ848</t>
  </si>
  <si>
    <t>stent vaskulární Isthmus 10 x 19 ICLC10019L</t>
  </si>
  <si>
    <t>KJ179</t>
  </si>
  <si>
    <t>stentgraft periferní samoexpandibilní Viabahn Low Prof. 8 x 15 120 cm PAJ081502</t>
  </si>
  <si>
    <t>KJ178</t>
  </si>
  <si>
    <t>stentgraft periferní samoexpandibilní Viabahn Low Prof. 8 x 10 120 cm PAJ081002</t>
  </si>
  <si>
    <t>ZO539</t>
  </si>
  <si>
    <t>Kohout trojcestný červený bal. á 50 ks E0501</t>
  </si>
  <si>
    <t>ZO538</t>
  </si>
  <si>
    <t>Kohout trojcestný bílý bal. á 50 ks E0500</t>
  </si>
  <si>
    <t>KC439</t>
  </si>
  <si>
    <t>spirála embolizační GDS-10-360 4 x 8 M003347408SR0</t>
  </si>
  <si>
    <t>KC292</t>
  </si>
  <si>
    <t>spirála embolizační GDC-10 Ultrasoft 3 x 6 M0033433060</t>
  </si>
  <si>
    <t>KC438</t>
  </si>
  <si>
    <t>spirála embolizační GDS-10-360 5 x 9 M003347509SR0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</si>
  <si>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</si>
  <si>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</si>
  <si>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</si>
  <si>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</si>
  <si>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</si>
  <si>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</si>
  <si>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KD827</t>
  </si>
  <si>
    <t>spirála embolizační GDC-10SR 5 x 15 M003346515SR0</t>
  </si>
  <si>
    <t>KC303</t>
  </si>
  <si>
    <t>spirála embolizační GDC-10 Ultrasoft 2 x 6 M0033432060</t>
  </si>
  <si>
    <t>KC393</t>
  </si>
  <si>
    <t>spirála embolizační GDS-10 Ultrasoft 2 x 4 M0033432040</t>
  </si>
  <si>
    <t>KC392</t>
  </si>
  <si>
    <t>spirála embolizační GDS-10 Ultrasoft 2 x 3 M0033432030</t>
  </si>
  <si>
    <t>KD563</t>
  </si>
  <si>
    <t>spirála embolizační GDC-10-360 8 x 20 M003346820SR0</t>
  </si>
  <si>
    <t>KD828</t>
  </si>
  <si>
    <t>spirála embolizační GDC-10SR 7 x 20 M003346720SR0</t>
  </si>
  <si>
    <t>KI948</t>
  </si>
  <si>
    <t>spirála embolizační GDC-10-360 10 x 20 M0033471020SR0</t>
  </si>
  <si>
    <t>KC357</t>
  </si>
  <si>
    <t>spirála embolizační GDC-10 Ultrasoft 2 x 2 M0033432020</t>
  </si>
  <si>
    <t>KC030</t>
  </si>
  <si>
    <t>spirála embolizační GDC-10-360 12 x 30 M0033461230SR0</t>
  </si>
  <si>
    <t>KD829</t>
  </si>
  <si>
    <t>spirála embolizační GDC-10SR 9 x 30 M003346930SR0</t>
  </si>
  <si>
    <t>KD830</t>
  </si>
  <si>
    <t>spirála embolizační GDC-10SR 10 x 30 M0033461030SR0</t>
  </si>
  <si>
    <t>KC436</t>
  </si>
  <si>
    <t>spirála embolizační GDS-10-360 6 x 15 M003346615SR0</t>
  </si>
  <si>
    <t>KC440</t>
  </si>
  <si>
    <t>spirála embolizační GDS-10-360 3 x 6 M003347306SR0</t>
  </si>
  <si>
    <t>KC270</t>
  </si>
  <si>
    <t>kabely k odpoutávači spirál Synerg Connect M00345110240</t>
  </si>
  <si>
    <t>KB996</t>
  </si>
  <si>
    <t>částice embolizační EB2S507</t>
  </si>
  <si>
    <t>KC435</t>
  </si>
  <si>
    <t>spirála embolizační GDS-10-360 6 x 11 M003346611SR0</t>
  </si>
  <si>
    <t>KC291</t>
  </si>
  <si>
    <t>spirála embolizační GDC-10 Ultrasoft 3 x 8 M0033433080</t>
  </si>
  <si>
    <t>KH826</t>
  </si>
  <si>
    <t>spirála embolizační Nester 3 x 5 MWCE-18-5-3-NESTER</t>
  </si>
  <si>
    <t>KH825</t>
  </si>
  <si>
    <t>spirála embolizační Nester 2 x 5 MWCE-18-5-2-NESTER</t>
  </si>
  <si>
    <t>KH824</t>
  </si>
  <si>
    <t>spirála embolizační Nester 3 x 3 MWCE-18-3-3-NESTER</t>
  </si>
  <si>
    <t>KE345</t>
  </si>
  <si>
    <t>spirála emolizační Nester 4 x 14 MWCE-35-14-4-NESTER</t>
  </si>
  <si>
    <t>KH827</t>
  </si>
  <si>
    <t>spirála embolizační Nester 2 x 7 MWCE-18-7-2-NESTER</t>
  </si>
  <si>
    <t>KC360</t>
  </si>
  <si>
    <t>spirála embolizační GDC vortx 2 x 4 M00335302440</t>
  </si>
  <si>
    <t>KC434</t>
  </si>
  <si>
    <t>spirála embolizační GDS-10-360 7 x 15 M003346715SR0</t>
  </si>
  <si>
    <t>KJ703</t>
  </si>
  <si>
    <t>spirála embolizační sleva GDC-18 360 18 x 30 M00334818300s</t>
  </si>
  <si>
    <t>KJ702</t>
  </si>
  <si>
    <t>spirála embolizační sleva GDC-18 360 16 x 30 M00334816300s</t>
  </si>
  <si>
    <t>KJ723</t>
  </si>
  <si>
    <t>spirála embolizační sleva GDC-10 SOFT 2D 7 x 10 M003344710SR4s</t>
  </si>
  <si>
    <t>KJ935</t>
  </si>
  <si>
    <t>spirála embolizační sleva GDC vortx 2 x 5 M00335302540s</t>
  </si>
  <si>
    <t>KI360</t>
  </si>
  <si>
    <t>spirála emboizačníl sleva DGC-10 2D soft 4x8 M003344408SR40s</t>
  </si>
  <si>
    <t>KJ849</t>
  </si>
  <si>
    <t>spirála embolizačníl sleva GDC-10 2D soft 5 x 10 M003344510SR40s</t>
  </si>
  <si>
    <t>KK193</t>
  </si>
  <si>
    <t>spirála embolizační sleva GDC vortx 2 x 6 M00335302640s</t>
  </si>
  <si>
    <t>KC361</t>
  </si>
  <si>
    <t>spirála embolizační GDC vortx 2 x 5 M00335302540</t>
  </si>
  <si>
    <t>KK194</t>
  </si>
  <si>
    <t>spirála embolizační sleva GDC vortx 2 x 3 M00335302340s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</si>
  <si>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</si>
  <si>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</si>
  <si>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</si>
  <si>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</si>
  <si>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</si>
  <si>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</si>
  <si>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</si>
  <si>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</si>
  <si>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</si>
  <si>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</si>
  <si>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RTG: přístr. pracoviště -detašová prac.+screen.m.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</si>
  <si>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</si>
  <si>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</si>
  <si>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</si>
  <si>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</si>
  <si>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</si>
  <si>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</si>
  <si>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</si>
  <si>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</si>
  <si>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</si>
  <si>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</si>
  <si>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</si>
  <si>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</si>
  <si>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</si>
  <si>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</si>
  <si>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</si>
  <si>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</si>
  <si>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</si>
  <si>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</si>
  <si>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</si>
  <si>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</si>
  <si>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</si>
  <si>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</si>
  <si>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</si>
  <si>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Marie</t>
  </si>
  <si>
    <t>Černá Tereza</t>
  </si>
  <si>
    <t>Dorňáková Kristýna</t>
  </si>
  <si>
    <t>Chmela David</t>
  </si>
  <si>
    <t>Klimovičová Barbora</t>
  </si>
  <si>
    <t>Macek Jan</t>
  </si>
  <si>
    <t>Müllerová Irena</t>
  </si>
  <si>
    <t>Sedláčková Zuzana</t>
  </si>
  <si>
    <t>Szutyányi Peter</t>
  </si>
  <si>
    <t>Štenclová Jana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</si>
  <si>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</si>
  <si>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</si>
  <si>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</si>
  <si>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</si>
  <si>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</si>
  <si>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</si>
  <si>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</si>
  <si>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</si>
  <si>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</si>
  <si>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</si>
  <si>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</si>
  <si>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</si>
  <si>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</si>
  <si>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</si>
  <si>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</si>
  <si>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</si>
  <si>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</si>
  <si>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</si>
  <si>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</si>
  <si>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</si>
  <si>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</si>
  <si>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</si>
  <si>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</si>
  <si>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</si>
  <si>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</si>
  <si>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</si>
  <si>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</si>
  <si>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</si>
  <si>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</si>
  <si>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</si>
  <si>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</si>
  <si>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</si>
  <si>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</t>
  </si>
  <si>
    <t>0003134</t>
  </si>
  <si>
    <t>0022075</t>
  </si>
  <si>
    <t>0042433</t>
  </si>
  <si>
    <t>0045119</t>
  </si>
  <si>
    <t>VISIPAQUE 270 MG I/ML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</si>
  <si>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</si>
  <si>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</si>
  <si>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</si>
  <si>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</si>
  <si>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</si>
  <si>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</si>
  <si>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</si>
  <si>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</si>
  <si>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</si>
  <si>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0092932</t>
  </si>
  <si>
    <t>SADA DRENÁŽNÍ</t>
  </si>
  <si>
    <t>0141293</t>
  </si>
  <si>
    <t>PORT MRI S KATÉTREM CHRONOFLEX A ZAVADĚČEM 0607173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</si>
  <si>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</si>
  <si>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</si>
  <si>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</si>
  <si>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</si>
  <si>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</si>
  <si>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</si>
  <si>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</si>
  <si>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</si>
  <si>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</si>
  <si>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</si>
  <si>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</si>
  <si>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</si>
  <si>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</si>
  <si>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</si>
  <si>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</si>
  <si>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</si>
  <si>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</si>
  <si>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</si>
  <si>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</si>
  <si>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</si>
  <si>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</si>
  <si>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</si>
  <si>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</si>
  <si>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</si>
  <si>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</si>
  <si>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</si>
  <si>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</si>
  <si>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</si>
  <si>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</si>
  <si>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</si>
  <si>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</si>
  <si>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</si>
  <si>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</si>
  <si>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</si>
  <si>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</si>
  <si>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</si>
  <si>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</si>
  <si>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</si>
  <si>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</si>
  <si>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</si>
  <si>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</si>
  <si>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</si>
  <si>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</si>
  <si>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</si>
  <si>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</si>
  <si>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</si>
  <si>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</si>
  <si>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</si>
  <si>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</si>
  <si>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</si>
  <si>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</si>
  <si>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</si>
  <si>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</si>
  <si>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</si>
  <si>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</si>
  <si>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</si>
  <si>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</si>
  <si>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</si>
  <si>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</si>
  <si>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</si>
  <si>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</si>
  <si>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</si>
  <si>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</si>
  <si>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</si>
  <si>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</si>
  <si>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</si>
  <si>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</si>
  <si>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</si>
  <si>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</si>
  <si>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</si>
  <si>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</si>
  <si>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</si>
  <si>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</si>
  <si>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</si>
  <si>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</si>
  <si>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</si>
  <si>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</si>
  <si>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</si>
  <si>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</si>
  <si>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</si>
  <si>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</si>
  <si>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</si>
  <si>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</si>
  <si>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</si>
  <si>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</si>
  <si>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</si>
  <si>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</si>
  <si>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</si>
  <si>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</si>
  <si>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</si>
  <si>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</si>
  <si>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</si>
  <si>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</si>
  <si>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</si>
  <si>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</si>
  <si>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</si>
  <si>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</si>
  <si>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</si>
  <si>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</si>
  <si>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</si>
  <si>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89180</t>
  </si>
  <si>
    <t>DIAGNOSTICKÁ DIGITÁLNÍ MAMOGRAFIE NEBO DUKTOGRAFIE</t>
  </si>
  <si>
    <t>0017039</t>
  </si>
  <si>
    <t>0045123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</si>
  <si>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</si>
  <si>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</si>
  <si>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</si>
  <si>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</si>
  <si>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</si>
  <si>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</si>
  <si>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</si>
  <si>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</si>
  <si>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0082502</t>
  </si>
  <si>
    <t>LOKALIZÁTOR PRSNÍCH LÉZÍ HYDROMARK</t>
  </si>
  <si>
    <t>0075302</t>
  </si>
  <si>
    <t>JEHLA BIOPTICKÁ 17920010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</si>
  <si>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</si>
  <si>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</si>
  <si>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</si>
  <si>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</si>
  <si>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</si>
  <si>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</si>
  <si>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</si>
  <si>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</si>
  <si>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89199</t>
  </si>
  <si>
    <t>SKIASKOPICKÁ KONTROLA DIAGNOSTICKÝCH A LÉČEBNÝCH V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</si>
  <si>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</si>
  <si>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</si>
  <si>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</si>
  <si>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</si>
  <si>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</si>
  <si>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</si>
  <si>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</si>
  <si>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</si>
  <si>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</si>
  <si>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</si>
  <si>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</si>
  <si>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</si>
  <si>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</si>
  <si>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</si>
  <si>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</si>
  <si>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</si>
  <si>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</si>
  <si>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</si>
  <si>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</si>
  <si>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</si>
  <si>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</si>
  <si>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</si>
  <si>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</si>
  <si>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</si>
  <si>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</si>
  <si>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</si>
  <si>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</si>
  <si>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</si>
  <si>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</si>
  <si>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</si>
  <si>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</si>
  <si>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</si>
  <si>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</si>
  <si>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</si>
  <si>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</si>
  <si>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</si>
  <si>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</si>
  <si>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</si>
  <si>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</si>
  <si>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</si>
  <si>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</si>
  <si>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</si>
  <si>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</si>
  <si>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</si>
  <si>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</si>
  <si>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</si>
  <si>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</si>
  <si>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</si>
  <si>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</si>
  <si>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</si>
  <si>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</si>
  <si>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</si>
  <si>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</si>
  <si>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</si>
  <si>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</si>
  <si>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</si>
  <si>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</si>
  <si>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</si>
  <si>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</si>
  <si>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</si>
  <si>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</si>
  <si>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</si>
  <si>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</si>
  <si>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</si>
  <si>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</si>
  <si>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</si>
  <si>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</si>
  <si>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</si>
  <si>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0054475</t>
  </si>
  <si>
    <t>STENT BILIÁRNÍ ZILVER 635,SAMOEXPANDIBILNÍ,NITINOL</t>
  </si>
  <si>
    <t>0054370</t>
  </si>
  <si>
    <t>ZAVADĚČ KE KATETRŮM 402604A-402611A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</si>
  <si>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</si>
  <si>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</si>
  <si>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</si>
  <si>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</si>
  <si>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</si>
  <si>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</si>
  <si>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</si>
  <si>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</si>
  <si>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</si>
  <si>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</si>
  <si>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</si>
  <si>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</si>
  <si>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</si>
  <si>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</si>
  <si>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</si>
  <si>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</si>
  <si>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</si>
  <si>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</si>
  <si>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</si>
  <si>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</si>
  <si>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</si>
  <si>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</si>
  <si>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</si>
  <si>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</si>
  <si>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89311</t>
  </si>
  <si>
    <t xml:space="preserve">INTERVENČNÍ VÝKON ŘÍZENÝ RDG METODOU (SKIASKOPIE, </t>
  </si>
  <si>
    <t>89415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</si>
  <si>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</si>
  <si>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</si>
  <si>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</si>
  <si>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</si>
  <si>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</si>
  <si>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</si>
  <si>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89445</t>
  </si>
  <si>
    <t>ŽÍLY HORNÍ KONČETINY - FLEBOGRAFIE PERIFERNÍ, CELÝ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</si>
  <si>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</si>
  <si>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</si>
  <si>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</si>
  <si>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</si>
  <si>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</si>
  <si>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</si>
  <si>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</si>
  <si>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</si>
  <si>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</si>
  <si>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</si>
  <si>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</si>
  <si>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</si>
  <si>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</si>
  <si>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</si>
  <si>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</si>
  <si>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</si>
  <si>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</si>
  <si>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</si>
  <si>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</si>
  <si>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</si>
  <si>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</si>
  <si>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</si>
  <si>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</si>
  <si>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</si>
  <si>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</si>
  <si>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</si>
  <si>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</si>
  <si>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</si>
  <si>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</si>
  <si>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</si>
  <si>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</si>
  <si>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</si>
  <si>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</si>
  <si>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</si>
  <si>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</si>
  <si>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</si>
  <si>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0052143</t>
  </si>
  <si>
    <t>EXTRAKTOR - AMPLATZ GOOSE NECK GNXXXX - PERIFERNÍ,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</si>
  <si>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</si>
  <si>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</si>
  <si>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</si>
  <si>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</si>
  <si>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</si>
  <si>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</si>
  <si>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0057827</t>
  </si>
  <si>
    <t>KATETR ANGIOGRAFICKÝ VYSOKOTLAKÝ, PRŮMĚR 4 A 5 FR</t>
  </si>
  <si>
    <t>0059982</t>
  </si>
  <si>
    <t>DRÁT ZAVÁDĚCÍ MIRAGE 103-0608-200</t>
  </si>
  <si>
    <t>0092128</t>
  </si>
  <si>
    <t>SOUPRAVA ZAVÁDĚCÍ DESTINATION - 45CM</t>
  </si>
  <si>
    <t>0111638</t>
  </si>
  <si>
    <t>STENT PERIFERNÍ VASKUL. - ISTHMUS LOGIC CARBOSTENT</t>
  </si>
  <si>
    <t>0047805</t>
  </si>
  <si>
    <t>SADA AG-JEHLA ANGIOGRAFICKÁ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</si>
  <si>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</si>
  <si>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</si>
  <si>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</si>
  <si>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</si>
  <si>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</si>
  <si>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</si>
  <si>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</si>
  <si>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89409</t>
  </si>
  <si>
    <t>ZAVEDENÍ STENTGRAFTU DO NEKORONÁRNÍHO TEPENNÉHO NE</t>
  </si>
  <si>
    <t>90931</t>
  </si>
  <si>
    <t xml:space="preserve">(DRG) ENDOVASKULÁRNÍ ZAVEDENÍ POTAHOVANÉHO STENTU </t>
  </si>
  <si>
    <t>89331</t>
  </si>
  <si>
    <t>ZAVEDENÍ STENTU DO TEPENNÉHO ČI ŽILNÍHO ŘEČIŠTĚ</t>
  </si>
  <si>
    <t>90933</t>
  </si>
  <si>
    <t>(DRG) ENDOVASKULÁRNÍ ZAVEDENÍ NEPOTAHOVANÉHO STENT</t>
  </si>
  <si>
    <t>89421</t>
  </si>
  <si>
    <t>MĚŘENÍ TLAKU PŘI ANGIOGRAFII</t>
  </si>
  <si>
    <t>90952</t>
  </si>
  <si>
    <t>(DRG) EXTRAKCE TROMBU NEBO EMBOLU ENDOVASKULÁRNÍ C</t>
  </si>
  <si>
    <t>02</t>
  </si>
  <si>
    <t>0059494</t>
  </si>
  <si>
    <t>LIPIODOL ULTRA-FLUIDE</t>
  </si>
  <si>
    <t>0038498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</si>
  <si>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</si>
  <si>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</si>
  <si>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</si>
  <si>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</si>
  <si>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</si>
  <si>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</si>
  <si>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0058736</t>
  </si>
  <si>
    <t>TĚLÍSKO EMBOLIZAČNÍ NESTER</t>
  </si>
  <si>
    <t>0059579</t>
  </si>
  <si>
    <t>STENT PERIFERNÍ HEPATICKÝ GORE VIATORR TIPS,SAMOEX</t>
  </si>
  <si>
    <t>0075316</t>
  </si>
  <si>
    <t>JEHLA BIOPTICKÁ MN1616</t>
  </si>
  <si>
    <t>0075340</t>
  </si>
  <si>
    <t>JEHLA BIOPTICKÁ C1610B,C1616B,C1620B</t>
  </si>
  <si>
    <t>90930</t>
  </si>
  <si>
    <t>03</t>
  </si>
  <si>
    <t>0047648</t>
  </si>
  <si>
    <t>KATETR ANGIOGRAFICKÝ OUTLOOK RQ-4</t>
  </si>
  <si>
    <t>0057840</t>
  </si>
  <si>
    <t>TĚLÍSKO EMBOLIZAČNÍ IMWCE</t>
  </si>
  <si>
    <t>04</t>
  </si>
  <si>
    <t>0034283</t>
  </si>
  <si>
    <t>JEHLA K LOKALIZACI PRSNÍCH LÉZÍ, X-REIDY</t>
  </si>
  <si>
    <t>0141868</t>
  </si>
  <si>
    <t>STENTGRAFT PERIFERNÍ VASKULÁRNÍ - HEMOBAHN-GORE VI</t>
  </si>
  <si>
    <t>0141907</t>
  </si>
  <si>
    <t>STENT JÍC.BILIÁRNÍ,KOLOREK.DUODEN.TRACH.BRONCH.SX-</t>
  </si>
  <si>
    <t>0057416</t>
  </si>
  <si>
    <t>DRÁT VODÍCÍ 110CM,150CM M001468XX0</t>
  </si>
  <si>
    <t>0048828</t>
  </si>
  <si>
    <t>STENT JÍCNOVÝ FERX-ELLA-BOUBELLA-E</t>
  </si>
  <si>
    <t>0151349</t>
  </si>
  <si>
    <t>KATETR PODPŮR.PRO MIKROKAT - SYSTÉM MERCI - MULTIF</t>
  </si>
  <si>
    <t>0092131</t>
  </si>
  <si>
    <t>KATETR BALÓNKOVÝ PTA - RX MUSO</t>
  </si>
  <si>
    <t>0049201</t>
  </si>
  <si>
    <t>STENT PERIFERNÍ VASKULÁRNÍ - ADVANTA V12; KRYTÝ ST</t>
  </si>
  <si>
    <t>0034264</t>
  </si>
  <si>
    <t>JEHLA PUNKČNÍ,DLOUHÁ,TROKAR</t>
  </si>
  <si>
    <t>05</t>
  </si>
  <si>
    <t>0038471</t>
  </si>
  <si>
    <t>0048307</t>
  </si>
  <si>
    <t>STENTGRAFT PERIFERNÍ VASKULÁRNÍ - FLUENCY; SAMOEXP</t>
  </si>
  <si>
    <t>0048347</t>
  </si>
  <si>
    <t>KATETR INFUZNÍ CRAGG MAC NAMMARA</t>
  </si>
  <si>
    <t>0053558</t>
  </si>
  <si>
    <t>KATETR VODÍCÍ VISTABRITE TIP G.C.5-10F</t>
  </si>
  <si>
    <t>0054472</t>
  </si>
  <si>
    <t>KATETR BALÓNKOVÝ OKLUZNÍ PRO ZENITH</t>
  </si>
  <si>
    <t>0056358</t>
  </si>
  <si>
    <t>0058000</t>
  </si>
  <si>
    <t>DRÁT VODÍCÍ JINDO PRO PTA           503451-503657</t>
  </si>
  <si>
    <t>0058462</t>
  </si>
  <si>
    <t>VODIČ DRÁTĚNÝ LUNDERQUIST EXTRA STIFF, ZAHNUTÝ</t>
  </si>
  <si>
    <t>0058504</t>
  </si>
  <si>
    <t>STENT KAROTICKÝ - ACCULINK; SAMOEXPANDIBILNÍ; COCR</t>
  </si>
  <si>
    <t>0059025</t>
  </si>
  <si>
    <t>STENTGRAFT AORTÁLNÍ BŘIŠNÍ - ELLA; BIFURKAČNÍ</t>
  </si>
  <si>
    <t>0092284</t>
  </si>
  <si>
    <t>STENT PERIFERNÍ VASKULÁRNÍ - ASTRON; SAMOEXPAND; N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</si>
  <si>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</si>
  <si>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</si>
  <si>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</si>
  <si>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</si>
  <si>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</si>
  <si>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- ZENITH - NOHA SPIRÁLNÍ</t>
  </si>
  <si>
    <t>0151536</t>
  </si>
  <si>
    <t>DRÁT VODÍCÍ PTA - POD KOLENO - ASAHI -.014,.018/18</t>
  </si>
  <si>
    <t>0151037</t>
  </si>
  <si>
    <t>EXTRAKTOR PRO FILTR VENAKAVÁLNÍ</t>
  </si>
  <si>
    <t>0058849</t>
  </si>
  <si>
    <t>SADA AG - ZAVADĚČ (SHEATH) PRO ZENITH AAA</t>
  </si>
  <si>
    <t>0054477</t>
  </si>
  <si>
    <t xml:space="preserve">STENTGRAFT AORTÁLNÍ - ZENITH AAA AOUNI EMERGENCY; </t>
  </si>
  <si>
    <t>0054478</t>
  </si>
  <si>
    <t>STENTGRAFT AORTÁLNÍ - ZENITH FLEX AAA; SAMOEXPAND;</t>
  </si>
  <si>
    <t>0193334</t>
  </si>
  <si>
    <t>STENTGRAFT AORTÁLNÍ - ZENITH BIFURKOVANÝ PRO A.I.I</t>
  </si>
  <si>
    <t>0048344</t>
  </si>
  <si>
    <t>VODIČ SPIDER RX FX EMBOLIC PROTECTION SPD 030..070</t>
  </si>
  <si>
    <t>0059026</t>
  </si>
  <si>
    <t>STENTGRAFT AORTÁLNÍ BŘIŠNÍ - ELLA; KÓNICKÝ</t>
  </si>
  <si>
    <t>0052130</t>
  </si>
  <si>
    <t>STENT PERIFERNÍ CARBOSTENT VŠECHNY TYPY ICVXXXX</t>
  </si>
  <si>
    <t>0141714</t>
  </si>
  <si>
    <t>OKLUDER AVP - AMPLATZER</t>
  </si>
  <si>
    <t>0193332</t>
  </si>
  <si>
    <t>VODIČ PTA HYDROFILNÍ  PRO FLEXOR</t>
  </si>
  <si>
    <t>0151947</t>
  </si>
  <si>
    <t>0051173</t>
  </si>
  <si>
    <t>VODIČ - PTA-SPECIÁLNÍ(DILATAČNÍ,REKANALIZAČNÍ)-OUT</t>
  </si>
  <si>
    <t>0059590</t>
  </si>
  <si>
    <t>STENTGRAFT - ZENITH SPIRAL-Z766 - HLAVNÍ ČÁST</t>
  </si>
  <si>
    <t>0193331</t>
  </si>
  <si>
    <t>STENTGRAFT AORTÁLNÍ - ZENITH - EXTENZE PROXIMÁLNÍ</t>
  </si>
  <si>
    <t>0152417</t>
  </si>
  <si>
    <t>STENT PERIFERNÍ VASKULÁRNÍ - LIFESTREAM; POTAH PTF</t>
  </si>
  <si>
    <t>0056492</t>
  </si>
  <si>
    <t>KATETR TROMBEKTOMICKÝ ASPIRAČNÍ - ASPIREX 10F/110C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</si>
  <si>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</si>
  <si>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</si>
  <si>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</si>
  <si>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</si>
  <si>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</si>
  <si>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</si>
  <si>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</si>
  <si>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MIKROKAT PERIF. KORON. NEURO: EXCELSIOR SL-10; NEU</t>
  </si>
  <si>
    <t>0048264</t>
  </si>
  <si>
    <t>DRÁT NEUROINTERVENČNÍ</t>
  </si>
  <si>
    <t>0057999</t>
  </si>
  <si>
    <t>SPIRÁLA GDC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</si>
  <si>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</si>
  <si>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</si>
  <si>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</si>
  <si>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</si>
  <si>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</si>
  <si>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</si>
  <si>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</si>
  <si>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</si>
  <si>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</si>
  <si>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</si>
  <si>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</si>
  <si>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</si>
  <si>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</si>
  <si>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REBAR, APOLLO ONYX</t>
  </si>
  <si>
    <t>0059986</t>
  </si>
  <si>
    <t>SYSTÉM BALÓN UZÁVĚROVÝ EQUINOX 104-4011..104-4470</t>
  </si>
  <si>
    <t>0151925</t>
  </si>
  <si>
    <t>DRÁT VODÍCÍ NEUROVASKULÁRNÍ ASAHI CHIKAI 10 200/30</t>
  </si>
  <si>
    <t>0151924</t>
  </si>
  <si>
    <t>DRÁT VODÍCÍ NEUROVASKULÁRNÍ ASAHI CHIKAI 200/300CM</t>
  </si>
  <si>
    <t>07</t>
  </si>
  <si>
    <t>0050237</t>
  </si>
  <si>
    <t>DRÁT VODÍCÍ CHOICE PLUS</t>
  </si>
  <si>
    <t>0048349</t>
  </si>
  <si>
    <t>KATETR INFUZNÍ VODIČ PROSTREAM 41271..41278</t>
  </si>
  <si>
    <t>89447</t>
  </si>
  <si>
    <t>LYMFOGRAFIE, CELÝ VÝKON</t>
  </si>
  <si>
    <t>08</t>
  </si>
  <si>
    <t>0056301</t>
  </si>
  <si>
    <t>KATETR BALÓNKOVÝ FOGARTY EMBOLEKTOMICKÝ - TRU-LUME</t>
  </si>
  <si>
    <t>10</t>
  </si>
  <si>
    <t>0047748</t>
  </si>
  <si>
    <t>SADA EMBOLIZAČNÍ - KABEL PROPOJOVACÍ</t>
  </si>
  <si>
    <t>89525</t>
  </si>
  <si>
    <t>DOPPLEROVSKÁ ULTRASONOGRAFIE TRANSKRANIÁLNÍ</t>
  </si>
  <si>
    <t>11</t>
  </si>
  <si>
    <t>12</t>
  </si>
  <si>
    <t>13</t>
  </si>
  <si>
    <t>14</t>
  </si>
  <si>
    <t>16</t>
  </si>
  <si>
    <t>0092127</t>
  </si>
  <si>
    <t>ČÁSTICE EMBOLIZAČNÍ - EMBOSFÉRY EB2S103-912</t>
  </si>
  <si>
    <t>17</t>
  </si>
  <si>
    <t>0058503</t>
  </si>
  <si>
    <t>KATETR PERIFERNĺ DILATAČNĺ VIATRAC - PTA</t>
  </si>
  <si>
    <t>0152285</t>
  </si>
  <si>
    <t>STENT KAROTICKÝ - CASPER, SAMOEXPAND.; NITINOL; DV</t>
  </si>
  <si>
    <t>18</t>
  </si>
  <si>
    <t>20</t>
  </si>
  <si>
    <t>21</t>
  </si>
  <si>
    <t>0046107</t>
  </si>
  <si>
    <t>STENT BILIÁRNÍ SX-ELLA-NITINELLA, NITINOL</t>
  </si>
  <si>
    <t>25</t>
  </si>
  <si>
    <t>26</t>
  </si>
  <si>
    <t>30</t>
  </si>
  <si>
    <t>31</t>
  </si>
  <si>
    <t>32</t>
  </si>
  <si>
    <t>50</t>
  </si>
  <si>
    <t>0049441</t>
  </si>
  <si>
    <t>STENTGRAFT - ZENITH TX2 ZTEG-2PT - PROXIMÁLNÍ ZÚŽE</t>
  </si>
  <si>
    <t>0038476</t>
  </si>
  <si>
    <t>59</t>
  </si>
  <si>
    <t>0034083</t>
  </si>
  <si>
    <t>JEHLA BIOPTICKÁ ASPIRAČNÍ PLICNÍ, FRANSEENOVA,ECHO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</si>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</sst>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7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6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3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7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5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6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3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3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7" fillId="2" borderId="86" xfId="0" applyNumberFormat="1" applyFont="1" applyFill="1" applyBorder="1" applyAlignment="1">
      <alignment horizontal="center" vertical="center" wrapText="1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33" fillId="0" borderId="88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9" fontId="33" fillId="0" borderId="95" xfId="0" applyNumberFormat="1" applyFont="1" applyBorder="1"/>
    <xf numFmtId="0" fontId="57" fillId="2" borderId="104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3" fontId="40" fillId="4" borderId="106" xfId="0" applyNumberFormat="1" applyFont="1" applyFill="1" applyBorder="1" applyAlignment="1"/>
    <xf numFmtId="173" fontId="40" fillId="2" borderId="106" xfId="0" applyNumberFormat="1" applyFont="1" applyFill="1" applyBorder="1" applyAlignment="1"/>
    <xf numFmtId="49" fontId="38" fillId="2" borderId="94" xfId="0" quotePrefix="1" applyNumberFormat="1" applyFont="1" applyFill="1" applyBorder="1" applyAlignment="1">
      <alignment horizontal="center" vertical="center"/>
    </xf>
    <xf numFmtId="0" fontId="26" fillId="4" borderId="91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3" xfId="0" applyFont="1" applyBorder="1"/>
    <xf numFmtId="0" fontId="32" fillId="2" borderId="81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3" fontId="40" fillId="2" borderId="84" xfId="0" applyNumberFormat="1" applyFont="1" applyFill="1" applyBorder="1" applyAlignment="1">
      <alignment horizontal="center" vertical="center"/>
    </xf>
    <xf numFmtId="3" fontId="57" fillId="2" borderId="8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4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8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8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6" xfId="0" applyFont="1" applyFill="1" applyBorder="1" applyAlignment="1">
      <alignment vertical="center"/>
    </xf>
    <xf numFmtId="3" fontId="32" fillId="2" borderId="68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8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8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8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164" fontId="32" fillId="2" borderId="64" xfId="53" applyNumberFormat="1" applyFont="1" applyFill="1" applyBorder="1" applyAlignment="1">
      <alignment horizontal="left"/>
    </xf>
    <xf numFmtId="3" fontId="32" fillId="2" borderId="64" xfId="53" applyNumberFormat="1" applyFont="1" applyFill="1" applyBorder="1" applyAlignment="1">
      <alignment horizontal="left"/>
    </xf>
    <xf numFmtId="3" fontId="32" fillId="2" borderId="72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4" xfId="0" applyFont="1" applyFill="1" applyBorder="1"/>
    <xf numFmtId="3" fontId="40" fillId="2" borderId="118" xfId="0" applyNumberFormat="1" applyFont="1" applyFill="1" applyBorder="1"/>
    <xf numFmtId="9" fontId="40" fillId="2" borderId="78" xfId="0" applyNumberFormat="1" applyFont="1" applyFill="1" applyBorder="1"/>
    <xf numFmtId="3" fontId="40" fillId="2" borderId="72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19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6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173" fontId="40" fillId="4" borderId="153" xfId="0" applyNumberFormat="1" applyFont="1" applyFill="1" applyBorder="1" applyAlignment="1">
      <alignment horizontal="center"/>
    </xf>
    <xf numFmtId="0" fontId="0" fillId="0" borderId="153" xfId="0" applyBorder="1" applyAlignment="1"/>
    <xf numFmtId="0" fontId="0" fillId="0" borderId="154" xfId="0" applyBorder="1" applyAlignment="1">
      <alignment horizontal="right"/>
    </xf>
    <xf numFmtId="0" fontId="0" fillId="0" borderId="155" xfId="0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 wrapText="1"/>
    </xf>
    <xf numFmtId="0" fontId="0" fillId="0" borderId="155" xfId="0" applyBorder="1" applyAlignment="1">
      <alignment horizontal="right" wrapText="1"/>
    </xf>
    <xf numFmtId="175" fontId="33" fillId="0" borderId="155" xfId="0" applyNumberFormat="1" applyFont="1" applyBorder="1" applyAlignment="1">
      <alignment horizontal="right"/>
    </xf>
    <xf numFmtId="0" fontId="0" fillId="0" borderId="156" xfId="0" applyBorder="1" applyAlignment="1">
      <alignment horizontal="right"/>
    </xf>
    <xf numFmtId="0" fontId="0" fillId="0" borderId="157" xfId="0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40" fillId="2" borderId="62" xfId="0" applyFont="1" applyFill="1" applyBorder="1" applyAlignment="1">
      <alignment horizontal="center" vertical="center"/>
    </xf>
    <xf numFmtId="0" fontId="57" fillId="2" borderId="151" xfId="0" applyFont="1" applyFill="1" applyBorder="1" applyAlignment="1">
      <alignment horizontal="center" vertical="center" wrapText="1"/>
    </xf>
    <xf numFmtId="174" fontId="33" fillId="2" borderId="62" xfId="0" applyNumberFormat="1" applyFont="1" applyFill="1" applyBorder="1" applyAlignment="1"/>
    <xf numFmtId="174" fontId="33" fillId="0" borderId="150" xfId="0" applyNumberFormat="1" applyFont="1" applyBorder="1"/>
    <xf numFmtId="174" fontId="33" fillId="0" borderId="159" xfId="0" applyNumberFormat="1" applyFont="1" applyBorder="1"/>
    <xf numFmtId="173" fontId="40" fillId="4" borderId="62" xfId="0" applyNumberFormat="1" applyFont="1" applyFill="1" applyBorder="1" applyAlignment="1"/>
    <xf numFmtId="173" fontId="33" fillId="0" borderId="150" xfId="0" applyNumberFormat="1" applyFont="1" applyBorder="1"/>
    <xf numFmtId="173" fontId="33" fillId="0" borderId="151" xfId="0" applyNumberFormat="1" applyFont="1" applyBorder="1"/>
    <xf numFmtId="173" fontId="40" fillId="2" borderId="62" xfId="0" applyNumberFormat="1" applyFont="1" applyFill="1" applyBorder="1" applyAlignment="1"/>
    <xf numFmtId="173" fontId="33" fillId="0" borderId="159" xfId="0" applyNumberFormat="1" applyFont="1" applyBorder="1"/>
    <xf numFmtId="173" fontId="33" fillId="0" borderId="62" xfId="0" applyNumberFormat="1" applyFont="1" applyBorder="1"/>
    <xf numFmtId="0" fontId="0" fillId="0" borderId="160" xfId="0" applyBorder="1" applyAlignment="1">
      <alignment horizontal="center"/>
    </xf>
    <xf numFmtId="0" fontId="0" fillId="0" borderId="161" xfId="0" applyBorder="1" applyAlignment="1">
      <alignment horizontal="right"/>
    </xf>
    <xf numFmtId="0" fontId="0" fillId="0" borderId="161" xfId="0" applyBorder="1" applyAlignment="1">
      <alignment horizontal="right" wrapText="1"/>
    </xf>
    <xf numFmtId="0" fontId="0" fillId="0" borderId="162" xfId="0" applyBorder="1" applyAlignment="1">
      <alignment horizontal="right"/>
    </xf>
    <xf numFmtId="0" fontId="0" fillId="0" borderId="158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163" xfId="0" applyNumberFormat="1" applyFont="1" applyBorder="1" applyAlignment="1">
      <alignment horizontal="right"/>
    </xf>
    <xf numFmtId="175" fontId="33" fillId="0" borderId="163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33" fillId="2" borderId="72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1" fillId="4" borderId="140" xfId="0" applyFont="1" applyFill="1" applyBorder="1" applyAlignment="1">
      <alignment horizontal="left"/>
    </xf>
    <xf numFmtId="169" fontId="61" fillId="4" borderId="141" xfId="0" applyNumberFormat="1" applyFont="1" applyFill="1" applyBorder="1"/>
    <xf numFmtId="9" fontId="61" fillId="4" borderId="141" xfId="0" applyNumberFormat="1" applyFont="1" applyFill="1" applyBorder="1"/>
    <xf numFmtId="9" fontId="61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1" fillId="0" borderId="140" xfId="0" applyFont="1" applyBorder="1" applyAlignment="1">
      <alignment horizontal="left" indent="1"/>
    </xf>
    <xf numFmtId="0" fontId="61" fillId="0" borderId="143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0.85880593566851804</c:v>
                </c:pt>
                <c:pt idx="1">
                  <c:v>0.76417588800519465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54144"/>
        <c:axId val="-1352361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0.7349269093103602</c:v>
                </c:pt>
                <c:pt idx="1">
                  <c:v>0.7349269093103602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66112"/>
        <c:axId val="-1352366656"/>
      </c:scatterChart>
      <c:catAx>
        <c:axId val="-13523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54144"/>
        <c:crosses val="autoZero"/>
        <c:crossBetween val="between"/>
      </c:valAx>
      <c:valAx>
        <c:axId val="-135236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66656"/>
        <c:crosses val="max"/>
        <c:crossBetween val="midCat"/>
      </c:valAx>
      <c:valAx>
        <c:axId val="-135236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66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55232"/>
        <c:axId val="-13523546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7408"/>
        <c:axId val="-1352362848"/>
      </c:scatterChart>
      <c:catAx>
        <c:axId val="-13523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54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52355232"/>
        <c:crosses val="autoZero"/>
        <c:crossBetween val="between"/>
      </c:valAx>
      <c:valAx>
        <c:axId val="-135235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62848"/>
        <c:crosses val="max"/>
        <c:crossBetween val="midCat"/>
      </c:valAx>
      <c:valAx>
        <c:axId val="-1352362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523574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79" t="s">
        <v>116</v>
      </c>
      <c r="B1" s="379"/>
    </row>
    <row r="2" spans="1:3" ht="14.4" customHeight="1" thickBot="1" x14ac:dyDescent="0.35">
      <c r="A2" s="268" t="s">
        <v>304</v>
      </c>
      <c r="B2" s="46"/>
    </row>
    <row r="3" spans="1:3" ht="14.4" customHeight="1" thickBot="1" x14ac:dyDescent="0.35">
      <c r="A3" s="375" t="s">
        <v>149</v>
      </c>
      <c r="B3" s="376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3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4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4" t="str">
        <f t="shared" si="0"/>
        <v>Man Tab</v>
      </c>
      <c r="B7" s="113" t="s">
        <v>306</v>
      </c>
      <c r="C7" s="47" t="s">
        <v>121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77" t="s">
        <v>117</v>
      </c>
      <c r="B10" s="376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4" t="str">
        <f t="shared" si="2"/>
        <v>LŽ PL</v>
      </c>
      <c r="B13" s="550" t="s">
        <v>173</v>
      </c>
      <c r="C13" s="47" t="s">
        <v>153</v>
      </c>
    </row>
    <row r="14" spans="1:3" ht="14.4" customHeight="1" x14ac:dyDescent="0.3">
      <c r="A14" s="174" t="str">
        <f t="shared" si="2"/>
        <v>LŽ PL Detail</v>
      </c>
      <c r="B14" s="113" t="s">
        <v>738</v>
      </c>
      <c r="C14" s="47" t="s">
        <v>155</v>
      </c>
    </row>
    <row r="15" spans="1:3" ht="14.4" customHeight="1" x14ac:dyDescent="0.3">
      <c r="A15" s="174" t="str">
        <f t="shared" si="2"/>
        <v>LŽ Statim</v>
      </c>
      <c r="B15" s="344" t="s">
        <v>244</v>
      </c>
      <c r="C15" s="47" t="s">
        <v>254</v>
      </c>
    </row>
    <row r="16" spans="1:3" ht="14.4" customHeight="1" x14ac:dyDescent="0.3">
      <c r="A16" s="174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4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4" t="str">
        <f t="shared" si="2"/>
        <v>LRp Detail</v>
      </c>
      <c r="B18" s="113" t="s">
        <v>888</v>
      </c>
      <c r="C18" s="47" t="s">
        <v>125</v>
      </c>
    </row>
    <row r="19" spans="1:3" ht="28.8" customHeight="1" x14ac:dyDescent="0.3">
      <c r="A19" s="174" t="str">
        <f t="shared" si="2"/>
        <v>LRp PL</v>
      </c>
      <c r="B19" s="550" t="s">
        <v>889</v>
      </c>
      <c r="C19" s="47" t="s">
        <v>154</v>
      </c>
    </row>
    <row r="20" spans="1:3" ht="14.4" customHeight="1" x14ac:dyDescent="0.3">
      <c r="A20" s="174" t="str">
        <f>HYPERLINK("#'"&amp;C20&amp;"'!A1",C20)</f>
        <v>LRp PL Detail</v>
      </c>
      <c r="B20" s="113" t="s">
        <v>906</v>
      </c>
      <c r="C20" s="47" t="s">
        <v>156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4" t="str">
        <f t="shared" si="2"/>
        <v>MŽ Detail</v>
      </c>
      <c r="B22" s="113" t="s">
        <v>1477</v>
      </c>
      <c r="C22" s="47" t="s">
        <v>127</v>
      </c>
    </row>
    <row r="23" spans="1:3" ht="14.4" customHeight="1" thickBot="1" x14ac:dyDescent="0.35">
      <c r="A23" s="176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78" t="s">
        <v>118</v>
      </c>
      <c r="B25" s="376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1483</v>
      </c>
      <c r="C26" s="47" t="s">
        <v>131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1498</v>
      </c>
      <c r="C27" s="47" t="s">
        <v>257</v>
      </c>
    </row>
    <row r="28" spans="1:3" ht="14.4" customHeight="1" x14ac:dyDescent="0.3">
      <c r="A28" s="174" t="str">
        <f t="shared" si="4"/>
        <v>ZV Vykáz.-A Detail</v>
      </c>
      <c r="B28" s="113" t="s">
        <v>1782</v>
      </c>
      <c r="C28" s="47" t="s">
        <v>132</v>
      </c>
    </row>
    <row r="29" spans="1:3" ht="14.4" customHeight="1" x14ac:dyDescent="0.3">
      <c r="A29" s="365" t="str">
        <f>HYPERLINK("#'"&amp;C29&amp;"'!A1",C29)</f>
        <v>ZV Vykáz.-A Det.Lék.</v>
      </c>
      <c r="B29" s="113" t="s">
        <v>1783</v>
      </c>
      <c r="C29" s="47" t="s">
        <v>293</v>
      </c>
    </row>
    <row r="30" spans="1:3" ht="14.4" customHeight="1" x14ac:dyDescent="0.3">
      <c r="A30" s="174" t="str">
        <f t="shared" si="4"/>
        <v>ZV Vykáz.-H</v>
      </c>
      <c r="B30" s="113" t="s">
        <v>135</v>
      </c>
      <c r="C30" s="47" t="s">
        <v>133</v>
      </c>
    </row>
    <row r="31" spans="1:3" ht="14.4" customHeight="1" x14ac:dyDescent="0.3">
      <c r="A31" s="174" t="str">
        <f t="shared" si="4"/>
        <v>ZV Vykáz.-H Detail</v>
      </c>
      <c r="B31" s="113" t="s">
        <v>2034</v>
      </c>
      <c r="C31" s="47" t="s">
        <v>134</v>
      </c>
    </row>
    <row r="32" spans="1:3" ht="14.4" customHeight="1" x14ac:dyDescent="0.3">
      <c r="A32" s="174" t="str">
        <f t="shared" si="4"/>
        <v>ALOS</v>
      </c>
      <c r="B32" s="113" t="s">
        <v>100</v>
      </c>
      <c r="C32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79" t="s">
        <v>129</v>
      </c>
      <c r="B1" s="379"/>
      <c r="C1" s="380"/>
      <c r="D1" s="380"/>
      <c r="E1" s="380"/>
    </row>
    <row r="2" spans="1:5" ht="14.4" customHeight="1" thickBot="1" x14ac:dyDescent="0.35">
      <c r="A2" s="268" t="s">
        <v>304</v>
      </c>
      <c r="B2" s="179"/>
    </row>
    <row r="3" spans="1:5" ht="14.4" customHeight="1" thickBot="1" x14ac:dyDescent="0.35">
      <c r="A3" s="182"/>
      <c r="C3" s="183" t="s">
        <v>115</v>
      </c>
      <c r="D3" s="184" t="s">
        <v>79</v>
      </c>
      <c r="E3" s="185" t="s">
        <v>81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31631.414315491977</v>
      </c>
      <c r="D4" s="188">
        <f ca="1">IF(ISERROR(VLOOKUP("Náklady celkem",INDIRECT("HI!$A:$G"),5,0)),0,VLOOKUP("Náklady celkem",INDIRECT("HI!$A:$G"),5,0))</f>
        <v>29848.431529999998</v>
      </c>
      <c r="E4" s="189">
        <f ca="1">IF(C4=0,0,D4/C4)</f>
        <v>0.94363253037918271</v>
      </c>
    </row>
    <row r="5" spans="1:5" ht="14.4" customHeight="1" x14ac:dyDescent="0.3">
      <c r="A5" s="190" t="s">
        <v>161</v>
      </c>
      <c r="B5" s="191"/>
      <c r="C5" s="192"/>
      <c r="D5" s="192"/>
      <c r="E5" s="193"/>
    </row>
    <row r="6" spans="1:5" ht="14.4" customHeight="1" x14ac:dyDescent="0.3">
      <c r="A6" s="194" t="s">
        <v>166</v>
      </c>
      <c r="B6" s="195"/>
      <c r="C6" s="196"/>
      <c r="D6" s="196"/>
      <c r="E6" s="193"/>
    </row>
    <row r="7" spans="1:5" ht="14.4" customHeight="1" x14ac:dyDescent="0.3">
      <c r="A7" s="3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119</v>
      </c>
      <c r="C7" s="196">
        <f>IF(ISERROR(HI!F5),"",HI!F5)</f>
        <v>2225.1666666666733</v>
      </c>
      <c r="D7" s="196">
        <f>IF(ISERROR(HI!E5),"",HI!E5)</f>
        <v>1904.8559399999999</v>
      </c>
      <c r="E7" s="193">
        <f t="shared" ref="E7:E15" si="0">IF(C7=0,0,D7/C7)</f>
        <v>0.8560509055501434</v>
      </c>
    </row>
    <row r="8" spans="1:5" ht="14.4" customHeight="1" x14ac:dyDescent="0.3">
      <c r="A8" s="347" t="str">
        <f>HYPERLINK("#'LŽ PL'!A1","Plnění pozitivního listu (min. 90%)")</f>
        <v>Plnění pozitivního listu (min. 90%)</v>
      </c>
      <c r="B8" s="195" t="s">
        <v>153</v>
      </c>
      <c r="C8" s="197">
        <v>0.9</v>
      </c>
      <c r="D8" s="197">
        <f>IF(ISERROR(VLOOKUP("celkem",'LŽ PL'!$A:$F,5,0)),0,VLOOKUP("celkem",'LŽ PL'!$A:$F,5,0))</f>
        <v>1</v>
      </c>
      <c r="E8" s="193">
        <f t="shared" si="0"/>
        <v>1.1111111111111112</v>
      </c>
    </row>
    <row r="9" spans="1:5" ht="14.4" customHeight="1" x14ac:dyDescent="0.3">
      <c r="A9" s="347" t="str">
        <f>HYPERLINK("#'LŽ Statim'!A1","Podíl statimových žádanek (max. 30%)")</f>
        <v>Podíl statimových žádanek (max. 30%)</v>
      </c>
      <c r="B9" s="345" t="s">
        <v>254</v>
      </c>
      <c r="C9" s="346">
        <v>0.3</v>
      </c>
      <c r="D9" s="346">
        <f>IF('LŽ Statim'!G3="",0,'LŽ Statim'!G3)</f>
        <v>1.4285714285714285E-2</v>
      </c>
      <c r="E9" s="193">
        <f>IF(C9=0,0,D9/C9)</f>
        <v>4.7619047619047616E-2</v>
      </c>
    </row>
    <row r="10" spans="1:5" ht="14.4" customHeight="1" x14ac:dyDescent="0.3">
      <c r="A10" s="198" t="s">
        <v>162</v>
      </c>
      <c r="B10" s="195"/>
      <c r="C10" s="196"/>
      <c r="D10" s="196"/>
      <c r="E10" s="193"/>
    </row>
    <row r="11" spans="1:5" ht="14.4" customHeight="1" x14ac:dyDescent="0.3">
      <c r="A11" s="347" t="str">
        <f>HYPERLINK("#'Léky Recepty'!A1","Záchyt v lékárně (Úhrada Kč, min. 60%)")</f>
        <v>Záchyt v lékárně (Úhrada Kč, min. 60%)</v>
      </c>
      <c r="B11" s="195" t="s">
        <v>124</v>
      </c>
      <c r="C11" s="197">
        <v>0.6</v>
      </c>
      <c r="D11" s="197">
        <f>IF(ISERROR(VLOOKUP("Celkem",'Léky Recepty'!B:H,5,0)),0,VLOOKUP("Celkem",'Léky Recepty'!B:H,5,0))</f>
        <v>0.50167188804409291</v>
      </c>
      <c r="E11" s="193">
        <f t="shared" si="0"/>
        <v>0.83611981340682151</v>
      </c>
    </row>
    <row r="12" spans="1:5" ht="14.4" customHeight="1" x14ac:dyDescent="0.3">
      <c r="A12" s="347" t="str">
        <f>HYPERLINK("#'LRp PL'!A1","Plnění pozitivního listu (min. 80%)")</f>
        <v>Plnění pozitivního listu (min. 80%)</v>
      </c>
      <c r="B12" s="195" t="s">
        <v>154</v>
      </c>
      <c r="C12" s="197">
        <v>0.8</v>
      </c>
      <c r="D12" s="197">
        <f>IF(ISERROR(VLOOKUP("Celkem",'LRp PL'!A:F,5,0)),0,VLOOKUP("Celkem",'LRp PL'!A:F,5,0))</f>
        <v>0.48323153510720823</v>
      </c>
      <c r="E12" s="193">
        <f t="shared" si="0"/>
        <v>0.60403941888401025</v>
      </c>
    </row>
    <row r="13" spans="1:5" ht="14.4" customHeight="1" x14ac:dyDescent="0.3">
      <c r="A13" s="198" t="s">
        <v>163</v>
      </c>
      <c r="B13" s="195"/>
      <c r="C13" s="196"/>
      <c r="D13" s="196"/>
      <c r="E13" s="193"/>
    </row>
    <row r="14" spans="1:5" ht="14.4" customHeight="1" x14ac:dyDescent="0.3">
      <c r="A14" s="199" t="s">
        <v>167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119</v>
      </c>
      <c r="C15" s="196">
        <f>IF(ISERROR(HI!F6),"",HI!F6)</f>
        <v>8073.3333333333248</v>
      </c>
      <c r="D15" s="196">
        <f>IF(ISERROR(HI!E6),"",HI!E6)</f>
        <v>6759.8086400000011</v>
      </c>
      <c r="E15" s="193">
        <f t="shared" si="0"/>
        <v>0.83730082246077719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12313</v>
      </c>
      <c r="D16" s="192">
        <f ca="1">IF(ISERROR(VLOOKUP("Osobní náklady (Kč) *",INDIRECT("HI!$A:$G"),5,0)),0,VLOOKUP("Osobní náklady (Kč) *",INDIRECT("HI!$A:$G"),5,0))</f>
        <v>12306.621140000001</v>
      </c>
      <c r="E16" s="193">
        <f ca="1">IF(C16=0,0,D16/C16)</f>
        <v>0.99948194103792753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23246.777560000002</v>
      </c>
      <c r="D18" s="211">
        <f ca="1">IF(ISERROR(VLOOKUP("Výnosy celkem",INDIRECT("HI!$A:$G"),5,0)),0,VLOOKUP("Výnosy celkem",INDIRECT("HI!$A:$G"),5,0))</f>
        <v>22809.451670000002</v>
      </c>
      <c r="E18" s="212">
        <f t="shared" ref="E18:E25" ca="1" si="1">IF(C18=0,0,D18/C18)</f>
        <v>0.98118767692118791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23246.777560000002</v>
      </c>
      <c r="D19" s="192">
        <f ca="1">IF(ISERROR(VLOOKUP("Ambulance *",INDIRECT("HI!$A:$G"),5,0)),0,VLOOKUP("Ambulance *",INDIRECT("HI!$A:$G"),5,0))</f>
        <v>22809.451670000002</v>
      </c>
      <c r="E19" s="193">
        <f t="shared" ca="1" si="1"/>
        <v>0.98118767692118791</v>
      </c>
    </row>
    <row r="20" spans="1:5" ht="14.4" customHeight="1" x14ac:dyDescent="0.3">
      <c r="A20" s="362" t="str">
        <f>HYPERLINK("#'ZV Vykáz.-A'!A1","Zdravotní výkony vykázané u ambulantních pacientů (min. 100 % 2016)")</f>
        <v>Zdravotní výkony vykázané u ambulantních pacientů (min. 100 % 2016)</v>
      </c>
      <c r="B20" s="363" t="s">
        <v>131</v>
      </c>
      <c r="C20" s="197">
        <v>1</v>
      </c>
      <c r="D20" s="197">
        <f>IF(ISERROR(VLOOKUP("Celkem:",'ZV Vykáz.-A'!$A:$AB,10,0)),"",VLOOKUP("Celkem:",'ZV Vykáz.-A'!$A:$AB,10,0))</f>
        <v>0.9811876769211878</v>
      </c>
      <c r="E20" s="193">
        <f t="shared" si="1"/>
        <v>0.9811876769211878</v>
      </c>
    </row>
    <row r="21" spans="1:5" ht="14.4" customHeight="1" x14ac:dyDescent="0.3">
      <c r="A21" s="361" t="str">
        <f>HYPERLINK("#'ZV Vykáz.-A'!A1","Specializovaná ambulantní péče")</f>
        <v>Specializovaná ambulantní péče</v>
      </c>
      <c r="B21" s="363" t="s">
        <v>131</v>
      </c>
      <c r="C21" s="197">
        <v>1</v>
      </c>
      <c r="D21" s="346">
        <f>IF(ISERROR(VLOOKUP("Specializovaná ambulantní péče",'ZV Vykáz.-A'!$A:$AB,10,0)),"",VLOOKUP("Specializovaná ambulantní péče",'ZV Vykáz.-A'!$A:$AB,10,0))</f>
        <v>0.7581771027799149</v>
      </c>
      <c r="E21" s="193">
        <f t="shared" si="1"/>
        <v>0.7581771027799149</v>
      </c>
    </row>
    <row r="22" spans="1:5" ht="14.4" customHeight="1" x14ac:dyDescent="0.3">
      <c r="A22" s="361" t="str">
        <f>HYPERLINK("#'ZV Vykáz.-A'!A1","Ambulantní péče ve vyjmenovaných odbornostech (§9)")</f>
        <v>Ambulantní péče ve vyjmenovaných odbornostech (§9)</v>
      </c>
      <c r="B22" s="363" t="s">
        <v>131</v>
      </c>
      <c r="C22" s="197">
        <v>1</v>
      </c>
      <c r="D22" s="346">
        <f>IF(ISERROR(VLOOKUP("Ambulantní péče ve vyjmenovaných odbornostech (§9) *",'ZV Vykáz.-A'!$A:$AB,10,0)),"",VLOOKUP("Ambulantní péče ve vyjmenovaných odbornostech (§9) *",'ZV Vykáz.-A'!$A:$AB,10,0))</f>
        <v>0.99089564330105628</v>
      </c>
      <c r="E22" s="193">
        <f>IF(OR(C22=0,D22=""),0,IF(C22="","",D22/C22))</f>
        <v>0.99089564330105628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363" t="s">
        <v>133</v>
      </c>
      <c r="C23" s="197">
        <v>0.85</v>
      </c>
      <c r="D23" s="197">
        <f>IF(ISERROR(VLOOKUP("Celkem:",'ZV Vykáz.-H'!$A:$S,7,0)),"",VLOOKUP("Celkem:",'ZV Vykáz.-H'!$A:$S,7,0))</f>
        <v>0.98249191318171814</v>
      </c>
      <c r="E23" s="193">
        <f t="shared" si="1"/>
        <v>1.1558728390373154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73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164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165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7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4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7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0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9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90" t="s">
        <v>145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0" ht="14.4" customHeight="1" thickBot="1" x14ac:dyDescent="0.35">
      <c r="A2" s="268" t="s">
        <v>304</v>
      </c>
      <c r="B2" s="139"/>
      <c r="C2" s="139"/>
      <c r="D2" s="139"/>
      <c r="E2" s="139"/>
      <c r="F2" s="139"/>
    </row>
    <row r="3" spans="1:10" ht="14.4" customHeight="1" x14ac:dyDescent="0.3">
      <c r="A3" s="381"/>
      <c r="B3" s="135">
        <v>2015</v>
      </c>
      <c r="C3" s="40">
        <v>2016</v>
      </c>
      <c r="D3" s="7"/>
      <c r="E3" s="385">
        <v>2017</v>
      </c>
      <c r="F3" s="386"/>
      <c r="G3" s="386"/>
      <c r="H3" s="387"/>
      <c r="I3" s="388">
        <v>2017</v>
      </c>
      <c r="J3" s="389"/>
    </row>
    <row r="4" spans="1:10" ht="14.4" customHeight="1" thickBot="1" x14ac:dyDescent="0.35">
      <c r="A4" s="382"/>
      <c r="B4" s="383" t="s">
        <v>79</v>
      </c>
      <c r="C4" s="384"/>
      <c r="D4" s="7"/>
      <c r="E4" s="156" t="s">
        <v>79</v>
      </c>
      <c r="F4" s="137" t="s">
        <v>80</v>
      </c>
      <c r="G4" s="137" t="s">
        <v>69</v>
      </c>
      <c r="H4" s="138" t="s">
        <v>81</v>
      </c>
      <c r="I4" s="366" t="s">
        <v>295</v>
      </c>
      <c r="J4" s="367" t="s">
        <v>296</v>
      </c>
    </row>
    <row r="5" spans="1:10" ht="14.4" customHeight="1" x14ac:dyDescent="0.3">
      <c r="A5" s="140" t="str">
        <f>HYPERLINK("#'Léky Žádanky'!A1","Léky (Kč)")</f>
        <v>Léky (Kč)</v>
      </c>
      <c r="B5" s="27">
        <v>1884.9528800000019</v>
      </c>
      <c r="C5" s="29">
        <v>2360.9660799999997</v>
      </c>
      <c r="D5" s="8"/>
      <c r="E5" s="145">
        <v>1904.8559399999999</v>
      </c>
      <c r="F5" s="28">
        <v>2225.1666666666733</v>
      </c>
      <c r="G5" s="144">
        <f>E5-F5</f>
        <v>-320.31072666667342</v>
      </c>
      <c r="H5" s="150">
        <f>IF(F5&lt;0.00000001,"",E5/F5)</f>
        <v>0.8560509055501434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6465.6073700000097</v>
      </c>
      <c r="C6" s="31">
        <v>7270.0309299999999</v>
      </c>
      <c r="D6" s="8"/>
      <c r="E6" s="146">
        <v>6759.8086400000011</v>
      </c>
      <c r="F6" s="30">
        <v>8073.3333333333248</v>
      </c>
      <c r="G6" s="147">
        <f>E6-F6</f>
        <v>-1313.5246933333237</v>
      </c>
      <c r="H6" s="151">
        <f>IF(F6&lt;0.00000001,"",E6/F6)</f>
        <v>0.83730082246077719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10545.985310000015</v>
      </c>
      <c r="C7" s="31">
        <v>11522.242490000001</v>
      </c>
      <c r="D7" s="8"/>
      <c r="E7" s="146">
        <v>12306.621140000001</v>
      </c>
      <c r="F7" s="30">
        <v>12313</v>
      </c>
      <c r="G7" s="147">
        <f>E7-F7</f>
        <v>-6.3788599999988946</v>
      </c>
      <c r="H7" s="151">
        <f>IF(F7&lt;0.00000001,"",E7/F7)</f>
        <v>0.99948194103792753</v>
      </c>
    </row>
    <row r="8" spans="1:10" ht="14.4" customHeight="1" thickBot="1" x14ac:dyDescent="0.35">
      <c r="A8" s="1" t="s">
        <v>82</v>
      </c>
      <c r="B8" s="11">
        <v>6770.2087999999976</v>
      </c>
      <c r="C8" s="33">
        <v>7949.1661400000003</v>
      </c>
      <c r="D8" s="8"/>
      <c r="E8" s="148">
        <v>8877.1458099999982</v>
      </c>
      <c r="F8" s="32">
        <v>9019.9143154919766</v>
      </c>
      <c r="G8" s="149">
        <f>E8-F8</f>
        <v>-142.76850549197843</v>
      </c>
      <c r="H8" s="152">
        <f>IF(F8&lt;0.00000001,"",E8/F8)</f>
        <v>0.9841718556852842</v>
      </c>
    </row>
    <row r="9" spans="1:10" ht="14.4" customHeight="1" thickBot="1" x14ac:dyDescent="0.35">
      <c r="A9" s="2" t="s">
        <v>83</v>
      </c>
      <c r="B9" s="3">
        <v>25666.754360000024</v>
      </c>
      <c r="C9" s="35">
        <v>29102.405640000001</v>
      </c>
      <c r="D9" s="8"/>
      <c r="E9" s="3">
        <v>29848.431529999998</v>
      </c>
      <c r="F9" s="34">
        <v>31631.414315491977</v>
      </c>
      <c r="G9" s="34">
        <f>E9-F9</f>
        <v>-1782.9827854919786</v>
      </c>
      <c r="H9" s="153">
        <f>IF(F9&lt;0.00000001,"",E9/F9)</f>
        <v>0.94363253037918271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21403.58</v>
      </c>
      <c r="C11" s="29">
        <f>IF(ISERROR(VLOOKUP("Celkem:",'ZV Vykáz.-A'!A:H,5,0)),0,VLOOKUP("Celkem:",'ZV Vykáz.-A'!A:H,5,0)/1000)</f>
        <v>23246.777560000002</v>
      </c>
      <c r="D11" s="8"/>
      <c r="E11" s="145">
        <f>IF(ISERROR(VLOOKUP("Celkem:",'ZV Vykáz.-A'!A:H,8,0)),0,VLOOKUP("Celkem:",'ZV Vykáz.-A'!A:H,8,0)/1000)</f>
        <v>22809.451670000002</v>
      </c>
      <c r="F11" s="28">
        <f>C11</f>
        <v>23246.777560000002</v>
      </c>
      <c r="G11" s="144">
        <f>E11-F11</f>
        <v>-437.32589000000007</v>
      </c>
      <c r="H11" s="150">
        <f>IF(F11&lt;0.00000001,"",E11/F11)</f>
        <v>0.98118767692118791</v>
      </c>
      <c r="I11" s="144">
        <f>E11-B11</f>
        <v>1405.8716700000004</v>
      </c>
      <c r="J11" s="150">
        <f>IF(B11&lt;0.00000001,"",E11/B11)</f>
        <v>1.0656839496009547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21403.58</v>
      </c>
      <c r="C13" s="37">
        <f>SUM(C11:C12)</f>
        <v>23246.777560000002</v>
      </c>
      <c r="D13" s="8"/>
      <c r="E13" s="5">
        <f>SUM(E11:E12)</f>
        <v>22809.451670000002</v>
      </c>
      <c r="F13" s="36">
        <f>SUM(F11:F12)</f>
        <v>23246.777560000002</v>
      </c>
      <c r="G13" s="36">
        <f>E13-F13</f>
        <v>-437.32589000000007</v>
      </c>
      <c r="H13" s="154">
        <f>IF(F13&lt;0.00000001,"",E13/F13)</f>
        <v>0.98118767692118791</v>
      </c>
      <c r="I13" s="36">
        <f>SUM(I11:I12)</f>
        <v>1405.8716700000004</v>
      </c>
      <c r="J13" s="154">
        <f>IF(B13&lt;0.00000001,"",E13/B13)</f>
        <v>1.0656839496009547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0.83390286515369061</v>
      </c>
      <c r="C15" s="39">
        <f>IF(C9=0,"",C13/C9)</f>
        <v>0.79879230080032659</v>
      </c>
      <c r="D15" s="8"/>
      <c r="E15" s="6">
        <f>IF(E9=0,"",E13/E9)</f>
        <v>0.76417588800519476</v>
      </c>
      <c r="F15" s="38">
        <f>IF(F9=0,"",F13/F9)</f>
        <v>0.7349269093103602</v>
      </c>
      <c r="G15" s="38">
        <f>IF(ISERROR(F15-E15),"",E15-F15)</f>
        <v>2.924897869483456E-2</v>
      </c>
      <c r="H15" s="155">
        <f>IF(ISERROR(F15-E15),"",IF(F15&lt;0.00000001,"",E15/F15))</f>
        <v>1.0397984865219878</v>
      </c>
    </row>
    <row r="17" spans="1:8" ht="14.4" customHeight="1" x14ac:dyDescent="0.3">
      <c r="A17" s="141" t="s">
        <v>169</v>
      </c>
    </row>
    <row r="18" spans="1:8" ht="14.4" customHeight="1" x14ac:dyDescent="0.3">
      <c r="A18" s="323" t="s">
        <v>207</v>
      </c>
      <c r="B18" s="324"/>
      <c r="C18" s="324"/>
      <c r="D18" s="324"/>
      <c r="E18" s="324"/>
      <c r="F18" s="324"/>
      <c r="G18" s="324"/>
      <c r="H18" s="324"/>
    </row>
    <row r="19" spans="1:8" x14ac:dyDescent="0.3">
      <c r="A19" s="322" t="s">
        <v>206</v>
      </c>
      <c r="B19" s="324"/>
      <c r="C19" s="324"/>
      <c r="D19" s="324"/>
      <c r="E19" s="324"/>
      <c r="F19" s="324"/>
      <c r="G19" s="324"/>
      <c r="H19" s="324"/>
    </row>
    <row r="20" spans="1:8" ht="14.4" customHeight="1" x14ac:dyDescent="0.3">
      <c r="A20" s="142" t="s">
        <v>255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294</v>
      </c>
    </row>
    <row r="23" spans="1:8" ht="14.4" customHeight="1" x14ac:dyDescent="0.3">
      <c r="A23" s="143" t="s">
        <v>171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8" priority="8" operator="greaterThan">
      <formula>0</formula>
    </cfRule>
  </conditionalFormatting>
  <conditionalFormatting sqref="G11:G13 G15">
    <cfRule type="cellIs" dxfId="67" priority="7" operator="lessThan">
      <formula>0</formula>
    </cfRule>
  </conditionalFormatting>
  <conditionalFormatting sqref="H5:H9">
    <cfRule type="cellIs" dxfId="66" priority="6" operator="greaterThan">
      <formula>1</formula>
    </cfRule>
  </conditionalFormatting>
  <conditionalFormatting sqref="H11:H13 H15">
    <cfRule type="cellIs" dxfId="65" priority="5" operator="lessThan">
      <formula>1</formula>
    </cfRule>
  </conditionalFormatting>
  <conditionalFormatting sqref="I11:I13">
    <cfRule type="cellIs" dxfId="64" priority="4" operator="lessThan">
      <formula>0</formula>
    </cfRule>
  </conditionalFormatting>
  <conditionalFormatting sqref="J11:J13">
    <cfRule type="cellIs" dxfId="6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79" t="s">
        <v>112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ht="14.4" customHeight="1" x14ac:dyDescent="0.3">
      <c r="A2" s="268" t="s">
        <v>304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0.85880593566851804</v>
      </c>
      <c r="C4" s="230">
        <f t="shared" ref="C4:M4" si="0">(C10+C8)/C6</f>
        <v>0.76417588800519465</v>
      </c>
      <c r="D4" s="230">
        <f t="shared" si="0"/>
        <v>0.76417588800519465</v>
      </c>
      <c r="E4" s="230">
        <f t="shared" si="0"/>
        <v>0.76417588800519465</v>
      </c>
      <c r="F4" s="230">
        <f t="shared" si="0"/>
        <v>0.76417588800519465</v>
      </c>
      <c r="G4" s="230">
        <f t="shared" si="0"/>
        <v>0.76417588800519465</v>
      </c>
      <c r="H4" s="230">
        <f t="shared" si="0"/>
        <v>0.76417588800519465</v>
      </c>
      <c r="I4" s="230">
        <f t="shared" si="0"/>
        <v>0.76417588800519465</v>
      </c>
      <c r="J4" s="230">
        <f t="shared" si="0"/>
        <v>0.76417588800519465</v>
      </c>
      <c r="K4" s="230">
        <f t="shared" si="0"/>
        <v>0.76417588800519465</v>
      </c>
      <c r="L4" s="230">
        <f t="shared" si="0"/>
        <v>0.76417588800519465</v>
      </c>
      <c r="M4" s="230">
        <f t="shared" si="0"/>
        <v>0.76417588800519465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14295.06849</v>
      </c>
      <c r="C5" s="230">
        <f>IF(ISERROR(VLOOKUP($A5,'Man Tab'!$A:$Q,COLUMN()+2,0)),0,VLOOKUP($A5,'Man Tab'!$A:$Q,COLUMN()+2,0))</f>
        <v>15553.36304</v>
      </c>
      <c r="D5" s="230">
        <f>IF(ISERROR(VLOOKUP($A5,'Man Tab'!$A:$Q,COLUMN()+2,0)),0,VLOOKUP($A5,'Man Tab'!$A:$Q,COLUMN()+2,0))</f>
        <v>0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14295.06849</v>
      </c>
      <c r="C6" s="232">
        <f t="shared" ref="C6:M6" si="1">C5+B6</f>
        <v>29848.431530000002</v>
      </c>
      <c r="D6" s="232">
        <f t="shared" si="1"/>
        <v>29848.431530000002</v>
      </c>
      <c r="E6" s="232">
        <f t="shared" si="1"/>
        <v>29848.431530000002</v>
      </c>
      <c r="F6" s="232">
        <f t="shared" si="1"/>
        <v>29848.431530000002</v>
      </c>
      <c r="G6" s="232">
        <f t="shared" si="1"/>
        <v>29848.431530000002</v>
      </c>
      <c r="H6" s="232">
        <f t="shared" si="1"/>
        <v>29848.431530000002</v>
      </c>
      <c r="I6" s="232">
        <f t="shared" si="1"/>
        <v>29848.431530000002</v>
      </c>
      <c r="J6" s="232">
        <f t="shared" si="1"/>
        <v>29848.431530000002</v>
      </c>
      <c r="K6" s="232">
        <f t="shared" si="1"/>
        <v>29848.431530000002</v>
      </c>
      <c r="L6" s="232">
        <f t="shared" si="1"/>
        <v>29848.431530000002</v>
      </c>
      <c r="M6" s="232">
        <f t="shared" si="1"/>
        <v>29848.431530000002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12276689.67</v>
      </c>
      <c r="C9" s="231">
        <v>10532762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12276.68967</v>
      </c>
      <c r="C10" s="232">
        <f t="shared" ref="C10:M10" si="3">C9/1000+B10</f>
        <v>22809.451670000002</v>
      </c>
      <c r="D10" s="232">
        <f t="shared" si="3"/>
        <v>22809.451670000002</v>
      </c>
      <c r="E10" s="232">
        <f t="shared" si="3"/>
        <v>22809.451670000002</v>
      </c>
      <c r="F10" s="232">
        <f t="shared" si="3"/>
        <v>22809.451670000002</v>
      </c>
      <c r="G10" s="232">
        <f t="shared" si="3"/>
        <v>22809.451670000002</v>
      </c>
      <c r="H10" s="232">
        <f t="shared" si="3"/>
        <v>22809.451670000002</v>
      </c>
      <c r="I10" s="232">
        <f t="shared" si="3"/>
        <v>22809.451670000002</v>
      </c>
      <c r="J10" s="232">
        <f t="shared" si="3"/>
        <v>22809.451670000002</v>
      </c>
      <c r="K10" s="232">
        <f t="shared" si="3"/>
        <v>22809.451670000002</v>
      </c>
      <c r="L10" s="232">
        <f t="shared" si="3"/>
        <v>22809.451670000002</v>
      </c>
      <c r="M10" s="232">
        <f t="shared" si="3"/>
        <v>22809.451670000002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0.7349269093103602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0.7349269093103602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91" t="s">
        <v>306</v>
      </c>
      <c r="B1" s="391"/>
      <c r="C1" s="391"/>
      <c r="D1" s="391"/>
      <c r="E1" s="391"/>
      <c r="F1" s="391"/>
      <c r="G1" s="391"/>
      <c r="H1" s="379"/>
      <c r="I1" s="379"/>
      <c r="J1" s="379"/>
      <c r="K1" s="379"/>
      <c r="L1" s="379"/>
      <c r="M1" s="379"/>
      <c r="N1" s="379"/>
      <c r="O1" s="379"/>
      <c r="P1" s="379"/>
      <c r="Q1" s="379"/>
    </row>
    <row r="2" spans="1:17" s="233" customFormat="1" ht="14.4" customHeight="1" thickBot="1" x14ac:dyDescent="0.3">
      <c r="A2" s="268" t="s">
        <v>304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92" t="s">
        <v>29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165"/>
      <c r="Q3" s="167"/>
    </row>
    <row r="4" spans="1:17" ht="14.4" customHeight="1" x14ac:dyDescent="0.3">
      <c r="A4" s="90"/>
      <c r="B4" s="20">
        <v>2017</v>
      </c>
      <c r="C4" s="166" t="s">
        <v>30</v>
      </c>
      <c r="D4" s="360" t="s">
        <v>270</v>
      </c>
      <c r="E4" s="360" t="s">
        <v>271</v>
      </c>
      <c r="F4" s="360" t="s">
        <v>272</v>
      </c>
      <c r="G4" s="360" t="s">
        <v>273</v>
      </c>
      <c r="H4" s="360" t="s">
        <v>274</v>
      </c>
      <c r="I4" s="360" t="s">
        <v>275</v>
      </c>
      <c r="J4" s="360" t="s">
        <v>276</v>
      </c>
      <c r="K4" s="360" t="s">
        <v>277</v>
      </c>
      <c r="L4" s="360" t="s">
        <v>278</v>
      </c>
      <c r="M4" s="360" t="s">
        <v>279</v>
      </c>
      <c r="N4" s="360" t="s">
        <v>280</v>
      </c>
      <c r="O4" s="360" t="s">
        <v>281</v>
      </c>
      <c r="P4" s="394" t="s">
        <v>3</v>
      </c>
      <c r="Q4" s="395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305</v>
      </c>
    </row>
    <row r="7" spans="1:17" ht="14.4" customHeight="1" x14ac:dyDescent="0.3">
      <c r="A7" s="15" t="s">
        <v>35</v>
      </c>
      <c r="B7" s="51">
        <v>13351</v>
      </c>
      <c r="C7" s="52">
        <v>1112.5833333333301</v>
      </c>
      <c r="D7" s="52">
        <v>889.66831999999999</v>
      </c>
      <c r="E7" s="52">
        <v>1015.18762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1904.8559399999999</v>
      </c>
      <c r="Q7" s="118">
        <v>0.85605090554999996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8" t="s">
        <v>305</v>
      </c>
    </row>
    <row r="9" spans="1:17" ht="14.4" customHeight="1" x14ac:dyDescent="0.3">
      <c r="A9" s="15" t="s">
        <v>37</v>
      </c>
      <c r="B9" s="51">
        <v>48440</v>
      </c>
      <c r="C9" s="52">
        <v>4036.6666666666702</v>
      </c>
      <c r="D9" s="52">
        <v>3011.2879400000002</v>
      </c>
      <c r="E9" s="52">
        <v>3748.5207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6759.8086400000002</v>
      </c>
      <c r="Q9" s="118">
        <v>0.83730082246000004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305</v>
      </c>
    </row>
    <row r="11" spans="1:17" ht="14.4" customHeight="1" x14ac:dyDescent="0.3">
      <c r="A11" s="15" t="s">
        <v>39</v>
      </c>
      <c r="B11" s="51">
        <v>1372.5452644532199</v>
      </c>
      <c r="C11" s="52">
        <v>114.378772037769</v>
      </c>
      <c r="D11" s="52">
        <v>42.094970000000004</v>
      </c>
      <c r="E11" s="52">
        <v>37.291029999999999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79.385999999999996</v>
      </c>
      <c r="Q11" s="118">
        <v>0.34703117801299999</v>
      </c>
    </row>
    <row r="12" spans="1:17" ht="14.4" customHeight="1" x14ac:dyDescent="0.3">
      <c r="A12" s="15" t="s">
        <v>40</v>
      </c>
      <c r="B12" s="51">
        <v>84.583075173517997</v>
      </c>
      <c r="C12" s="52">
        <v>7.0485895977929998</v>
      </c>
      <c r="D12" s="52">
        <v>1.61327</v>
      </c>
      <c r="E12" s="52">
        <v>0.66807000000000005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2.2813400000000001</v>
      </c>
      <c r="Q12" s="118">
        <v>0.16182953825999999</v>
      </c>
    </row>
    <row r="13" spans="1:17" ht="14.4" customHeight="1" x14ac:dyDescent="0.3">
      <c r="A13" s="15" t="s">
        <v>41</v>
      </c>
      <c r="B13" s="51">
        <v>353</v>
      </c>
      <c r="C13" s="52">
        <v>29.416666666666</v>
      </c>
      <c r="D13" s="52">
        <v>26.265789999999999</v>
      </c>
      <c r="E13" s="52">
        <v>24.38288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50.648670000000003</v>
      </c>
      <c r="Q13" s="118">
        <v>0.86088390934799996</v>
      </c>
    </row>
    <row r="14" spans="1:17" ht="14.4" customHeight="1" x14ac:dyDescent="0.3">
      <c r="A14" s="15" t="s">
        <v>42</v>
      </c>
      <c r="B14" s="51">
        <v>1601.38051268863</v>
      </c>
      <c r="C14" s="52">
        <v>133.44837605738601</v>
      </c>
      <c r="D14" s="52">
        <v>194.40799999999999</v>
      </c>
      <c r="E14" s="52">
        <v>156.22399999999999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350.63200000000001</v>
      </c>
      <c r="Q14" s="118">
        <v>1.3137364813229999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305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305</v>
      </c>
    </row>
    <row r="17" spans="1:17" ht="14.4" customHeight="1" x14ac:dyDescent="0.3">
      <c r="A17" s="15" t="s">
        <v>45</v>
      </c>
      <c r="B17" s="51">
        <v>3229.0929342303398</v>
      </c>
      <c r="C17" s="52">
        <v>269.09107785252797</v>
      </c>
      <c r="D17" s="52">
        <v>259.10775000000001</v>
      </c>
      <c r="E17" s="52">
        <v>827.51350000000002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1086.6212499999999</v>
      </c>
      <c r="Q17" s="118">
        <v>2.0190584888049998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2.2000000000000002</v>
      </c>
      <c r="E18" s="52">
        <v>1.7230000000000001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3.923</v>
      </c>
      <c r="Q18" s="118" t="s">
        <v>305</v>
      </c>
    </row>
    <row r="19" spans="1:17" ht="14.4" customHeight="1" x14ac:dyDescent="0.3">
      <c r="A19" s="15" t="s">
        <v>47</v>
      </c>
      <c r="B19" s="51">
        <v>18176.884106406102</v>
      </c>
      <c r="C19" s="52">
        <v>1514.74034220051</v>
      </c>
      <c r="D19" s="52">
        <v>1289.2121</v>
      </c>
      <c r="E19" s="52">
        <v>1291.7374600000001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2580.94956</v>
      </c>
      <c r="Q19" s="118">
        <v>0.85194455052600004</v>
      </c>
    </row>
    <row r="20" spans="1:17" ht="14.4" customHeight="1" x14ac:dyDescent="0.3">
      <c r="A20" s="15" t="s">
        <v>48</v>
      </c>
      <c r="B20" s="51">
        <v>73878</v>
      </c>
      <c r="C20" s="52">
        <v>6156.5</v>
      </c>
      <c r="D20" s="52">
        <v>6216.3896000000004</v>
      </c>
      <c r="E20" s="52">
        <v>6090.2315399999998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12306.621139999999</v>
      </c>
      <c r="Q20" s="118">
        <v>0.99948194103700005</v>
      </c>
    </row>
    <row r="21" spans="1:17" ht="14.4" customHeight="1" x14ac:dyDescent="0.3">
      <c r="A21" s="16" t="s">
        <v>49</v>
      </c>
      <c r="B21" s="51">
        <v>29302</v>
      </c>
      <c r="C21" s="52">
        <v>2441.8333333333399</v>
      </c>
      <c r="D21" s="52">
        <v>2359.8209999999999</v>
      </c>
      <c r="E21" s="52">
        <v>2359.8820000000001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4719.7030000000004</v>
      </c>
      <c r="Q21" s="118">
        <v>0.96642611425799996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118" t="s">
        <v>305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305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2.9997500000000001</v>
      </c>
      <c r="E24" s="52">
        <v>1.239999997E-3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3.0009899999980001</v>
      </c>
      <c r="Q24" s="118" t="s">
        <v>305</v>
      </c>
    </row>
    <row r="25" spans="1:17" ht="14.4" customHeight="1" x14ac:dyDescent="0.3">
      <c r="A25" s="17" t="s">
        <v>53</v>
      </c>
      <c r="B25" s="54">
        <v>189788.48589295201</v>
      </c>
      <c r="C25" s="55">
        <v>15815.707157745999</v>
      </c>
      <c r="D25" s="55">
        <v>14295.06849</v>
      </c>
      <c r="E25" s="55">
        <v>15553.36304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29848.431530000002</v>
      </c>
      <c r="Q25" s="119">
        <v>0.94363253037899997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735.67666999999994</v>
      </c>
      <c r="E26" s="52">
        <v>701.76283999999998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1437.4395099999999</v>
      </c>
      <c r="Q26" s="118" t="s">
        <v>305</v>
      </c>
    </row>
    <row r="27" spans="1:17" ht="14.4" customHeight="1" x14ac:dyDescent="0.3">
      <c r="A27" s="18" t="s">
        <v>55</v>
      </c>
      <c r="B27" s="54">
        <v>189788.48589295201</v>
      </c>
      <c r="C27" s="55">
        <v>15815.707157745999</v>
      </c>
      <c r="D27" s="55">
        <v>15030.74516</v>
      </c>
      <c r="E27" s="55">
        <v>16255.12588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31285.871040000002</v>
      </c>
      <c r="Q27" s="119">
        <v>0.98907594608100002</v>
      </c>
    </row>
    <row r="28" spans="1:17" ht="14.4" customHeight="1" x14ac:dyDescent="0.3">
      <c r="A28" s="16" t="s">
        <v>56</v>
      </c>
      <c r="B28" s="51">
        <v>800</v>
      </c>
      <c r="C28" s="52">
        <v>66.666666666666003</v>
      </c>
      <c r="D28" s="52">
        <v>48.59966</v>
      </c>
      <c r="E28" s="52">
        <v>24.234249999999999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72.833910000000003</v>
      </c>
      <c r="Q28" s="118">
        <v>0.54625432500000004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305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305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282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91" t="s">
        <v>61</v>
      </c>
      <c r="B1" s="391"/>
      <c r="C1" s="391"/>
      <c r="D1" s="391"/>
      <c r="E1" s="391"/>
      <c r="F1" s="391"/>
      <c r="G1" s="391"/>
      <c r="H1" s="396"/>
      <c r="I1" s="396"/>
      <c r="J1" s="396"/>
      <c r="K1" s="396"/>
    </row>
    <row r="2" spans="1:11" s="60" customFormat="1" ht="14.4" customHeight="1" thickBot="1" x14ac:dyDescent="0.35">
      <c r="A2" s="268" t="s">
        <v>304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92" t="s">
        <v>62</v>
      </c>
      <c r="C3" s="393"/>
      <c r="D3" s="393"/>
      <c r="E3" s="393"/>
      <c r="F3" s="399" t="s">
        <v>63</v>
      </c>
      <c r="G3" s="393"/>
      <c r="H3" s="393"/>
      <c r="I3" s="393"/>
      <c r="J3" s="393"/>
      <c r="K3" s="400"/>
    </row>
    <row r="4" spans="1:11" ht="14.4" customHeight="1" x14ac:dyDescent="0.3">
      <c r="A4" s="90"/>
      <c r="B4" s="397"/>
      <c r="C4" s="398"/>
      <c r="D4" s="398"/>
      <c r="E4" s="398"/>
      <c r="F4" s="401" t="s">
        <v>283</v>
      </c>
      <c r="G4" s="403" t="s">
        <v>64</v>
      </c>
      <c r="H4" s="168" t="s">
        <v>150</v>
      </c>
      <c r="I4" s="401" t="s">
        <v>65</v>
      </c>
      <c r="J4" s="403" t="s">
        <v>290</v>
      </c>
      <c r="K4" s="404" t="s">
        <v>284</v>
      </c>
    </row>
    <row r="5" spans="1:11" ht="42" thickBot="1" x14ac:dyDescent="0.35">
      <c r="A5" s="91"/>
      <c r="B5" s="24" t="s">
        <v>286</v>
      </c>
      <c r="C5" s="25" t="s">
        <v>287</v>
      </c>
      <c r="D5" s="26" t="s">
        <v>288</v>
      </c>
      <c r="E5" s="26" t="s">
        <v>289</v>
      </c>
      <c r="F5" s="402"/>
      <c r="G5" s="402"/>
      <c r="H5" s="25" t="s">
        <v>285</v>
      </c>
      <c r="I5" s="402"/>
      <c r="J5" s="402"/>
      <c r="K5" s="405"/>
    </row>
    <row r="6" spans="1:11" ht="14.4" customHeight="1" thickBot="1" x14ac:dyDescent="0.35">
      <c r="A6" s="495" t="s">
        <v>307</v>
      </c>
      <c r="B6" s="477">
        <v>187275.50587576401</v>
      </c>
      <c r="C6" s="477">
        <v>182797.78245</v>
      </c>
      <c r="D6" s="478">
        <v>-4477.7234257637501</v>
      </c>
      <c r="E6" s="479">
        <v>0.97609018112199997</v>
      </c>
      <c r="F6" s="477">
        <v>189788.48589295201</v>
      </c>
      <c r="G6" s="478">
        <v>31631.414315491998</v>
      </c>
      <c r="H6" s="480">
        <v>15553.36304</v>
      </c>
      <c r="I6" s="477">
        <v>29848.431530000002</v>
      </c>
      <c r="J6" s="478">
        <v>-1782.9827854919699</v>
      </c>
      <c r="K6" s="481">
        <v>0.15727208839599999</v>
      </c>
    </row>
    <row r="7" spans="1:11" ht="14.4" customHeight="1" thickBot="1" x14ac:dyDescent="0.35">
      <c r="A7" s="496" t="s">
        <v>308</v>
      </c>
      <c r="B7" s="477">
        <v>65374.114408425397</v>
      </c>
      <c r="C7" s="477">
        <v>63702.539519999998</v>
      </c>
      <c r="D7" s="478">
        <v>-1671.5748884253701</v>
      </c>
      <c r="E7" s="479">
        <v>0.97443063047800005</v>
      </c>
      <c r="F7" s="477">
        <v>65202.508852315397</v>
      </c>
      <c r="G7" s="478">
        <v>10867.084808719201</v>
      </c>
      <c r="H7" s="480">
        <v>4982.2755399999996</v>
      </c>
      <c r="I7" s="477">
        <v>9147.6135799999993</v>
      </c>
      <c r="J7" s="478">
        <v>-1719.4712287192301</v>
      </c>
      <c r="K7" s="481">
        <v>0.140295423305</v>
      </c>
    </row>
    <row r="8" spans="1:11" ht="14.4" customHeight="1" thickBot="1" x14ac:dyDescent="0.35">
      <c r="A8" s="497" t="s">
        <v>309</v>
      </c>
      <c r="B8" s="477">
        <v>63786.314674280897</v>
      </c>
      <c r="C8" s="477">
        <v>62133.542520000003</v>
      </c>
      <c r="D8" s="478">
        <v>-1652.7721542808399</v>
      </c>
      <c r="E8" s="479">
        <v>0.97408892232199995</v>
      </c>
      <c r="F8" s="477">
        <v>63601.128339626703</v>
      </c>
      <c r="G8" s="478">
        <v>10600.1880566045</v>
      </c>
      <c r="H8" s="480">
        <v>4826.0515400000004</v>
      </c>
      <c r="I8" s="477">
        <v>8796.9815799999997</v>
      </c>
      <c r="J8" s="478">
        <v>-1803.20647660446</v>
      </c>
      <c r="K8" s="481">
        <v>0.13831486657</v>
      </c>
    </row>
    <row r="9" spans="1:11" ht="14.4" customHeight="1" thickBot="1" x14ac:dyDescent="0.35">
      <c r="A9" s="498" t="s">
        <v>310</v>
      </c>
      <c r="B9" s="482">
        <v>0</v>
      </c>
      <c r="C9" s="482">
        <v>3.9100000000000003E-3</v>
      </c>
      <c r="D9" s="483">
        <v>3.9100000000000003E-3</v>
      </c>
      <c r="E9" s="484" t="s">
        <v>305</v>
      </c>
      <c r="F9" s="482">
        <v>0</v>
      </c>
      <c r="G9" s="483">
        <v>0</v>
      </c>
      <c r="H9" s="485">
        <v>1.24E-3</v>
      </c>
      <c r="I9" s="482">
        <v>9.8999999999999999E-4</v>
      </c>
      <c r="J9" s="483">
        <v>9.8999999999999999E-4</v>
      </c>
      <c r="K9" s="486" t="s">
        <v>305</v>
      </c>
    </row>
    <row r="10" spans="1:11" ht="14.4" customHeight="1" thickBot="1" x14ac:dyDescent="0.35">
      <c r="A10" s="499" t="s">
        <v>311</v>
      </c>
      <c r="B10" s="477">
        <v>0</v>
      </c>
      <c r="C10" s="477">
        <v>3.9100000000000003E-3</v>
      </c>
      <c r="D10" s="478">
        <v>3.9100000000000003E-3</v>
      </c>
      <c r="E10" s="487" t="s">
        <v>305</v>
      </c>
      <c r="F10" s="477">
        <v>0</v>
      </c>
      <c r="G10" s="478">
        <v>0</v>
      </c>
      <c r="H10" s="480">
        <v>1.24E-3</v>
      </c>
      <c r="I10" s="477">
        <v>9.8999999999999999E-4</v>
      </c>
      <c r="J10" s="478">
        <v>9.8999999999999999E-4</v>
      </c>
      <c r="K10" s="488" t="s">
        <v>305</v>
      </c>
    </row>
    <row r="11" spans="1:11" ht="14.4" customHeight="1" thickBot="1" x14ac:dyDescent="0.35">
      <c r="A11" s="498" t="s">
        <v>312</v>
      </c>
      <c r="B11" s="482">
        <v>12938.039298039401</v>
      </c>
      <c r="C11" s="482">
        <v>12821.50749</v>
      </c>
      <c r="D11" s="483">
        <v>-116.53180803941</v>
      </c>
      <c r="E11" s="489">
        <v>0.990993085941</v>
      </c>
      <c r="F11" s="482">
        <v>13351</v>
      </c>
      <c r="G11" s="483">
        <v>2225.1666666666702</v>
      </c>
      <c r="H11" s="485">
        <v>1015.18762</v>
      </c>
      <c r="I11" s="482">
        <v>1904.8559399999999</v>
      </c>
      <c r="J11" s="483">
        <v>-320.31072666666699</v>
      </c>
      <c r="K11" s="490">
        <v>0.14267515092499999</v>
      </c>
    </row>
    <row r="12" spans="1:11" ht="14.4" customHeight="1" thickBot="1" x14ac:dyDescent="0.35">
      <c r="A12" s="499" t="s">
        <v>313</v>
      </c>
      <c r="B12" s="477">
        <v>271.00002446574001</v>
      </c>
      <c r="C12" s="477">
        <v>306.76094000000001</v>
      </c>
      <c r="D12" s="478">
        <v>35.760915534258999</v>
      </c>
      <c r="E12" s="479">
        <v>1.1319590859990001</v>
      </c>
      <c r="F12" s="477">
        <v>320</v>
      </c>
      <c r="G12" s="478">
        <v>53.333333333333002</v>
      </c>
      <c r="H12" s="480">
        <v>29.114809999999999</v>
      </c>
      <c r="I12" s="477">
        <v>51.354399999999998</v>
      </c>
      <c r="J12" s="478">
        <v>-1.9789333333329999</v>
      </c>
      <c r="K12" s="481">
        <v>0.1604825</v>
      </c>
    </row>
    <row r="13" spans="1:11" ht="14.4" customHeight="1" thickBot="1" x14ac:dyDescent="0.35">
      <c r="A13" s="499" t="s">
        <v>314</v>
      </c>
      <c r="B13" s="477">
        <v>0</v>
      </c>
      <c r="C13" s="477">
        <v>0.66659999999999997</v>
      </c>
      <c r="D13" s="478">
        <v>0.66659999999999997</v>
      </c>
      <c r="E13" s="487" t="s">
        <v>315</v>
      </c>
      <c r="F13" s="477">
        <v>1</v>
      </c>
      <c r="G13" s="478">
        <v>0.166666666666</v>
      </c>
      <c r="H13" s="480">
        <v>0.33329999999999999</v>
      </c>
      <c r="I13" s="477">
        <v>0.33329999999999999</v>
      </c>
      <c r="J13" s="478">
        <v>0.16663333333300001</v>
      </c>
      <c r="K13" s="481">
        <v>0.33329999999999999</v>
      </c>
    </row>
    <row r="14" spans="1:11" ht="14.4" customHeight="1" thickBot="1" x14ac:dyDescent="0.35">
      <c r="A14" s="499" t="s">
        <v>316</v>
      </c>
      <c r="B14" s="477">
        <v>12637.001140861799</v>
      </c>
      <c r="C14" s="477">
        <v>12484.513650000001</v>
      </c>
      <c r="D14" s="478">
        <v>-152.48749086184199</v>
      </c>
      <c r="E14" s="479">
        <v>0.98793325337500004</v>
      </c>
      <c r="F14" s="477">
        <v>13000</v>
      </c>
      <c r="G14" s="478">
        <v>2166.6666666666702</v>
      </c>
      <c r="H14" s="480">
        <v>983.59</v>
      </c>
      <c r="I14" s="477">
        <v>1846.1564100000001</v>
      </c>
      <c r="J14" s="478">
        <v>-320.51025666666601</v>
      </c>
      <c r="K14" s="481">
        <v>0.14201203153799999</v>
      </c>
    </row>
    <row r="15" spans="1:11" ht="14.4" customHeight="1" thickBot="1" x14ac:dyDescent="0.35">
      <c r="A15" s="499" t="s">
        <v>317</v>
      </c>
      <c r="B15" s="477">
        <v>3.8130003442000002E-2</v>
      </c>
      <c r="C15" s="477">
        <v>0</v>
      </c>
      <c r="D15" s="478">
        <v>-3.8130003442000002E-2</v>
      </c>
      <c r="E15" s="479">
        <v>0</v>
      </c>
      <c r="F15" s="477">
        <v>0</v>
      </c>
      <c r="G15" s="478">
        <v>0</v>
      </c>
      <c r="H15" s="480">
        <v>0</v>
      </c>
      <c r="I15" s="477">
        <v>0</v>
      </c>
      <c r="J15" s="478">
        <v>0</v>
      </c>
      <c r="K15" s="481">
        <v>2</v>
      </c>
    </row>
    <row r="16" spans="1:11" ht="14.4" customHeight="1" thickBot="1" x14ac:dyDescent="0.35">
      <c r="A16" s="499" t="s">
        <v>318</v>
      </c>
      <c r="B16" s="477">
        <v>30.000002708383999</v>
      </c>
      <c r="C16" s="477">
        <v>29.566299999999998</v>
      </c>
      <c r="D16" s="478">
        <v>-0.43370270838399999</v>
      </c>
      <c r="E16" s="479">
        <v>0.985543244358</v>
      </c>
      <c r="F16" s="477">
        <v>30</v>
      </c>
      <c r="G16" s="478">
        <v>5</v>
      </c>
      <c r="H16" s="480">
        <v>2.1495099999999998</v>
      </c>
      <c r="I16" s="477">
        <v>7.0118299999999998</v>
      </c>
      <c r="J16" s="478">
        <v>2.0118299999999998</v>
      </c>
      <c r="K16" s="481">
        <v>0.23372766666600001</v>
      </c>
    </row>
    <row r="17" spans="1:11" ht="14.4" customHeight="1" thickBot="1" x14ac:dyDescent="0.35">
      <c r="A17" s="498" t="s">
        <v>319</v>
      </c>
      <c r="B17" s="482">
        <v>49294.925069440702</v>
      </c>
      <c r="C17" s="482">
        <v>48419.011059999997</v>
      </c>
      <c r="D17" s="483">
        <v>-875.91400944062502</v>
      </c>
      <c r="E17" s="489">
        <v>0.98223115243100001</v>
      </c>
      <c r="F17" s="482">
        <v>48440</v>
      </c>
      <c r="G17" s="483">
        <v>8073.3333333333303</v>
      </c>
      <c r="H17" s="485">
        <v>3748.5207</v>
      </c>
      <c r="I17" s="482">
        <v>6759.8086400000002</v>
      </c>
      <c r="J17" s="483">
        <v>-1313.5246933333301</v>
      </c>
      <c r="K17" s="490">
        <v>0.139550137076</v>
      </c>
    </row>
    <row r="18" spans="1:11" ht="14.4" customHeight="1" thickBot="1" x14ac:dyDescent="0.35">
      <c r="A18" s="499" t="s">
        <v>320</v>
      </c>
      <c r="B18" s="477">
        <v>0</v>
      </c>
      <c r="C18" s="477">
        <v>0</v>
      </c>
      <c r="D18" s="478">
        <v>0</v>
      </c>
      <c r="E18" s="479">
        <v>0</v>
      </c>
      <c r="F18" s="477">
        <v>0</v>
      </c>
      <c r="G18" s="478">
        <v>0</v>
      </c>
      <c r="H18" s="480">
        <v>40.329000000000001</v>
      </c>
      <c r="I18" s="477">
        <v>40.329000000000001</v>
      </c>
      <c r="J18" s="478">
        <v>40.329000000000001</v>
      </c>
      <c r="K18" s="488" t="s">
        <v>305</v>
      </c>
    </row>
    <row r="19" spans="1:11" ht="14.4" customHeight="1" thickBot="1" x14ac:dyDescent="0.35">
      <c r="A19" s="499" t="s">
        <v>321</v>
      </c>
      <c r="B19" s="477">
        <v>499.99990731193202</v>
      </c>
      <c r="C19" s="477">
        <v>132.203000000001</v>
      </c>
      <c r="D19" s="478">
        <v>-367.79690731193199</v>
      </c>
      <c r="E19" s="479">
        <v>0.264406049014</v>
      </c>
      <c r="F19" s="477">
        <v>200</v>
      </c>
      <c r="G19" s="478">
        <v>33.333333333333002</v>
      </c>
      <c r="H19" s="480">
        <v>0</v>
      </c>
      <c r="I19" s="477">
        <v>0</v>
      </c>
      <c r="J19" s="478">
        <v>-33.333333333333002</v>
      </c>
      <c r="K19" s="481">
        <v>0</v>
      </c>
    </row>
    <row r="20" spans="1:11" ht="14.4" customHeight="1" thickBot="1" x14ac:dyDescent="0.35">
      <c r="A20" s="499" t="s">
        <v>322</v>
      </c>
      <c r="B20" s="477">
        <v>0.93878008475200003</v>
      </c>
      <c r="C20" s="477">
        <v>1.5305800000000001</v>
      </c>
      <c r="D20" s="478">
        <v>0.59179991524700004</v>
      </c>
      <c r="E20" s="479">
        <v>1.6303924900610001</v>
      </c>
      <c r="F20" s="477">
        <v>2</v>
      </c>
      <c r="G20" s="478">
        <v>0.33333333333300003</v>
      </c>
      <c r="H20" s="480">
        <v>0</v>
      </c>
      <c r="I20" s="477">
        <v>0.58201000000000003</v>
      </c>
      <c r="J20" s="478">
        <v>0.248676666666</v>
      </c>
      <c r="K20" s="481">
        <v>0.29100500000000001</v>
      </c>
    </row>
    <row r="21" spans="1:11" ht="14.4" customHeight="1" thickBot="1" x14ac:dyDescent="0.35">
      <c r="A21" s="499" t="s">
        <v>323</v>
      </c>
      <c r="B21" s="477">
        <v>96.673694234601996</v>
      </c>
      <c r="C21" s="477">
        <v>143.2389</v>
      </c>
      <c r="D21" s="478">
        <v>46.565205765397998</v>
      </c>
      <c r="E21" s="479">
        <v>1.4816740079499999</v>
      </c>
      <c r="F21" s="477">
        <v>140</v>
      </c>
      <c r="G21" s="478">
        <v>23.333333333333002</v>
      </c>
      <c r="H21" s="480">
        <v>4.7121899999999997</v>
      </c>
      <c r="I21" s="477">
        <v>11.731999999999999</v>
      </c>
      <c r="J21" s="478">
        <v>-11.601333333333001</v>
      </c>
      <c r="K21" s="481">
        <v>8.3799999999999999E-2</v>
      </c>
    </row>
    <row r="22" spans="1:11" ht="14.4" customHeight="1" thickBot="1" x14ac:dyDescent="0.35">
      <c r="A22" s="499" t="s">
        <v>324</v>
      </c>
      <c r="B22" s="477">
        <v>9908.72054883294</v>
      </c>
      <c r="C22" s="477">
        <v>10571.397080000001</v>
      </c>
      <c r="D22" s="478">
        <v>662.67653116706197</v>
      </c>
      <c r="E22" s="479">
        <v>1.06687811286</v>
      </c>
      <c r="F22" s="477">
        <v>10425</v>
      </c>
      <c r="G22" s="478">
        <v>1737.5</v>
      </c>
      <c r="H22" s="480">
        <v>1182.0354600000001</v>
      </c>
      <c r="I22" s="477">
        <v>1972.4265800000001</v>
      </c>
      <c r="J22" s="478">
        <v>234.92658</v>
      </c>
      <c r="K22" s="481">
        <v>0.18920159040699999</v>
      </c>
    </row>
    <row r="23" spans="1:11" ht="14.4" customHeight="1" thickBot="1" x14ac:dyDescent="0.35">
      <c r="A23" s="499" t="s">
        <v>325</v>
      </c>
      <c r="B23" s="477">
        <v>8.083299627133</v>
      </c>
      <c r="C23" s="477">
        <v>8.5775900000000007</v>
      </c>
      <c r="D23" s="478">
        <v>0.49429037286600003</v>
      </c>
      <c r="E23" s="479">
        <v>1.0611495794620001</v>
      </c>
      <c r="F23" s="477">
        <v>8</v>
      </c>
      <c r="G23" s="478">
        <v>1.333333333333</v>
      </c>
      <c r="H23" s="480">
        <v>0.48959999999999998</v>
      </c>
      <c r="I23" s="477">
        <v>0.89759999999999995</v>
      </c>
      <c r="J23" s="478">
        <v>-0.43573333333300002</v>
      </c>
      <c r="K23" s="481">
        <v>0.11219999999999999</v>
      </c>
    </row>
    <row r="24" spans="1:11" ht="14.4" customHeight="1" thickBot="1" x14ac:dyDescent="0.35">
      <c r="A24" s="499" t="s">
        <v>326</v>
      </c>
      <c r="B24" s="477">
        <v>52.146036158194001</v>
      </c>
      <c r="C24" s="477">
        <v>39.196060000000003</v>
      </c>
      <c r="D24" s="478">
        <v>-12.949976158194</v>
      </c>
      <c r="E24" s="479">
        <v>0.751659433539</v>
      </c>
      <c r="F24" s="477">
        <v>50</v>
      </c>
      <c r="G24" s="478">
        <v>8.333333333333</v>
      </c>
      <c r="H24" s="480">
        <v>2.10806</v>
      </c>
      <c r="I24" s="477">
        <v>2.10806</v>
      </c>
      <c r="J24" s="478">
        <v>-6.2252733333329999</v>
      </c>
      <c r="K24" s="481">
        <v>4.2161200000000003E-2</v>
      </c>
    </row>
    <row r="25" spans="1:11" ht="14.4" customHeight="1" thickBot="1" x14ac:dyDescent="0.35">
      <c r="A25" s="499" t="s">
        <v>327</v>
      </c>
      <c r="B25" s="477">
        <v>185.91247184243201</v>
      </c>
      <c r="C25" s="477">
        <v>166.71493000000001</v>
      </c>
      <c r="D25" s="478">
        <v>-19.197541842431001</v>
      </c>
      <c r="E25" s="479">
        <v>0.89673881664699995</v>
      </c>
      <c r="F25" s="477">
        <v>185</v>
      </c>
      <c r="G25" s="478">
        <v>30.833333333333002</v>
      </c>
      <c r="H25" s="480">
        <v>5.0570000000000004</v>
      </c>
      <c r="I25" s="477">
        <v>12.9194</v>
      </c>
      <c r="J25" s="478">
        <v>-17.913933333332999</v>
      </c>
      <c r="K25" s="481">
        <v>6.9834594594000002E-2</v>
      </c>
    </row>
    <row r="26" spans="1:11" ht="14.4" customHeight="1" thickBot="1" x14ac:dyDescent="0.35">
      <c r="A26" s="499" t="s">
        <v>328</v>
      </c>
      <c r="B26" s="477">
        <v>105.46421811132301</v>
      </c>
      <c r="C26" s="477">
        <v>122.46939999999999</v>
      </c>
      <c r="D26" s="478">
        <v>17.005181888675999</v>
      </c>
      <c r="E26" s="479">
        <v>1.161241245544</v>
      </c>
      <c r="F26" s="477">
        <v>110</v>
      </c>
      <c r="G26" s="478">
        <v>18.333333333333002</v>
      </c>
      <c r="H26" s="480">
        <v>6.617</v>
      </c>
      <c r="I26" s="477">
        <v>14.819000000000001</v>
      </c>
      <c r="J26" s="478">
        <v>-3.514333333333</v>
      </c>
      <c r="K26" s="481">
        <v>0.13471818181799999</v>
      </c>
    </row>
    <row r="27" spans="1:11" ht="14.4" customHeight="1" thickBot="1" x14ac:dyDescent="0.35">
      <c r="A27" s="499" t="s">
        <v>329</v>
      </c>
      <c r="B27" s="477">
        <v>11369.7779445421</v>
      </c>
      <c r="C27" s="477">
        <v>12083.38776</v>
      </c>
      <c r="D27" s="478">
        <v>713.60981545787001</v>
      </c>
      <c r="E27" s="479">
        <v>1.0627637425230001</v>
      </c>
      <c r="F27" s="477">
        <v>11970</v>
      </c>
      <c r="G27" s="478">
        <v>1995</v>
      </c>
      <c r="H27" s="480">
        <v>539.42140999999901</v>
      </c>
      <c r="I27" s="477">
        <v>1657.7636299999999</v>
      </c>
      <c r="J27" s="478">
        <v>-337.23637000000002</v>
      </c>
      <c r="K27" s="481">
        <v>0.13849320217200001</v>
      </c>
    </row>
    <row r="28" spans="1:11" ht="14.4" customHeight="1" thickBot="1" x14ac:dyDescent="0.35">
      <c r="A28" s="499" t="s">
        <v>330</v>
      </c>
      <c r="B28" s="477">
        <v>24051.503894419799</v>
      </c>
      <c r="C28" s="477">
        <v>21856.71399</v>
      </c>
      <c r="D28" s="478">
        <v>-2194.7899044197902</v>
      </c>
      <c r="E28" s="479">
        <v>0.90874625079299998</v>
      </c>
      <c r="F28" s="477">
        <v>21965</v>
      </c>
      <c r="G28" s="478">
        <v>3660.8333333333298</v>
      </c>
      <c r="H28" s="480">
        <v>1613.5379</v>
      </c>
      <c r="I28" s="477">
        <v>2111.70955</v>
      </c>
      <c r="J28" s="478">
        <v>-1549.12378333333</v>
      </c>
      <c r="K28" s="481">
        <v>9.6139747324999997E-2</v>
      </c>
    </row>
    <row r="29" spans="1:11" ht="14.4" customHeight="1" thickBot="1" x14ac:dyDescent="0.35">
      <c r="A29" s="499" t="s">
        <v>331</v>
      </c>
      <c r="B29" s="477">
        <v>2.0000012831810001</v>
      </c>
      <c r="C29" s="477">
        <v>0.70409999999999995</v>
      </c>
      <c r="D29" s="478">
        <v>-1.295901283181</v>
      </c>
      <c r="E29" s="479">
        <v>0.35204977412799998</v>
      </c>
      <c r="F29" s="477">
        <v>0</v>
      </c>
      <c r="G29" s="478">
        <v>0</v>
      </c>
      <c r="H29" s="480">
        <v>0.39327000000000001</v>
      </c>
      <c r="I29" s="477">
        <v>0.78681000000000001</v>
      </c>
      <c r="J29" s="478">
        <v>0.78681000000000001</v>
      </c>
      <c r="K29" s="488" t="s">
        <v>305</v>
      </c>
    </row>
    <row r="30" spans="1:11" ht="14.4" customHeight="1" thickBot="1" x14ac:dyDescent="0.35">
      <c r="A30" s="499" t="s">
        <v>332</v>
      </c>
      <c r="B30" s="477">
        <v>4.9999990731189996</v>
      </c>
      <c r="C30" s="477">
        <v>8.1675000000000004</v>
      </c>
      <c r="D30" s="478">
        <v>3.1675009268799998</v>
      </c>
      <c r="E30" s="479">
        <v>1.633500302811</v>
      </c>
      <c r="F30" s="477">
        <v>5</v>
      </c>
      <c r="G30" s="478">
        <v>0.83333333333299997</v>
      </c>
      <c r="H30" s="480">
        <v>17.853380000000001</v>
      </c>
      <c r="I30" s="477">
        <v>17.853380000000001</v>
      </c>
      <c r="J30" s="478">
        <v>17.020046666666001</v>
      </c>
      <c r="K30" s="481">
        <v>3.5706760000000002</v>
      </c>
    </row>
    <row r="31" spans="1:11" ht="14.4" customHeight="1" thickBot="1" x14ac:dyDescent="0.35">
      <c r="A31" s="499" t="s">
        <v>333</v>
      </c>
      <c r="B31" s="477">
        <v>3008.7042739191002</v>
      </c>
      <c r="C31" s="477">
        <v>3284.7101699999998</v>
      </c>
      <c r="D31" s="478">
        <v>276.00589608090399</v>
      </c>
      <c r="E31" s="479">
        <v>1.0917358008469999</v>
      </c>
      <c r="F31" s="477">
        <v>3380</v>
      </c>
      <c r="G31" s="478">
        <v>563.33333333333303</v>
      </c>
      <c r="H31" s="480">
        <v>347.55842999999999</v>
      </c>
      <c r="I31" s="477">
        <v>915.88162</v>
      </c>
      <c r="J31" s="478">
        <v>352.54828666666702</v>
      </c>
      <c r="K31" s="481">
        <v>0.27097089349100001</v>
      </c>
    </row>
    <row r="32" spans="1:11" ht="14.4" customHeight="1" thickBot="1" x14ac:dyDescent="0.35">
      <c r="A32" s="498" t="s">
        <v>334</v>
      </c>
      <c r="B32" s="482">
        <v>0.113166866298</v>
      </c>
      <c r="C32" s="482">
        <v>0</v>
      </c>
      <c r="D32" s="483">
        <v>-0.113166866298</v>
      </c>
      <c r="E32" s="489">
        <v>0</v>
      </c>
      <c r="F32" s="482">
        <v>0</v>
      </c>
      <c r="G32" s="483">
        <v>0</v>
      </c>
      <c r="H32" s="485">
        <v>0</v>
      </c>
      <c r="I32" s="482">
        <v>0</v>
      </c>
      <c r="J32" s="483">
        <v>0</v>
      </c>
      <c r="K32" s="490">
        <v>2</v>
      </c>
    </row>
    <row r="33" spans="1:11" ht="14.4" customHeight="1" thickBot="1" x14ac:dyDescent="0.35">
      <c r="A33" s="499" t="s">
        <v>335</v>
      </c>
      <c r="B33" s="477">
        <v>0.113166866298</v>
      </c>
      <c r="C33" s="477">
        <v>0</v>
      </c>
      <c r="D33" s="478">
        <v>-0.113166866298</v>
      </c>
      <c r="E33" s="479">
        <v>0</v>
      </c>
      <c r="F33" s="477">
        <v>0</v>
      </c>
      <c r="G33" s="478">
        <v>0</v>
      </c>
      <c r="H33" s="480">
        <v>0</v>
      </c>
      <c r="I33" s="477">
        <v>0</v>
      </c>
      <c r="J33" s="478">
        <v>0</v>
      </c>
      <c r="K33" s="481">
        <v>2</v>
      </c>
    </row>
    <row r="34" spans="1:11" ht="14.4" customHeight="1" thickBot="1" x14ac:dyDescent="0.35">
      <c r="A34" s="498" t="s">
        <v>336</v>
      </c>
      <c r="B34" s="482">
        <v>827.839386060945</v>
      </c>
      <c r="C34" s="482">
        <v>471.76522</v>
      </c>
      <c r="D34" s="483">
        <v>-356.074166060945</v>
      </c>
      <c r="E34" s="489">
        <v>0.56987530183199997</v>
      </c>
      <c r="F34" s="482">
        <v>1372.5452644532199</v>
      </c>
      <c r="G34" s="483">
        <v>228.757544075537</v>
      </c>
      <c r="H34" s="485">
        <v>37.291029999999999</v>
      </c>
      <c r="I34" s="482">
        <v>79.385999999999996</v>
      </c>
      <c r="J34" s="483">
        <v>-149.371544075537</v>
      </c>
      <c r="K34" s="490">
        <v>5.7838529668000002E-2</v>
      </c>
    </row>
    <row r="35" spans="1:11" ht="14.4" customHeight="1" thickBot="1" x14ac:dyDescent="0.35">
      <c r="A35" s="499" t="s">
        <v>337</v>
      </c>
      <c r="B35" s="477">
        <v>30.458336868696001</v>
      </c>
      <c r="C35" s="477">
        <v>42.415999999999997</v>
      </c>
      <c r="D35" s="478">
        <v>11.957663131303001</v>
      </c>
      <c r="E35" s="479">
        <v>1.392590809631</v>
      </c>
      <c r="F35" s="477">
        <v>0</v>
      </c>
      <c r="G35" s="478">
        <v>0</v>
      </c>
      <c r="H35" s="480">
        <v>0</v>
      </c>
      <c r="I35" s="477">
        <v>0</v>
      </c>
      <c r="J35" s="478">
        <v>0</v>
      </c>
      <c r="K35" s="488" t="s">
        <v>305</v>
      </c>
    </row>
    <row r="36" spans="1:11" ht="14.4" customHeight="1" thickBot="1" x14ac:dyDescent="0.35">
      <c r="A36" s="499" t="s">
        <v>338</v>
      </c>
      <c r="B36" s="477">
        <v>12.059417230051</v>
      </c>
      <c r="C36" s="477">
        <v>11.740180000000001</v>
      </c>
      <c r="D36" s="478">
        <v>-0.31923723005100002</v>
      </c>
      <c r="E36" s="479">
        <v>0.97352797204300001</v>
      </c>
      <c r="F36" s="477">
        <v>12</v>
      </c>
      <c r="G36" s="478">
        <v>2</v>
      </c>
      <c r="H36" s="480">
        <v>0.56201000000000001</v>
      </c>
      <c r="I36" s="477">
        <v>1.6109800000000001</v>
      </c>
      <c r="J36" s="478">
        <v>-0.389019999999</v>
      </c>
      <c r="K36" s="481">
        <v>0.13424833333299999</v>
      </c>
    </row>
    <row r="37" spans="1:11" ht="14.4" customHeight="1" thickBot="1" x14ac:dyDescent="0.35">
      <c r="A37" s="499" t="s">
        <v>339</v>
      </c>
      <c r="B37" s="477">
        <v>177.753469369594</v>
      </c>
      <c r="C37" s="477">
        <v>168.01876999999999</v>
      </c>
      <c r="D37" s="478">
        <v>-9.7346993695930006</v>
      </c>
      <c r="E37" s="479">
        <v>0.94523482774099998</v>
      </c>
      <c r="F37" s="477">
        <v>172.582835677372</v>
      </c>
      <c r="G37" s="478">
        <v>28.763805946228</v>
      </c>
      <c r="H37" s="480">
        <v>18.204470000000001</v>
      </c>
      <c r="I37" s="477">
        <v>37.3093</v>
      </c>
      <c r="J37" s="478">
        <v>8.5454940537709998</v>
      </c>
      <c r="K37" s="481">
        <v>0.216181985036</v>
      </c>
    </row>
    <row r="38" spans="1:11" ht="14.4" customHeight="1" thickBot="1" x14ac:dyDescent="0.35">
      <c r="A38" s="499" t="s">
        <v>340</v>
      </c>
      <c r="B38" s="477">
        <v>98.373536758699004</v>
      </c>
      <c r="C38" s="477">
        <v>106.19131</v>
      </c>
      <c r="D38" s="478">
        <v>7.8177732413000003</v>
      </c>
      <c r="E38" s="479">
        <v>1.079470287425</v>
      </c>
      <c r="F38" s="477">
        <v>105</v>
      </c>
      <c r="G38" s="478">
        <v>17.5</v>
      </c>
      <c r="H38" s="480">
        <v>6.8396499999999998</v>
      </c>
      <c r="I38" s="477">
        <v>14.89128</v>
      </c>
      <c r="J38" s="478">
        <v>-2.6087199999999999</v>
      </c>
      <c r="K38" s="481">
        <v>0.14182171428500001</v>
      </c>
    </row>
    <row r="39" spans="1:11" ht="14.4" customHeight="1" thickBot="1" x14ac:dyDescent="0.35">
      <c r="A39" s="499" t="s">
        <v>341</v>
      </c>
      <c r="B39" s="477">
        <v>14.421187774425</v>
      </c>
      <c r="C39" s="477">
        <v>6.2009699999999999</v>
      </c>
      <c r="D39" s="478">
        <v>-8.2202177744250005</v>
      </c>
      <c r="E39" s="479">
        <v>0.42999024054000001</v>
      </c>
      <c r="F39" s="477">
        <v>5.7987391748709998</v>
      </c>
      <c r="G39" s="478">
        <v>0.96645652914500002</v>
      </c>
      <c r="H39" s="480">
        <v>1.10433</v>
      </c>
      <c r="I39" s="477">
        <v>2.4695299999999998</v>
      </c>
      <c r="J39" s="478">
        <v>1.5030734708539999</v>
      </c>
      <c r="K39" s="481">
        <v>0.42587361243999999</v>
      </c>
    </row>
    <row r="40" spans="1:11" ht="14.4" customHeight="1" thickBot="1" x14ac:dyDescent="0.35">
      <c r="A40" s="499" t="s">
        <v>342</v>
      </c>
      <c r="B40" s="477">
        <v>0</v>
      </c>
      <c r="C40" s="477">
        <v>2.4249999999999998</v>
      </c>
      <c r="D40" s="478">
        <v>2.4249999999999998</v>
      </c>
      <c r="E40" s="487" t="s">
        <v>305</v>
      </c>
      <c r="F40" s="477">
        <v>0</v>
      </c>
      <c r="G40" s="478">
        <v>0</v>
      </c>
      <c r="H40" s="480">
        <v>0</v>
      </c>
      <c r="I40" s="477">
        <v>0</v>
      </c>
      <c r="J40" s="478">
        <v>0</v>
      </c>
      <c r="K40" s="488" t="s">
        <v>305</v>
      </c>
    </row>
    <row r="41" spans="1:11" ht="14.4" customHeight="1" thickBot="1" x14ac:dyDescent="0.35">
      <c r="A41" s="499" t="s">
        <v>343</v>
      </c>
      <c r="B41" s="477">
        <v>0</v>
      </c>
      <c r="C41" s="477">
        <v>0</v>
      </c>
      <c r="D41" s="478">
        <v>0</v>
      </c>
      <c r="E41" s="479">
        <v>1</v>
      </c>
      <c r="F41" s="477">
        <v>0</v>
      </c>
      <c r="G41" s="478">
        <v>0</v>
      </c>
      <c r="H41" s="480">
        <v>0</v>
      </c>
      <c r="I41" s="477">
        <v>0.22989999999999999</v>
      </c>
      <c r="J41" s="478">
        <v>0.22989999999999999</v>
      </c>
      <c r="K41" s="488" t="s">
        <v>315</v>
      </c>
    </row>
    <row r="42" spans="1:11" ht="14.4" customHeight="1" thickBot="1" x14ac:dyDescent="0.35">
      <c r="A42" s="499" t="s">
        <v>344</v>
      </c>
      <c r="B42" s="477">
        <v>7.3850889673419999</v>
      </c>
      <c r="C42" s="477">
        <v>2.2800400000000001</v>
      </c>
      <c r="D42" s="478">
        <v>-5.1050489673420003</v>
      </c>
      <c r="E42" s="479">
        <v>0.308735617144</v>
      </c>
      <c r="F42" s="477">
        <v>1</v>
      </c>
      <c r="G42" s="478">
        <v>0.166666666666</v>
      </c>
      <c r="H42" s="480">
        <v>0</v>
      </c>
      <c r="I42" s="477">
        <v>0</v>
      </c>
      <c r="J42" s="478">
        <v>-0.166666666666</v>
      </c>
      <c r="K42" s="481">
        <v>0</v>
      </c>
    </row>
    <row r="43" spans="1:11" ht="14.4" customHeight="1" thickBot="1" x14ac:dyDescent="0.35">
      <c r="A43" s="499" t="s">
        <v>345</v>
      </c>
      <c r="B43" s="477">
        <v>41.124599501906999</v>
      </c>
      <c r="C43" s="477">
        <v>33.501379999999997</v>
      </c>
      <c r="D43" s="478">
        <v>-7.6232195019070002</v>
      </c>
      <c r="E43" s="479">
        <v>0.81463115521499996</v>
      </c>
      <c r="F43" s="477">
        <v>42.163689600978003</v>
      </c>
      <c r="G43" s="478">
        <v>7.0272816001629996</v>
      </c>
      <c r="H43" s="480">
        <v>2.8453599999999999</v>
      </c>
      <c r="I43" s="477">
        <v>5.992</v>
      </c>
      <c r="J43" s="478">
        <v>-1.0352816001630001</v>
      </c>
      <c r="K43" s="481">
        <v>0.14211280029500001</v>
      </c>
    </row>
    <row r="44" spans="1:11" ht="14.4" customHeight="1" thickBot="1" x14ac:dyDescent="0.35">
      <c r="A44" s="499" t="s">
        <v>346</v>
      </c>
      <c r="B44" s="477">
        <v>0</v>
      </c>
      <c r="C44" s="477">
        <v>0.99219999999999997</v>
      </c>
      <c r="D44" s="478">
        <v>0.99219999999999997</v>
      </c>
      <c r="E44" s="487" t="s">
        <v>305</v>
      </c>
      <c r="F44" s="477">
        <v>0</v>
      </c>
      <c r="G44" s="478">
        <v>0</v>
      </c>
      <c r="H44" s="480">
        <v>0</v>
      </c>
      <c r="I44" s="477">
        <v>0</v>
      </c>
      <c r="J44" s="478">
        <v>0</v>
      </c>
      <c r="K44" s="488" t="s">
        <v>305</v>
      </c>
    </row>
    <row r="45" spans="1:11" ht="14.4" customHeight="1" thickBot="1" x14ac:dyDescent="0.35">
      <c r="A45" s="499" t="s">
        <v>347</v>
      </c>
      <c r="B45" s="477">
        <v>0</v>
      </c>
      <c r="C45" s="477">
        <v>0</v>
      </c>
      <c r="D45" s="478">
        <v>0</v>
      </c>
      <c r="E45" s="479">
        <v>1</v>
      </c>
      <c r="F45" s="477">
        <v>0</v>
      </c>
      <c r="G45" s="478">
        <v>0</v>
      </c>
      <c r="H45" s="480">
        <v>0</v>
      </c>
      <c r="I45" s="477">
        <v>1.1919999999999999</v>
      </c>
      <c r="J45" s="478">
        <v>1.1919999999999999</v>
      </c>
      <c r="K45" s="488" t="s">
        <v>315</v>
      </c>
    </row>
    <row r="46" spans="1:11" ht="14.4" customHeight="1" thickBot="1" x14ac:dyDescent="0.35">
      <c r="A46" s="499" t="s">
        <v>348</v>
      </c>
      <c r="B46" s="477">
        <v>0</v>
      </c>
      <c r="C46" s="477">
        <v>1.998</v>
      </c>
      <c r="D46" s="478">
        <v>1.998</v>
      </c>
      <c r="E46" s="487" t="s">
        <v>315</v>
      </c>
      <c r="F46" s="477">
        <v>0</v>
      </c>
      <c r="G46" s="478">
        <v>0</v>
      </c>
      <c r="H46" s="480">
        <v>0</v>
      </c>
      <c r="I46" s="477">
        <v>0</v>
      </c>
      <c r="J46" s="478">
        <v>0</v>
      </c>
      <c r="K46" s="488" t="s">
        <v>305</v>
      </c>
    </row>
    <row r="47" spans="1:11" ht="14.4" customHeight="1" thickBot="1" x14ac:dyDescent="0.35">
      <c r="A47" s="499" t="s">
        <v>349</v>
      </c>
      <c r="B47" s="477">
        <v>94.449980487619996</v>
      </c>
      <c r="C47" s="477">
        <v>88.596170000000001</v>
      </c>
      <c r="D47" s="478">
        <v>-5.8538104876199997</v>
      </c>
      <c r="E47" s="479">
        <v>0.93802211014299997</v>
      </c>
      <c r="F47" s="477">
        <v>94</v>
      </c>
      <c r="G47" s="478">
        <v>15.666666666666</v>
      </c>
      <c r="H47" s="480">
        <v>7.7352100000000004</v>
      </c>
      <c r="I47" s="477">
        <v>15.69101</v>
      </c>
      <c r="J47" s="478">
        <v>2.4343333333000001E-2</v>
      </c>
      <c r="K47" s="481">
        <v>0.166925638297</v>
      </c>
    </row>
    <row r="48" spans="1:11" ht="14.4" customHeight="1" thickBot="1" x14ac:dyDescent="0.35">
      <c r="A48" s="499" t="s">
        <v>350</v>
      </c>
      <c r="B48" s="477">
        <v>351.81376910260798</v>
      </c>
      <c r="C48" s="477">
        <v>7.4051999999999998</v>
      </c>
      <c r="D48" s="478">
        <v>-344.408569102608</v>
      </c>
      <c r="E48" s="479">
        <v>2.1048636097000001E-2</v>
      </c>
      <c r="F48" s="477">
        <v>940.00000000000205</v>
      </c>
      <c r="G48" s="478">
        <v>156.666666666667</v>
      </c>
      <c r="H48" s="480">
        <v>0</v>
      </c>
      <c r="I48" s="477">
        <v>0</v>
      </c>
      <c r="J48" s="478">
        <v>-156.666666666667</v>
      </c>
      <c r="K48" s="481">
        <v>0</v>
      </c>
    </row>
    <row r="49" spans="1:11" ht="14.4" customHeight="1" thickBot="1" x14ac:dyDescent="0.35">
      <c r="A49" s="498" t="s">
        <v>351</v>
      </c>
      <c r="B49" s="482">
        <v>444.04946671639402</v>
      </c>
      <c r="C49" s="482">
        <v>79.23536</v>
      </c>
      <c r="D49" s="483">
        <v>-364.81410671639298</v>
      </c>
      <c r="E49" s="489">
        <v>0.17843813795300001</v>
      </c>
      <c r="F49" s="482">
        <v>84.583075173517997</v>
      </c>
      <c r="G49" s="483">
        <v>14.097179195586</v>
      </c>
      <c r="H49" s="485">
        <v>0.66807000000000005</v>
      </c>
      <c r="I49" s="482">
        <v>2.2813400000000001</v>
      </c>
      <c r="J49" s="483">
        <v>-11.815839195585999</v>
      </c>
      <c r="K49" s="490">
        <v>2.697158971E-2</v>
      </c>
    </row>
    <row r="50" spans="1:11" ht="14.4" customHeight="1" thickBot="1" x14ac:dyDescent="0.35">
      <c r="A50" s="499" t="s">
        <v>352</v>
      </c>
      <c r="B50" s="477">
        <v>4.0769021466999997E-2</v>
      </c>
      <c r="C50" s="477">
        <v>4.87E-2</v>
      </c>
      <c r="D50" s="478">
        <v>7.9309785319999996E-3</v>
      </c>
      <c r="E50" s="479">
        <v>1.194534434413</v>
      </c>
      <c r="F50" s="477">
        <v>0</v>
      </c>
      <c r="G50" s="478">
        <v>0</v>
      </c>
      <c r="H50" s="480">
        <v>0</v>
      </c>
      <c r="I50" s="477">
        <v>0</v>
      </c>
      <c r="J50" s="478">
        <v>0</v>
      </c>
      <c r="K50" s="481">
        <v>2</v>
      </c>
    </row>
    <row r="51" spans="1:11" ht="14.4" customHeight="1" thickBot="1" x14ac:dyDescent="0.35">
      <c r="A51" s="499" t="s">
        <v>353</v>
      </c>
      <c r="B51" s="477">
        <v>0.206179535493</v>
      </c>
      <c r="C51" s="477">
        <v>32.698999999999998</v>
      </c>
      <c r="D51" s="478">
        <v>32.492820464506003</v>
      </c>
      <c r="E51" s="479">
        <v>158.59478935086199</v>
      </c>
      <c r="F51" s="477">
        <v>42.637495480547997</v>
      </c>
      <c r="G51" s="478">
        <v>7.1062492467579998</v>
      </c>
      <c r="H51" s="480">
        <v>0.34849999999999998</v>
      </c>
      <c r="I51" s="477">
        <v>0.34849999999999998</v>
      </c>
      <c r="J51" s="478">
        <v>-6.7577492467580003</v>
      </c>
      <c r="K51" s="481">
        <v>8.1735570079999997E-3</v>
      </c>
    </row>
    <row r="52" spans="1:11" ht="14.4" customHeight="1" thickBot="1" x14ac:dyDescent="0.35">
      <c r="A52" s="499" t="s">
        <v>354</v>
      </c>
      <c r="B52" s="477">
        <v>428.92753570306598</v>
      </c>
      <c r="C52" s="477">
        <v>40.816420000000001</v>
      </c>
      <c r="D52" s="478">
        <v>-388.11111570306599</v>
      </c>
      <c r="E52" s="479">
        <v>9.5159243934000007E-2</v>
      </c>
      <c r="F52" s="477">
        <v>37.841028307819997</v>
      </c>
      <c r="G52" s="478">
        <v>6.306838051303</v>
      </c>
      <c r="H52" s="480">
        <v>0</v>
      </c>
      <c r="I52" s="477">
        <v>0</v>
      </c>
      <c r="J52" s="478">
        <v>-6.306838051303</v>
      </c>
      <c r="K52" s="481">
        <v>0</v>
      </c>
    </row>
    <row r="53" spans="1:11" ht="14.4" customHeight="1" thickBot="1" x14ac:dyDescent="0.35">
      <c r="A53" s="499" t="s">
        <v>355</v>
      </c>
      <c r="B53" s="477">
        <v>0</v>
      </c>
      <c r="C53" s="477">
        <v>1.7957700000000001</v>
      </c>
      <c r="D53" s="478">
        <v>1.7957700000000001</v>
      </c>
      <c r="E53" s="487" t="s">
        <v>305</v>
      </c>
      <c r="F53" s="477">
        <v>0</v>
      </c>
      <c r="G53" s="478">
        <v>0</v>
      </c>
      <c r="H53" s="480">
        <v>0</v>
      </c>
      <c r="I53" s="477">
        <v>0.23699999999999999</v>
      </c>
      <c r="J53" s="478">
        <v>0.23699999999999999</v>
      </c>
      <c r="K53" s="488" t="s">
        <v>305</v>
      </c>
    </row>
    <row r="54" spans="1:11" ht="14.4" customHeight="1" thickBot="1" x14ac:dyDescent="0.35">
      <c r="A54" s="499" t="s">
        <v>356</v>
      </c>
      <c r="B54" s="477">
        <v>14.874982456366</v>
      </c>
      <c r="C54" s="477">
        <v>3.87547</v>
      </c>
      <c r="D54" s="478">
        <v>-10.999512456366</v>
      </c>
      <c r="E54" s="479">
        <v>0.26053610559599999</v>
      </c>
      <c r="F54" s="477">
        <v>4.1045513851499997</v>
      </c>
      <c r="G54" s="478">
        <v>0.68409189752499999</v>
      </c>
      <c r="H54" s="480">
        <v>0.31957000000000002</v>
      </c>
      <c r="I54" s="477">
        <v>1.69584</v>
      </c>
      <c r="J54" s="478">
        <v>1.011748102474</v>
      </c>
      <c r="K54" s="481">
        <v>0.41316086482300002</v>
      </c>
    </row>
    <row r="55" spans="1:11" ht="14.4" customHeight="1" thickBot="1" x14ac:dyDescent="0.35">
      <c r="A55" s="498" t="s">
        <v>357</v>
      </c>
      <c r="B55" s="482">
        <v>281.34828715718101</v>
      </c>
      <c r="C55" s="482">
        <v>342.01947999999999</v>
      </c>
      <c r="D55" s="483">
        <v>60.671192842819003</v>
      </c>
      <c r="E55" s="489">
        <v>1.215644436494</v>
      </c>
      <c r="F55" s="482">
        <v>353</v>
      </c>
      <c r="G55" s="483">
        <v>58.833333333333002</v>
      </c>
      <c r="H55" s="485">
        <v>24.38288</v>
      </c>
      <c r="I55" s="482">
        <v>50.648670000000003</v>
      </c>
      <c r="J55" s="483">
        <v>-8.1846633333330008</v>
      </c>
      <c r="K55" s="490">
        <v>0.14348065155799999</v>
      </c>
    </row>
    <row r="56" spans="1:11" ht="14.4" customHeight="1" thickBot="1" x14ac:dyDescent="0.35">
      <c r="A56" s="499" t="s">
        <v>358</v>
      </c>
      <c r="B56" s="477">
        <v>0</v>
      </c>
      <c r="C56" s="477">
        <v>0</v>
      </c>
      <c r="D56" s="478">
        <v>0</v>
      </c>
      <c r="E56" s="479">
        <v>1</v>
      </c>
      <c r="F56" s="477">
        <v>1</v>
      </c>
      <c r="G56" s="478">
        <v>0.166666666666</v>
      </c>
      <c r="H56" s="480">
        <v>0</v>
      </c>
      <c r="I56" s="477">
        <v>0</v>
      </c>
      <c r="J56" s="478">
        <v>-0.166666666666</v>
      </c>
      <c r="K56" s="481">
        <v>0</v>
      </c>
    </row>
    <row r="57" spans="1:11" ht="14.4" customHeight="1" thickBot="1" x14ac:dyDescent="0.35">
      <c r="A57" s="499" t="s">
        <v>359</v>
      </c>
      <c r="B57" s="477">
        <v>0</v>
      </c>
      <c r="C57" s="477">
        <v>90.895560000000003</v>
      </c>
      <c r="D57" s="478">
        <v>90.895560000000003</v>
      </c>
      <c r="E57" s="487" t="s">
        <v>305</v>
      </c>
      <c r="F57" s="477">
        <v>120</v>
      </c>
      <c r="G57" s="478">
        <v>20</v>
      </c>
      <c r="H57" s="480">
        <v>10.78938</v>
      </c>
      <c r="I57" s="477">
        <v>24.608129999999999</v>
      </c>
      <c r="J57" s="478">
        <v>4.608129999999</v>
      </c>
      <c r="K57" s="481">
        <v>0.20506774999999999</v>
      </c>
    </row>
    <row r="58" spans="1:11" ht="14.4" customHeight="1" thickBot="1" x14ac:dyDescent="0.35">
      <c r="A58" s="499" t="s">
        <v>360</v>
      </c>
      <c r="B58" s="477">
        <v>0</v>
      </c>
      <c r="C58" s="477">
        <v>2.2147600000000001</v>
      </c>
      <c r="D58" s="478">
        <v>2.2147600000000001</v>
      </c>
      <c r="E58" s="487" t="s">
        <v>305</v>
      </c>
      <c r="F58" s="477">
        <v>0</v>
      </c>
      <c r="G58" s="478">
        <v>0</v>
      </c>
      <c r="H58" s="480">
        <v>0.42592000000000002</v>
      </c>
      <c r="I58" s="477">
        <v>1.1189199999999999</v>
      </c>
      <c r="J58" s="478">
        <v>1.1189199999999999</v>
      </c>
      <c r="K58" s="488" t="s">
        <v>305</v>
      </c>
    </row>
    <row r="59" spans="1:11" ht="14.4" customHeight="1" thickBot="1" x14ac:dyDescent="0.35">
      <c r="A59" s="499" t="s">
        <v>361</v>
      </c>
      <c r="B59" s="477">
        <v>125.455728297181</v>
      </c>
      <c r="C59" s="477">
        <v>84.311970000000002</v>
      </c>
      <c r="D59" s="478">
        <v>-41.143758297181002</v>
      </c>
      <c r="E59" s="479">
        <v>0.67204559843</v>
      </c>
      <c r="F59" s="477">
        <v>85</v>
      </c>
      <c r="G59" s="478">
        <v>14.166666666666</v>
      </c>
      <c r="H59" s="480">
        <v>4.8490799999999998</v>
      </c>
      <c r="I59" s="477">
        <v>7.8483499999999999</v>
      </c>
      <c r="J59" s="478">
        <v>-6.318316666666</v>
      </c>
      <c r="K59" s="481">
        <v>9.2333529410999995E-2</v>
      </c>
    </row>
    <row r="60" spans="1:11" ht="14.4" customHeight="1" thickBot="1" x14ac:dyDescent="0.35">
      <c r="A60" s="499" t="s">
        <v>362</v>
      </c>
      <c r="B60" s="477">
        <v>63.034483792526999</v>
      </c>
      <c r="C60" s="477">
        <v>72.523359999999997</v>
      </c>
      <c r="D60" s="478">
        <v>9.4888762074719999</v>
      </c>
      <c r="E60" s="479">
        <v>1.1505346857230001</v>
      </c>
      <c r="F60" s="477">
        <v>57</v>
      </c>
      <c r="G60" s="478">
        <v>9.5</v>
      </c>
      <c r="H60" s="480">
        <v>2.2885</v>
      </c>
      <c r="I60" s="477">
        <v>4.8048900000000003</v>
      </c>
      <c r="J60" s="478">
        <v>-4.6951099999999997</v>
      </c>
      <c r="K60" s="481">
        <v>8.4296315789000001E-2</v>
      </c>
    </row>
    <row r="61" spans="1:11" ht="14.4" customHeight="1" thickBot="1" x14ac:dyDescent="0.35">
      <c r="A61" s="499" t="s">
        <v>363</v>
      </c>
      <c r="B61" s="477">
        <v>92.858075067472001</v>
      </c>
      <c r="C61" s="477">
        <v>92.073830000000001</v>
      </c>
      <c r="D61" s="478">
        <v>-0.78424506747099998</v>
      </c>
      <c r="E61" s="479">
        <v>0.991554368676</v>
      </c>
      <c r="F61" s="477">
        <v>90</v>
      </c>
      <c r="G61" s="478">
        <v>15</v>
      </c>
      <c r="H61" s="480">
        <v>6.03</v>
      </c>
      <c r="I61" s="477">
        <v>12.268380000000001</v>
      </c>
      <c r="J61" s="478">
        <v>-2.7316199999999999</v>
      </c>
      <c r="K61" s="481">
        <v>0.136315333333</v>
      </c>
    </row>
    <row r="62" spans="1:11" ht="14.4" customHeight="1" thickBot="1" x14ac:dyDescent="0.35">
      <c r="A62" s="497" t="s">
        <v>42</v>
      </c>
      <c r="B62" s="477">
        <v>1587.79973414452</v>
      </c>
      <c r="C62" s="477">
        <v>1568.9970000000001</v>
      </c>
      <c r="D62" s="478">
        <v>-18.802734144515</v>
      </c>
      <c r="E62" s="479">
        <v>0.98815799389500003</v>
      </c>
      <c r="F62" s="477">
        <v>1601.38051268863</v>
      </c>
      <c r="G62" s="478">
        <v>266.896752114771</v>
      </c>
      <c r="H62" s="480">
        <v>156.22399999999999</v>
      </c>
      <c r="I62" s="477">
        <v>350.63200000000001</v>
      </c>
      <c r="J62" s="478">
        <v>83.735247885228006</v>
      </c>
      <c r="K62" s="481">
        <v>0.21895608021999999</v>
      </c>
    </row>
    <row r="63" spans="1:11" ht="14.4" customHeight="1" thickBot="1" x14ac:dyDescent="0.35">
      <c r="A63" s="498" t="s">
        <v>364</v>
      </c>
      <c r="B63" s="482">
        <v>1587.79973414452</v>
      </c>
      <c r="C63" s="482">
        <v>1568.9970000000001</v>
      </c>
      <c r="D63" s="483">
        <v>-18.802734144515</v>
      </c>
      <c r="E63" s="489">
        <v>0.98815799389500003</v>
      </c>
      <c r="F63" s="482">
        <v>1601.38051268863</v>
      </c>
      <c r="G63" s="483">
        <v>266.896752114771</v>
      </c>
      <c r="H63" s="485">
        <v>156.22399999999999</v>
      </c>
      <c r="I63" s="482">
        <v>350.63200000000001</v>
      </c>
      <c r="J63" s="483">
        <v>83.735247885228006</v>
      </c>
      <c r="K63" s="490">
        <v>0.21895608021999999</v>
      </c>
    </row>
    <row r="64" spans="1:11" ht="14.4" customHeight="1" thickBot="1" x14ac:dyDescent="0.35">
      <c r="A64" s="499" t="s">
        <v>365</v>
      </c>
      <c r="B64" s="477">
        <v>623.85820376200695</v>
      </c>
      <c r="C64" s="477">
        <v>566.86699999999996</v>
      </c>
      <c r="D64" s="478">
        <v>-56.991203762006002</v>
      </c>
      <c r="E64" s="479">
        <v>0.90864718389700005</v>
      </c>
      <c r="F64" s="477">
        <v>584.99999999999795</v>
      </c>
      <c r="G64" s="478">
        <v>97.499999999999005</v>
      </c>
      <c r="H64" s="480">
        <v>46.811</v>
      </c>
      <c r="I64" s="477">
        <v>96.69</v>
      </c>
      <c r="J64" s="478">
        <v>-0.80999999999899996</v>
      </c>
      <c r="K64" s="481">
        <v>0.16528205128199999</v>
      </c>
    </row>
    <row r="65" spans="1:11" ht="14.4" customHeight="1" thickBot="1" x14ac:dyDescent="0.35">
      <c r="A65" s="499" t="s">
        <v>366</v>
      </c>
      <c r="B65" s="477">
        <v>276.36743087296799</v>
      </c>
      <c r="C65" s="477">
        <v>288.33</v>
      </c>
      <c r="D65" s="478">
        <v>11.962569127031999</v>
      </c>
      <c r="E65" s="479">
        <v>1.043285017663</v>
      </c>
      <c r="F65" s="477">
        <v>311.380512688632</v>
      </c>
      <c r="G65" s="478">
        <v>51.896752114771999</v>
      </c>
      <c r="H65" s="480">
        <v>23.760999999999999</v>
      </c>
      <c r="I65" s="477">
        <v>54.347999999999999</v>
      </c>
      <c r="J65" s="478">
        <v>2.4512478852270001</v>
      </c>
      <c r="K65" s="481">
        <v>0.174538860928</v>
      </c>
    </row>
    <row r="66" spans="1:11" ht="14.4" customHeight="1" thickBot="1" x14ac:dyDescent="0.35">
      <c r="A66" s="499" t="s">
        <v>367</v>
      </c>
      <c r="B66" s="477">
        <v>687.57409950954195</v>
      </c>
      <c r="C66" s="477">
        <v>713.80000000000098</v>
      </c>
      <c r="D66" s="478">
        <v>26.225900490457999</v>
      </c>
      <c r="E66" s="479">
        <v>1.038142653292</v>
      </c>
      <c r="F66" s="477">
        <v>704.99999999999704</v>
      </c>
      <c r="G66" s="478">
        <v>117.5</v>
      </c>
      <c r="H66" s="480">
        <v>85.652000000000001</v>
      </c>
      <c r="I66" s="477">
        <v>199.59399999999999</v>
      </c>
      <c r="J66" s="478">
        <v>82.093999999999994</v>
      </c>
      <c r="K66" s="481">
        <v>0.28311205673700002</v>
      </c>
    </row>
    <row r="67" spans="1:11" ht="14.4" customHeight="1" thickBot="1" x14ac:dyDescent="0.35">
      <c r="A67" s="500" t="s">
        <v>368</v>
      </c>
      <c r="B67" s="482">
        <v>26999.305969225399</v>
      </c>
      <c r="C67" s="482">
        <v>16468.661670000001</v>
      </c>
      <c r="D67" s="483">
        <v>-10530.6442992254</v>
      </c>
      <c r="E67" s="489">
        <v>0.609966111305</v>
      </c>
      <c r="F67" s="482">
        <v>21405.9770406364</v>
      </c>
      <c r="G67" s="483">
        <v>3567.6628401060698</v>
      </c>
      <c r="H67" s="485">
        <v>2120.9739599999998</v>
      </c>
      <c r="I67" s="482">
        <v>3671.4938099999999</v>
      </c>
      <c r="J67" s="483">
        <v>103.830969893933</v>
      </c>
      <c r="K67" s="490">
        <v>0.171517226381</v>
      </c>
    </row>
    <row r="68" spans="1:11" ht="14.4" customHeight="1" thickBot="1" x14ac:dyDescent="0.35">
      <c r="A68" s="497" t="s">
        <v>45</v>
      </c>
      <c r="B68" s="477">
        <v>5188.6046250238696</v>
      </c>
      <c r="C68" s="477">
        <v>3297.44092</v>
      </c>
      <c r="D68" s="478">
        <v>-1891.1637050238701</v>
      </c>
      <c r="E68" s="479">
        <v>0.63551593507299997</v>
      </c>
      <c r="F68" s="477">
        <v>3229.0929342303398</v>
      </c>
      <c r="G68" s="478">
        <v>538.18215570505595</v>
      </c>
      <c r="H68" s="480">
        <v>827.51350000000002</v>
      </c>
      <c r="I68" s="477">
        <v>1086.6212499999999</v>
      </c>
      <c r="J68" s="478">
        <v>548.43909429494397</v>
      </c>
      <c r="K68" s="481">
        <v>0.33650974813399998</v>
      </c>
    </row>
    <row r="69" spans="1:11" ht="14.4" customHeight="1" thickBot="1" x14ac:dyDescent="0.35">
      <c r="A69" s="501" t="s">
        <v>369</v>
      </c>
      <c r="B69" s="477">
        <v>5188.6046250238696</v>
      </c>
      <c r="C69" s="477">
        <v>3297.44092</v>
      </c>
      <c r="D69" s="478">
        <v>-1891.1637050238701</v>
      </c>
      <c r="E69" s="479">
        <v>0.63551593507299997</v>
      </c>
      <c r="F69" s="477">
        <v>3229.0929342303398</v>
      </c>
      <c r="G69" s="478">
        <v>538.18215570505595</v>
      </c>
      <c r="H69" s="480">
        <v>827.51350000000002</v>
      </c>
      <c r="I69" s="477">
        <v>1086.6212499999999</v>
      </c>
      <c r="J69" s="478">
        <v>548.43909429494397</v>
      </c>
      <c r="K69" s="481">
        <v>0.33650974813399998</v>
      </c>
    </row>
    <row r="70" spans="1:11" ht="14.4" customHeight="1" thickBot="1" x14ac:dyDescent="0.35">
      <c r="A70" s="499" t="s">
        <v>370</v>
      </c>
      <c r="B70" s="477">
        <v>4421.9725357486896</v>
      </c>
      <c r="C70" s="477">
        <v>3051.4233100000001</v>
      </c>
      <c r="D70" s="478">
        <v>-1370.5492257486901</v>
      </c>
      <c r="E70" s="479">
        <v>0.69005930844899999</v>
      </c>
      <c r="F70" s="477">
        <v>3033.8053206649001</v>
      </c>
      <c r="G70" s="478">
        <v>505.63422011081701</v>
      </c>
      <c r="H70" s="480">
        <v>799.60850000000005</v>
      </c>
      <c r="I70" s="477">
        <v>1050.7304999999999</v>
      </c>
      <c r="J70" s="478">
        <v>545.09627988918305</v>
      </c>
      <c r="K70" s="481">
        <v>0.34634077962799997</v>
      </c>
    </row>
    <row r="71" spans="1:11" ht="14.4" customHeight="1" thickBot="1" x14ac:dyDescent="0.35">
      <c r="A71" s="499" t="s">
        <v>371</v>
      </c>
      <c r="B71" s="477">
        <v>0</v>
      </c>
      <c r="C71" s="477">
        <v>2.359</v>
      </c>
      <c r="D71" s="478">
        <v>2.359</v>
      </c>
      <c r="E71" s="487" t="s">
        <v>315</v>
      </c>
      <c r="F71" s="477">
        <v>0</v>
      </c>
      <c r="G71" s="478">
        <v>0</v>
      </c>
      <c r="H71" s="480">
        <v>0</v>
      </c>
      <c r="I71" s="477">
        <v>0</v>
      </c>
      <c r="J71" s="478">
        <v>0</v>
      </c>
      <c r="K71" s="488" t="s">
        <v>305</v>
      </c>
    </row>
    <row r="72" spans="1:11" ht="14.4" customHeight="1" thickBot="1" x14ac:dyDescent="0.35">
      <c r="A72" s="499" t="s">
        <v>372</v>
      </c>
      <c r="B72" s="477">
        <v>491.21628285624899</v>
      </c>
      <c r="C72" s="477">
        <v>116.88833</v>
      </c>
      <c r="D72" s="478">
        <v>-374.327952856249</v>
      </c>
      <c r="E72" s="479">
        <v>0.23795695313699999</v>
      </c>
      <c r="F72" s="477">
        <v>88.851147713643996</v>
      </c>
      <c r="G72" s="478">
        <v>14.80852461894</v>
      </c>
      <c r="H72" s="480">
        <v>20.47194</v>
      </c>
      <c r="I72" s="477">
        <v>20.47194</v>
      </c>
      <c r="J72" s="478">
        <v>5.663415381059</v>
      </c>
      <c r="K72" s="481">
        <v>0.23040715316300001</v>
      </c>
    </row>
    <row r="73" spans="1:11" ht="14.4" customHeight="1" thickBot="1" x14ac:dyDescent="0.35">
      <c r="A73" s="499" t="s">
        <v>373</v>
      </c>
      <c r="B73" s="477">
        <v>153.044809434554</v>
      </c>
      <c r="C73" s="477">
        <v>65.808359999999993</v>
      </c>
      <c r="D73" s="478">
        <v>-87.236449434552995</v>
      </c>
      <c r="E73" s="479">
        <v>0.42999406672500001</v>
      </c>
      <c r="F73" s="477">
        <v>45.436465851789002</v>
      </c>
      <c r="G73" s="478">
        <v>7.572744308631</v>
      </c>
      <c r="H73" s="480">
        <v>1.7731600000000001</v>
      </c>
      <c r="I73" s="477">
        <v>2.47316</v>
      </c>
      <c r="J73" s="478">
        <v>-5.099584308631</v>
      </c>
      <c r="K73" s="481">
        <v>5.4431170065999998E-2</v>
      </c>
    </row>
    <row r="74" spans="1:11" ht="14.4" customHeight="1" thickBot="1" x14ac:dyDescent="0.35">
      <c r="A74" s="499" t="s">
        <v>374</v>
      </c>
      <c r="B74" s="477">
        <v>122.370996984374</v>
      </c>
      <c r="C74" s="477">
        <v>60.961919999999999</v>
      </c>
      <c r="D74" s="478">
        <v>-61.409076984373002</v>
      </c>
      <c r="E74" s="479">
        <v>0.49817294540599999</v>
      </c>
      <c r="F74" s="477">
        <v>60.999999999998998</v>
      </c>
      <c r="G74" s="478">
        <v>10.166666666666</v>
      </c>
      <c r="H74" s="480">
        <v>5.6599000000000004</v>
      </c>
      <c r="I74" s="477">
        <v>12.945650000000001</v>
      </c>
      <c r="J74" s="478">
        <v>2.7789833333330001</v>
      </c>
      <c r="K74" s="481">
        <v>0.212223770491</v>
      </c>
    </row>
    <row r="75" spans="1:11" ht="14.4" customHeight="1" thickBot="1" x14ac:dyDescent="0.35">
      <c r="A75" s="502" t="s">
        <v>46</v>
      </c>
      <c r="B75" s="482">
        <v>0</v>
      </c>
      <c r="C75" s="482">
        <v>123.955</v>
      </c>
      <c r="D75" s="483">
        <v>123.955</v>
      </c>
      <c r="E75" s="484" t="s">
        <v>305</v>
      </c>
      <c r="F75" s="482">
        <v>0</v>
      </c>
      <c r="G75" s="483">
        <v>0</v>
      </c>
      <c r="H75" s="485">
        <v>1.7230000000000001</v>
      </c>
      <c r="I75" s="482">
        <v>3.923</v>
      </c>
      <c r="J75" s="483">
        <v>3.923</v>
      </c>
      <c r="K75" s="486" t="s">
        <v>305</v>
      </c>
    </row>
    <row r="76" spans="1:11" ht="14.4" customHeight="1" thickBot="1" x14ac:dyDescent="0.35">
      <c r="A76" s="498" t="s">
        <v>375</v>
      </c>
      <c r="B76" s="482">
        <v>0</v>
      </c>
      <c r="C76" s="482">
        <v>123.955</v>
      </c>
      <c r="D76" s="483">
        <v>123.955</v>
      </c>
      <c r="E76" s="484" t="s">
        <v>305</v>
      </c>
      <c r="F76" s="482">
        <v>0</v>
      </c>
      <c r="G76" s="483">
        <v>0</v>
      </c>
      <c r="H76" s="485">
        <v>1.7230000000000001</v>
      </c>
      <c r="I76" s="482">
        <v>3.923</v>
      </c>
      <c r="J76" s="483">
        <v>3.923</v>
      </c>
      <c r="K76" s="486" t="s">
        <v>305</v>
      </c>
    </row>
    <row r="77" spans="1:11" ht="14.4" customHeight="1" thickBot="1" x14ac:dyDescent="0.35">
      <c r="A77" s="499" t="s">
        <v>376</v>
      </c>
      <c r="B77" s="477">
        <v>0</v>
      </c>
      <c r="C77" s="477">
        <v>119.19499999999999</v>
      </c>
      <c r="D77" s="478">
        <v>119.19499999999999</v>
      </c>
      <c r="E77" s="487" t="s">
        <v>305</v>
      </c>
      <c r="F77" s="477">
        <v>0</v>
      </c>
      <c r="G77" s="478">
        <v>0</v>
      </c>
      <c r="H77" s="480">
        <v>1.7230000000000001</v>
      </c>
      <c r="I77" s="477">
        <v>3.923</v>
      </c>
      <c r="J77" s="478">
        <v>3.923</v>
      </c>
      <c r="K77" s="488" t="s">
        <v>305</v>
      </c>
    </row>
    <row r="78" spans="1:11" ht="14.4" customHeight="1" thickBot="1" x14ac:dyDescent="0.35">
      <c r="A78" s="499" t="s">
        <v>377</v>
      </c>
      <c r="B78" s="477">
        <v>0</v>
      </c>
      <c r="C78" s="477">
        <v>4.76</v>
      </c>
      <c r="D78" s="478">
        <v>4.76</v>
      </c>
      <c r="E78" s="487" t="s">
        <v>305</v>
      </c>
      <c r="F78" s="477">
        <v>0</v>
      </c>
      <c r="G78" s="478">
        <v>0</v>
      </c>
      <c r="H78" s="480">
        <v>0</v>
      </c>
      <c r="I78" s="477">
        <v>0</v>
      </c>
      <c r="J78" s="478">
        <v>0</v>
      </c>
      <c r="K78" s="488" t="s">
        <v>305</v>
      </c>
    </row>
    <row r="79" spans="1:11" ht="14.4" customHeight="1" thickBot="1" x14ac:dyDescent="0.35">
      <c r="A79" s="497" t="s">
        <v>47</v>
      </c>
      <c r="B79" s="477">
        <v>21810.701344201501</v>
      </c>
      <c r="C79" s="477">
        <v>13047.26575</v>
      </c>
      <c r="D79" s="478">
        <v>-8763.43559420153</v>
      </c>
      <c r="E79" s="479">
        <v>0.598204777741</v>
      </c>
      <c r="F79" s="477">
        <v>18176.884106406102</v>
      </c>
      <c r="G79" s="478">
        <v>3029.48068440101</v>
      </c>
      <c r="H79" s="480">
        <v>1291.7374600000001</v>
      </c>
      <c r="I79" s="477">
        <v>2580.94956</v>
      </c>
      <c r="J79" s="478">
        <v>-448.53112440101</v>
      </c>
      <c r="K79" s="481">
        <v>0.14199075842100001</v>
      </c>
    </row>
    <row r="80" spans="1:11" ht="14.4" customHeight="1" thickBot="1" x14ac:dyDescent="0.35">
      <c r="A80" s="498" t="s">
        <v>378</v>
      </c>
      <c r="B80" s="482">
        <v>0</v>
      </c>
      <c r="C80" s="482">
        <v>3.7759999999999998</v>
      </c>
      <c r="D80" s="483">
        <v>3.7759999999999998</v>
      </c>
      <c r="E80" s="484" t="s">
        <v>315</v>
      </c>
      <c r="F80" s="482">
        <v>4.1902579831009996</v>
      </c>
      <c r="G80" s="483">
        <v>0.69837633051600001</v>
      </c>
      <c r="H80" s="485">
        <v>0</v>
      </c>
      <c r="I80" s="482">
        <v>0</v>
      </c>
      <c r="J80" s="483">
        <v>-0.69837633051600001</v>
      </c>
      <c r="K80" s="490">
        <v>0</v>
      </c>
    </row>
    <row r="81" spans="1:11" ht="14.4" customHeight="1" thickBot="1" x14ac:dyDescent="0.35">
      <c r="A81" s="499" t="s">
        <v>379</v>
      </c>
      <c r="B81" s="477">
        <v>0</v>
      </c>
      <c r="C81" s="477">
        <v>3.7759999999999998</v>
      </c>
      <c r="D81" s="478">
        <v>3.7759999999999998</v>
      </c>
      <c r="E81" s="487" t="s">
        <v>315</v>
      </c>
      <c r="F81" s="477">
        <v>4.1902579831009996</v>
      </c>
      <c r="G81" s="478">
        <v>0.69837633051600001</v>
      </c>
      <c r="H81" s="480">
        <v>0</v>
      </c>
      <c r="I81" s="477">
        <v>0</v>
      </c>
      <c r="J81" s="478">
        <v>-0.69837633051600001</v>
      </c>
      <c r="K81" s="481">
        <v>0</v>
      </c>
    </row>
    <row r="82" spans="1:11" ht="14.4" customHeight="1" thickBot="1" x14ac:dyDescent="0.35">
      <c r="A82" s="498" t="s">
        <v>380</v>
      </c>
      <c r="B82" s="482">
        <v>64.469487003782007</v>
      </c>
      <c r="C82" s="482">
        <v>83.807019999999994</v>
      </c>
      <c r="D82" s="483">
        <v>19.337532996217</v>
      </c>
      <c r="E82" s="489">
        <v>1.299948609721</v>
      </c>
      <c r="F82" s="482">
        <v>85.148922610195996</v>
      </c>
      <c r="G82" s="483">
        <v>14.191487101699</v>
      </c>
      <c r="H82" s="485">
        <v>6.0891999999999999</v>
      </c>
      <c r="I82" s="482">
        <v>11.3971</v>
      </c>
      <c r="J82" s="483">
        <v>-2.7943871016989998</v>
      </c>
      <c r="K82" s="490">
        <v>0.133849021815</v>
      </c>
    </row>
    <row r="83" spans="1:11" ht="14.4" customHeight="1" thickBot="1" x14ac:dyDescent="0.35">
      <c r="A83" s="499" t="s">
        <v>381</v>
      </c>
      <c r="B83" s="477">
        <v>30.227746254580001</v>
      </c>
      <c r="C83" s="477">
        <v>53.185099999999998</v>
      </c>
      <c r="D83" s="478">
        <v>22.957353745418999</v>
      </c>
      <c r="E83" s="479">
        <v>1.7594795044280001</v>
      </c>
      <c r="F83" s="477">
        <v>50.237646327284999</v>
      </c>
      <c r="G83" s="478">
        <v>8.3729410545470007</v>
      </c>
      <c r="H83" s="480">
        <v>3.6263999999999998</v>
      </c>
      <c r="I83" s="477">
        <v>8.4277999999999995</v>
      </c>
      <c r="J83" s="478">
        <v>5.4858945451999999E-2</v>
      </c>
      <c r="K83" s="481">
        <v>0.167758655433</v>
      </c>
    </row>
    <row r="84" spans="1:11" ht="14.4" customHeight="1" thickBot="1" x14ac:dyDescent="0.35">
      <c r="A84" s="499" t="s">
        <v>382</v>
      </c>
      <c r="B84" s="477">
        <v>5.5918940248529996</v>
      </c>
      <c r="C84" s="477">
        <v>0</v>
      </c>
      <c r="D84" s="478">
        <v>-5.5918940248529996</v>
      </c>
      <c r="E84" s="479">
        <v>0</v>
      </c>
      <c r="F84" s="477">
        <v>0</v>
      </c>
      <c r="G84" s="478">
        <v>0</v>
      </c>
      <c r="H84" s="480">
        <v>0</v>
      </c>
      <c r="I84" s="477">
        <v>0</v>
      </c>
      <c r="J84" s="478">
        <v>0</v>
      </c>
      <c r="K84" s="481">
        <v>2</v>
      </c>
    </row>
    <row r="85" spans="1:11" ht="14.4" customHeight="1" thickBot="1" x14ac:dyDescent="0.35">
      <c r="A85" s="499" t="s">
        <v>383</v>
      </c>
      <c r="B85" s="477">
        <v>28.649846724347999</v>
      </c>
      <c r="C85" s="477">
        <v>30.621919999999999</v>
      </c>
      <c r="D85" s="478">
        <v>1.972073275651</v>
      </c>
      <c r="E85" s="479">
        <v>1.0688336414020001</v>
      </c>
      <c r="F85" s="477">
        <v>34.911276282910997</v>
      </c>
      <c r="G85" s="478">
        <v>5.818546047151</v>
      </c>
      <c r="H85" s="480">
        <v>2.4628000000000001</v>
      </c>
      <c r="I85" s="477">
        <v>2.9693000000000001</v>
      </c>
      <c r="J85" s="478">
        <v>-2.8492460471509999</v>
      </c>
      <c r="K85" s="481">
        <v>8.5052748455999999E-2</v>
      </c>
    </row>
    <row r="86" spans="1:11" ht="14.4" customHeight="1" thickBot="1" x14ac:dyDescent="0.35">
      <c r="A86" s="498" t="s">
        <v>384</v>
      </c>
      <c r="B86" s="482">
        <v>29.943388073773001</v>
      </c>
      <c r="C86" s="482">
        <v>20.747399999999999</v>
      </c>
      <c r="D86" s="483">
        <v>-9.195988073773</v>
      </c>
      <c r="E86" s="489">
        <v>0.69288752324400005</v>
      </c>
      <c r="F86" s="482">
        <v>21</v>
      </c>
      <c r="G86" s="483">
        <v>3.5</v>
      </c>
      <c r="H86" s="485">
        <v>0</v>
      </c>
      <c r="I86" s="482">
        <v>9.3443299999999994</v>
      </c>
      <c r="J86" s="483">
        <v>5.8443299999990002</v>
      </c>
      <c r="K86" s="490">
        <v>0.44496809523800002</v>
      </c>
    </row>
    <row r="87" spans="1:11" ht="14.4" customHeight="1" thickBot="1" x14ac:dyDescent="0.35">
      <c r="A87" s="499" t="s">
        <v>385</v>
      </c>
      <c r="B87" s="477">
        <v>11.999980901573</v>
      </c>
      <c r="C87" s="477">
        <v>13.5</v>
      </c>
      <c r="D87" s="478">
        <v>1.500019098426</v>
      </c>
      <c r="E87" s="479">
        <v>1.12500179048</v>
      </c>
      <c r="F87" s="477">
        <v>13</v>
      </c>
      <c r="G87" s="478">
        <v>2.1666666666659999</v>
      </c>
      <c r="H87" s="480">
        <v>0</v>
      </c>
      <c r="I87" s="477">
        <v>3.375</v>
      </c>
      <c r="J87" s="478">
        <v>1.208333333333</v>
      </c>
      <c r="K87" s="481">
        <v>0.259615384615</v>
      </c>
    </row>
    <row r="88" spans="1:11" ht="14.4" customHeight="1" thickBot="1" x14ac:dyDescent="0.35">
      <c r="A88" s="499" t="s">
        <v>386</v>
      </c>
      <c r="B88" s="477">
        <v>17.943407172198999</v>
      </c>
      <c r="C88" s="477">
        <v>7.2473999999999998</v>
      </c>
      <c r="D88" s="478">
        <v>-10.696007172199</v>
      </c>
      <c r="E88" s="479">
        <v>0.40390322364300002</v>
      </c>
      <c r="F88" s="477">
        <v>8</v>
      </c>
      <c r="G88" s="478">
        <v>1.333333333333</v>
      </c>
      <c r="H88" s="480">
        <v>0</v>
      </c>
      <c r="I88" s="477">
        <v>5.9693300000000002</v>
      </c>
      <c r="J88" s="478">
        <v>4.6359966666660002</v>
      </c>
      <c r="K88" s="481">
        <v>0.74616624999900005</v>
      </c>
    </row>
    <row r="89" spans="1:11" ht="14.4" customHeight="1" thickBot="1" x14ac:dyDescent="0.35">
      <c r="A89" s="498" t="s">
        <v>387</v>
      </c>
      <c r="B89" s="482">
        <v>1120.4685511586499</v>
      </c>
      <c r="C89" s="482">
        <v>1117.34112</v>
      </c>
      <c r="D89" s="483">
        <v>-3.1274311586470001</v>
      </c>
      <c r="E89" s="489">
        <v>0.997208818439</v>
      </c>
      <c r="F89" s="482">
        <v>1189.56616969221</v>
      </c>
      <c r="G89" s="483">
        <v>198.26102828203599</v>
      </c>
      <c r="H89" s="485">
        <v>92.539349999999999</v>
      </c>
      <c r="I89" s="482">
        <v>185.87943999999999</v>
      </c>
      <c r="J89" s="483">
        <v>-12.381588282035001</v>
      </c>
      <c r="K89" s="490">
        <v>0.15625817607699999</v>
      </c>
    </row>
    <row r="90" spans="1:11" ht="14.4" customHeight="1" thickBot="1" x14ac:dyDescent="0.35">
      <c r="A90" s="499" t="s">
        <v>388</v>
      </c>
      <c r="B90" s="477">
        <v>962.69748802903496</v>
      </c>
      <c r="C90" s="477">
        <v>962.87189000000001</v>
      </c>
      <c r="D90" s="478">
        <v>0.17440197096500001</v>
      </c>
      <c r="E90" s="479">
        <v>1.0001811596820001</v>
      </c>
      <c r="F90" s="477">
        <v>997.00000000000102</v>
      </c>
      <c r="G90" s="478">
        <v>166.166666666667</v>
      </c>
      <c r="H90" s="480">
        <v>80.300560000000004</v>
      </c>
      <c r="I90" s="477">
        <v>160.60112000000001</v>
      </c>
      <c r="J90" s="478">
        <v>-5.5655466666660001</v>
      </c>
      <c r="K90" s="481">
        <v>0.16108437311900001</v>
      </c>
    </row>
    <row r="91" spans="1:11" ht="14.4" customHeight="1" thickBot="1" x14ac:dyDescent="0.35">
      <c r="A91" s="499" t="s">
        <v>389</v>
      </c>
      <c r="B91" s="477">
        <v>0.41070779633799998</v>
      </c>
      <c r="C91" s="477">
        <v>0</v>
      </c>
      <c r="D91" s="478">
        <v>-0.41070779633799998</v>
      </c>
      <c r="E91" s="479">
        <v>0</v>
      </c>
      <c r="F91" s="477">
        <v>0</v>
      </c>
      <c r="G91" s="478">
        <v>0</v>
      </c>
      <c r="H91" s="480">
        <v>0</v>
      </c>
      <c r="I91" s="477">
        <v>0</v>
      </c>
      <c r="J91" s="478">
        <v>0</v>
      </c>
      <c r="K91" s="481">
        <v>2</v>
      </c>
    </row>
    <row r="92" spans="1:11" ht="14.4" customHeight="1" thickBot="1" x14ac:dyDescent="0.35">
      <c r="A92" s="499" t="s">
        <v>390</v>
      </c>
      <c r="B92" s="477">
        <v>157.36035533327501</v>
      </c>
      <c r="C92" s="477">
        <v>154.46923000000001</v>
      </c>
      <c r="D92" s="478">
        <v>-2.8911253332740001</v>
      </c>
      <c r="E92" s="479">
        <v>0.98162735889099995</v>
      </c>
      <c r="F92" s="477">
        <v>192.56616969221301</v>
      </c>
      <c r="G92" s="478">
        <v>32.094361615368001</v>
      </c>
      <c r="H92" s="480">
        <v>12.23879</v>
      </c>
      <c r="I92" s="477">
        <v>25.278320000000001</v>
      </c>
      <c r="J92" s="478">
        <v>-6.8160416153680004</v>
      </c>
      <c r="K92" s="481">
        <v>0.13127082519399999</v>
      </c>
    </row>
    <row r="93" spans="1:11" ht="14.4" customHeight="1" thickBot="1" x14ac:dyDescent="0.35">
      <c r="A93" s="498" t="s">
        <v>391</v>
      </c>
      <c r="B93" s="482">
        <v>20595.819917965298</v>
      </c>
      <c r="C93" s="482">
        <v>11818.618210000001</v>
      </c>
      <c r="D93" s="483">
        <v>-8777.2017079653306</v>
      </c>
      <c r="E93" s="489">
        <v>0.57383577138800002</v>
      </c>
      <c r="F93" s="482">
        <v>16876.978756120599</v>
      </c>
      <c r="G93" s="483">
        <v>2812.8297926867599</v>
      </c>
      <c r="H93" s="485">
        <v>1192.31791</v>
      </c>
      <c r="I93" s="482">
        <v>2373.1656899999998</v>
      </c>
      <c r="J93" s="483">
        <v>-439.66410268675901</v>
      </c>
      <c r="K93" s="490">
        <v>0.14061555236199999</v>
      </c>
    </row>
    <row r="94" spans="1:11" ht="14.4" customHeight="1" thickBot="1" x14ac:dyDescent="0.35">
      <c r="A94" s="499" t="s">
        <v>392</v>
      </c>
      <c r="B94" s="477">
        <v>22.674746921726999</v>
      </c>
      <c r="C94" s="477">
        <v>48.815600000000003</v>
      </c>
      <c r="D94" s="478">
        <v>26.140853078271999</v>
      </c>
      <c r="E94" s="479">
        <v>2.1528619555709998</v>
      </c>
      <c r="F94" s="477">
        <v>5.6009999999989999</v>
      </c>
      <c r="G94" s="478">
        <v>0.93349999999900002</v>
      </c>
      <c r="H94" s="480">
        <v>9.0508000000000006</v>
      </c>
      <c r="I94" s="477">
        <v>9.0508000000000006</v>
      </c>
      <c r="J94" s="478">
        <v>8.1173000000000002</v>
      </c>
      <c r="K94" s="481">
        <v>1.6159257275479999</v>
      </c>
    </row>
    <row r="95" spans="1:11" ht="14.4" customHeight="1" thickBot="1" x14ac:dyDescent="0.35">
      <c r="A95" s="499" t="s">
        <v>393</v>
      </c>
      <c r="B95" s="477">
        <v>1069.7803042368901</v>
      </c>
      <c r="C95" s="477">
        <v>581.15278000000001</v>
      </c>
      <c r="D95" s="478">
        <v>-488.62752423689199</v>
      </c>
      <c r="E95" s="479">
        <v>0.54324498001900001</v>
      </c>
      <c r="F95" s="477">
        <v>615.14940208197299</v>
      </c>
      <c r="G95" s="478">
        <v>102.524900346995</v>
      </c>
      <c r="H95" s="480">
        <v>102.46838</v>
      </c>
      <c r="I95" s="477">
        <v>198.33688000000001</v>
      </c>
      <c r="J95" s="478">
        <v>95.811979653004002</v>
      </c>
      <c r="K95" s="481">
        <v>0.32242066614800002</v>
      </c>
    </row>
    <row r="96" spans="1:11" ht="14.4" customHeight="1" thickBot="1" x14ac:dyDescent="0.35">
      <c r="A96" s="499" t="s">
        <v>394</v>
      </c>
      <c r="B96" s="477">
        <v>6.9999888592510002</v>
      </c>
      <c r="C96" s="477">
        <v>4.9066999999999998</v>
      </c>
      <c r="D96" s="478">
        <v>-2.0932888592509999</v>
      </c>
      <c r="E96" s="479">
        <v>0.70095825845699999</v>
      </c>
      <c r="F96" s="477">
        <v>8</v>
      </c>
      <c r="G96" s="478">
        <v>1.333333333333</v>
      </c>
      <c r="H96" s="480">
        <v>0</v>
      </c>
      <c r="I96" s="477">
        <v>0</v>
      </c>
      <c r="J96" s="478">
        <v>-1.333333333333</v>
      </c>
      <c r="K96" s="481">
        <v>0</v>
      </c>
    </row>
    <row r="97" spans="1:11" ht="14.4" customHeight="1" thickBot="1" x14ac:dyDescent="0.35">
      <c r="A97" s="499" t="s">
        <v>395</v>
      </c>
      <c r="B97" s="477">
        <v>2.5625740772599999</v>
      </c>
      <c r="C97" s="477">
        <v>7.6945100000000002</v>
      </c>
      <c r="D97" s="478">
        <v>5.1319359227390002</v>
      </c>
      <c r="E97" s="479">
        <v>3.0026488085860001</v>
      </c>
      <c r="F97" s="477">
        <v>10.846400107724</v>
      </c>
      <c r="G97" s="478">
        <v>1.807733351287</v>
      </c>
      <c r="H97" s="480">
        <v>0</v>
      </c>
      <c r="I97" s="477">
        <v>0</v>
      </c>
      <c r="J97" s="478">
        <v>-1.807733351287</v>
      </c>
      <c r="K97" s="481">
        <v>0</v>
      </c>
    </row>
    <row r="98" spans="1:11" ht="14.4" customHeight="1" thickBot="1" x14ac:dyDescent="0.35">
      <c r="A98" s="499" t="s">
        <v>396</v>
      </c>
      <c r="B98" s="477">
        <v>19493.802303870201</v>
      </c>
      <c r="C98" s="477">
        <v>11176.04862</v>
      </c>
      <c r="D98" s="478">
        <v>-8317.7536838701999</v>
      </c>
      <c r="E98" s="479">
        <v>0.57331291483199998</v>
      </c>
      <c r="F98" s="477">
        <v>16237.381953930901</v>
      </c>
      <c r="G98" s="478">
        <v>2706.2303256551399</v>
      </c>
      <c r="H98" s="480">
        <v>1080.79873</v>
      </c>
      <c r="I98" s="477">
        <v>2161.59746</v>
      </c>
      <c r="J98" s="478">
        <v>-544.63286565514204</v>
      </c>
      <c r="K98" s="481">
        <v>0.13312475287700001</v>
      </c>
    </row>
    <row r="99" spans="1:11" ht="14.4" customHeight="1" thickBot="1" x14ac:dyDescent="0.35">
      <c r="A99" s="499" t="s">
        <v>397</v>
      </c>
      <c r="B99" s="477">
        <v>0</v>
      </c>
      <c r="C99" s="477">
        <v>0</v>
      </c>
      <c r="D99" s="478">
        <v>0</v>
      </c>
      <c r="E99" s="479">
        <v>1</v>
      </c>
      <c r="F99" s="477">
        <v>0</v>
      </c>
      <c r="G99" s="478">
        <v>0</v>
      </c>
      <c r="H99" s="480">
        <v>0</v>
      </c>
      <c r="I99" s="477">
        <v>4.1805500000000002</v>
      </c>
      <c r="J99" s="478">
        <v>4.1805500000000002</v>
      </c>
      <c r="K99" s="488" t="s">
        <v>315</v>
      </c>
    </row>
    <row r="100" spans="1:11" ht="14.4" customHeight="1" thickBot="1" x14ac:dyDescent="0.35">
      <c r="A100" s="498" t="s">
        <v>398</v>
      </c>
      <c r="B100" s="482">
        <v>0</v>
      </c>
      <c r="C100" s="482">
        <v>2.976</v>
      </c>
      <c r="D100" s="483">
        <v>2.976</v>
      </c>
      <c r="E100" s="484" t="s">
        <v>305</v>
      </c>
      <c r="F100" s="482">
        <v>0</v>
      </c>
      <c r="G100" s="483">
        <v>0</v>
      </c>
      <c r="H100" s="485">
        <v>0.79100000000000004</v>
      </c>
      <c r="I100" s="482">
        <v>1.163</v>
      </c>
      <c r="J100" s="483">
        <v>1.163</v>
      </c>
      <c r="K100" s="486" t="s">
        <v>305</v>
      </c>
    </row>
    <row r="101" spans="1:11" ht="14.4" customHeight="1" thickBot="1" x14ac:dyDescent="0.35">
      <c r="A101" s="499" t="s">
        <v>399</v>
      </c>
      <c r="B101" s="477">
        <v>0</v>
      </c>
      <c r="C101" s="477">
        <v>2.976</v>
      </c>
      <c r="D101" s="478">
        <v>2.976</v>
      </c>
      <c r="E101" s="487" t="s">
        <v>305</v>
      </c>
      <c r="F101" s="477">
        <v>0</v>
      </c>
      <c r="G101" s="478">
        <v>0</v>
      </c>
      <c r="H101" s="480">
        <v>0.372</v>
      </c>
      <c r="I101" s="477">
        <v>0.74399999999999999</v>
      </c>
      <c r="J101" s="478">
        <v>0.74399999999999999</v>
      </c>
      <c r="K101" s="488" t="s">
        <v>305</v>
      </c>
    </row>
    <row r="102" spans="1:11" ht="14.4" customHeight="1" thickBot="1" x14ac:dyDescent="0.35">
      <c r="A102" s="499" t="s">
        <v>400</v>
      </c>
      <c r="B102" s="477">
        <v>0</v>
      </c>
      <c r="C102" s="477">
        <v>0</v>
      </c>
      <c r="D102" s="478">
        <v>0</v>
      </c>
      <c r="E102" s="479">
        <v>1</v>
      </c>
      <c r="F102" s="477">
        <v>0</v>
      </c>
      <c r="G102" s="478">
        <v>0</v>
      </c>
      <c r="H102" s="480">
        <v>0.41899999999999998</v>
      </c>
      <c r="I102" s="477">
        <v>0.41899999999999998</v>
      </c>
      <c r="J102" s="478">
        <v>0.41899999999999998</v>
      </c>
      <c r="K102" s="488" t="s">
        <v>315</v>
      </c>
    </row>
    <row r="103" spans="1:11" ht="14.4" customHeight="1" thickBot="1" x14ac:dyDescent="0.35">
      <c r="A103" s="496" t="s">
        <v>48</v>
      </c>
      <c r="B103" s="477">
        <v>65856.005945446304</v>
      </c>
      <c r="C103" s="477">
        <v>73308.094769999996</v>
      </c>
      <c r="D103" s="478">
        <v>7452.0888245537099</v>
      </c>
      <c r="E103" s="479">
        <v>1.113157315229</v>
      </c>
      <c r="F103" s="477">
        <v>73878</v>
      </c>
      <c r="G103" s="478">
        <v>12313</v>
      </c>
      <c r="H103" s="480">
        <v>6090.2315399999998</v>
      </c>
      <c r="I103" s="477">
        <v>12306.621139999999</v>
      </c>
      <c r="J103" s="478">
        <v>-6.3788600000019997</v>
      </c>
      <c r="K103" s="481">
        <v>0.16658032350599999</v>
      </c>
    </row>
    <row r="104" spans="1:11" ht="14.4" customHeight="1" thickBot="1" x14ac:dyDescent="0.35">
      <c r="A104" s="502" t="s">
        <v>401</v>
      </c>
      <c r="B104" s="482">
        <v>48639.004391104303</v>
      </c>
      <c r="C104" s="482">
        <v>54251.290999999997</v>
      </c>
      <c r="D104" s="483">
        <v>5612.2866088957398</v>
      </c>
      <c r="E104" s="489">
        <v>1.1153865437649999</v>
      </c>
      <c r="F104" s="482">
        <v>54362</v>
      </c>
      <c r="G104" s="483">
        <v>9060.3333333333394</v>
      </c>
      <c r="H104" s="485">
        <v>4479.8789999999999</v>
      </c>
      <c r="I104" s="482">
        <v>9053.3169999999991</v>
      </c>
      <c r="J104" s="483">
        <v>-7.0163333333400004</v>
      </c>
      <c r="K104" s="490">
        <v>0.16653759979300001</v>
      </c>
    </row>
    <row r="105" spans="1:11" ht="14.4" customHeight="1" thickBot="1" x14ac:dyDescent="0.35">
      <c r="A105" s="498" t="s">
        <v>402</v>
      </c>
      <c r="B105" s="482">
        <v>48500.004378555401</v>
      </c>
      <c r="C105" s="482">
        <v>54153.021999999997</v>
      </c>
      <c r="D105" s="483">
        <v>5653.0176214445901</v>
      </c>
      <c r="E105" s="489">
        <v>1.1165570538359999</v>
      </c>
      <c r="F105" s="482">
        <v>54211</v>
      </c>
      <c r="G105" s="483">
        <v>9035.1666666666697</v>
      </c>
      <c r="H105" s="485">
        <v>4472.8209999999999</v>
      </c>
      <c r="I105" s="482">
        <v>9035.9969999999994</v>
      </c>
      <c r="J105" s="483">
        <v>0.83033333332600001</v>
      </c>
      <c r="K105" s="490">
        <v>0.16668198336100001</v>
      </c>
    </row>
    <row r="106" spans="1:11" ht="14.4" customHeight="1" thickBot="1" x14ac:dyDescent="0.35">
      <c r="A106" s="499" t="s">
        <v>403</v>
      </c>
      <c r="B106" s="477">
        <v>48500.004378555401</v>
      </c>
      <c r="C106" s="477">
        <v>54153.021999999997</v>
      </c>
      <c r="D106" s="478">
        <v>5653.0176214445901</v>
      </c>
      <c r="E106" s="479">
        <v>1.1165570538359999</v>
      </c>
      <c r="F106" s="477">
        <v>54211</v>
      </c>
      <c r="G106" s="478">
        <v>9035.1666666666697</v>
      </c>
      <c r="H106" s="480">
        <v>4472.8209999999999</v>
      </c>
      <c r="I106" s="477">
        <v>9035.9969999999994</v>
      </c>
      <c r="J106" s="478">
        <v>0.83033333332600001</v>
      </c>
      <c r="K106" s="481">
        <v>0.16668198336100001</v>
      </c>
    </row>
    <row r="107" spans="1:11" ht="14.4" customHeight="1" thickBot="1" x14ac:dyDescent="0.35">
      <c r="A107" s="498" t="s">
        <v>404</v>
      </c>
      <c r="B107" s="482">
        <v>0</v>
      </c>
      <c r="C107" s="482">
        <v>-3.3290000000000002</v>
      </c>
      <c r="D107" s="483">
        <v>-3.3290000000000002</v>
      </c>
      <c r="E107" s="484" t="s">
        <v>315</v>
      </c>
      <c r="F107" s="482">
        <v>0</v>
      </c>
      <c r="G107" s="483">
        <v>0</v>
      </c>
      <c r="H107" s="485">
        <v>0</v>
      </c>
      <c r="I107" s="482">
        <v>0</v>
      </c>
      <c r="J107" s="483">
        <v>0</v>
      </c>
      <c r="K107" s="486" t="s">
        <v>305</v>
      </c>
    </row>
    <row r="108" spans="1:11" ht="14.4" customHeight="1" thickBot="1" x14ac:dyDescent="0.35">
      <c r="A108" s="499" t="s">
        <v>405</v>
      </c>
      <c r="B108" s="477">
        <v>0</v>
      </c>
      <c r="C108" s="477">
        <v>-3.3290000000000002</v>
      </c>
      <c r="D108" s="478">
        <v>-3.3290000000000002</v>
      </c>
      <c r="E108" s="487" t="s">
        <v>315</v>
      </c>
      <c r="F108" s="477">
        <v>0</v>
      </c>
      <c r="G108" s="478">
        <v>0</v>
      </c>
      <c r="H108" s="480">
        <v>0</v>
      </c>
      <c r="I108" s="477">
        <v>0</v>
      </c>
      <c r="J108" s="478">
        <v>0</v>
      </c>
      <c r="K108" s="488" t="s">
        <v>305</v>
      </c>
    </row>
    <row r="109" spans="1:11" ht="14.4" customHeight="1" thickBot="1" x14ac:dyDescent="0.35">
      <c r="A109" s="498" t="s">
        <v>406</v>
      </c>
      <c r="B109" s="482">
        <v>139.00001254885001</v>
      </c>
      <c r="C109" s="482">
        <v>101.598</v>
      </c>
      <c r="D109" s="483">
        <v>-37.402012548849001</v>
      </c>
      <c r="E109" s="489">
        <v>0.73092079732199999</v>
      </c>
      <c r="F109" s="482">
        <v>151</v>
      </c>
      <c r="G109" s="483">
        <v>25.166666666666</v>
      </c>
      <c r="H109" s="485">
        <v>7.0579999999999998</v>
      </c>
      <c r="I109" s="482">
        <v>17.32</v>
      </c>
      <c r="J109" s="483">
        <v>-7.8466666666659997</v>
      </c>
      <c r="K109" s="490">
        <v>0.11470198675399999</v>
      </c>
    </row>
    <row r="110" spans="1:11" ht="14.4" customHeight="1" thickBot="1" x14ac:dyDescent="0.35">
      <c r="A110" s="499" t="s">
        <v>407</v>
      </c>
      <c r="B110" s="477">
        <v>139.00001254885001</v>
      </c>
      <c r="C110" s="477">
        <v>101.598</v>
      </c>
      <c r="D110" s="478">
        <v>-37.402012548849001</v>
      </c>
      <c r="E110" s="479">
        <v>0.73092079732199999</v>
      </c>
      <c r="F110" s="477">
        <v>151</v>
      </c>
      <c r="G110" s="478">
        <v>25.166666666666</v>
      </c>
      <c r="H110" s="480">
        <v>7.0579999999999998</v>
      </c>
      <c r="I110" s="477">
        <v>17.32</v>
      </c>
      <c r="J110" s="478">
        <v>-7.8466666666659997</v>
      </c>
      <c r="K110" s="481">
        <v>0.11470198675399999</v>
      </c>
    </row>
    <row r="111" spans="1:11" ht="14.4" customHeight="1" thickBot="1" x14ac:dyDescent="0.35">
      <c r="A111" s="497" t="s">
        <v>408</v>
      </c>
      <c r="B111" s="477">
        <v>16490.0014887088</v>
      </c>
      <c r="C111" s="477">
        <v>18243.031019999999</v>
      </c>
      <c r="D111" s="478">
        <v>1753.0295312911601</v>
      </c>
      <c r="E111" s="479">
        <v>1.106308633901</v>
      </c>
      <c r="F111" s="477">
        <v>18432</v>
      </c>
      <c r="G111" s="478">
        <v>3072</v>
      </c>
      <c r="H111" s="480">
        <v>1520.7550699999999</v>
      </c>
      <c r="I111" s="477">
        <v>3072.2380699999999</v>
      </c>
      <c r="J111" s="478">
        <v>0.23807000000299999</v>
      </c>
      <c r="K111" s="481">
        <v>0.16667958279</v>
      </c>
    </row>
    <row r="112" spans="1:11" ht="14.4" customHeight="1" thickBot="1" x14ac:dyDescent="0.35">
      <c r="A112" s="498" t="s">
        <v>409</v>
      </c>
      <c r="B112" s="482">
        <v>4365.0003940699899</v>
      </c>
      <c r="C112" s="482">
        <v>4873.8036300000003</v>
      </c>
      <c r="D112" s="483">
        <v>508.80323593001202</v>
      </c>
      <c r="E112" s="489">
        <v>1.116564304695</v>
      </c>
      <c r="F112" s="482">
        <v>4878.99999999998</v>
      </c>
      <c r="G112" s="483">
        <v>813.16666666666299</v>
      </c>
      <c r="H112" s="485">
        <v>402.54982000000001</v>
      </c>
      <c r="I112" s="482">
        <v>813.23882000000003</v>
      </c>
      <c r="J112" s="483">
        <v>7.2153333336000006E-2</v>
      </c>
      <c r="K112" s="490">
        <v>0.166681455216</v>
      </c>
    </row>
    <row r="113" spans="1:11" ht="14.4" customHeight="1" thickBot="1" x14ac:dyDescent="0.35">
      <c r="A113" s="499" t="s">
        <v>410</v>
      </c>
      <c r="B113" s="477">
        <v>4365.0003940699899</v>
      </c>
      <c r="C113" s="477">
        <v>4873.8036300000003</v>
      </c>
      <c r="D113" s="478">
        <v>508.80323593001202</v>
      </c>
      <c r="E113" s="479">
        <v>1.116564304695</v>
      </c>
      <c r="F113" s="477">
        <v>4878.99999999998</v>
      </c>
      <c r="G113" s="478">
        <v>813.16666666666299</v>
      </c>
      <c r="H113" s="480">
        <v>402.54982000000001</v>
      </c>
      <c r="I113" s="477">
        <v>813.23882000000003</v>
      </c>
      <c r="J113" s="478">
        <v>7.2153333336000006E-2</v>
      </c>
      <c r="K113" s="481">
        <v>0.166681455216</v>
      </c>
    </row>
    <row r="114" spans="1:11" ht="14.4" customHeight="1" thickBot="1" x14ac:dyDescent="0.35">
      <c r="A114" s="498" t="s">
        <v>411</v>
      </c>
      <c r="B114" s="482">
        <v>12125.001094638899</v>
      </c>
      <c r="C114" s="482">
        <v>13370.35939</v>
      </c>
      <c r="D114" s="483">
        <v>1245.3582953611501</v>
      </c>
      <c r="E114" s="489">
        <v>1.1027099532310001</v>
      </c>
      <c r="F114" s="482">
        <v>13553</v>
      </c>
      <c r="G114" s="483">
        <v>2258.8333333333298</v>
      </c>
      <c r="H114" s="485">
        <v>1118.20525</v>
      </c>
      <c r="I114" s="482">
        <v>2258.9992499999998</v>
      </c>
      <c r="J114" s="483">
        <v>0.165916666666</v>
      </c>
      <c r="K114" s="490">
        <v>0.16667890872800001</v>
      </c>
    </row>
    <row r="115" spans="1:11" ht="14.4" customHeight="1" thickBot="1" x14ac:dyDescent="0.35">
      <c r="A115" s="499" t="s">
        <v>412</v>
      </c>
      <c r="B115" s="477">
        <v>12125.001094638899</v>
      </c>
      <c r="C115" s="477">
        <v>13370.35939</v>
      </c>
      <c r="D115" s="478">
        <v>1245.3582953611501</v>
      </c>
      <c r="E115" s="479">
        <v>1.1027099532310001</v>
      </c>
      <c r="F115" s="477">
        <v>13553</v>
      </c>
      <c r="G115" s="478">
        <v>2258.8333333333298</v>
      </c>
      <c r="H115" s="480">
        <v>1118.20525</v>
      </c>
      <c r="I115" s="477">
        <v>2258.9992499999998</v>
      </c>
      <c r="J115" s="478">
        <v>0.165916666666</v>
      </c>
      <c r="K115" s="481">
        <v>0.16667890872800001</v>
      </c>
    </row>
    <row r="116" spans="1:11" ht="14.4" customHeight="1" thickBot="1" x14ac:dyDescent="0.35">
      <c r="A116" s="498" t="s">
        <v>413</v>
      </c>
      <c r="B116" s="482">
        <v>0</v>
      </c>
      <c r="C116" s="482">
        <v>-0.3</v>
      </c>
      <c r="D116" s="483">
        <v>-0.3</v>
      </c>
      <c r="E116" s="484" t="s">
        <v>315</v>
      </c>
      <c r="F116" s="482">
        <v>0</v>
      </c>
      <c r="G116" s="483">
        <v>0</v>
      </c>
      <c r="H116" s="485">
        <v>0</v>
      </c>
      <c r="I116" s="482">
        <v>0</v>
      </c>
      <c r="J116" s="483">
        <v>0</v>
      </c>
      <c r="K116" s="486" t="s">
        <v>305</v>
      </c>
    </row>
    <row r="117" spans="1:11" ht="14.4" customHeight="1" thickBot="1" x14ac:dyDescent="0.35">
      <c r="A117" s="499" t="s">
        <v>414</v>
      </c>
      <c r="B117" s="477">
        <v>0</v>
      </c>
      <c r="C117" s="477">
        <v>-0.3</v>
      </c>
      <c r="D117" s="478">
        <v>-0.3</v>
      </c>
      <c r="E117" s="487" t="s">
        <v>315</v>
      </c>
      <c r="F117" s="477">
        <v>0</v>
      </c>
      <c r="G117" s="478">
        <v>0</v>
      </c>
      <c r="H117" s="480">
        <v>0</v>
      </c>
      <c r="I117" s="477">
        <v>0</v>
      </c>
      <c r="J117" s="478">
        <v>0</v>
      </c>
      <c r="K117" s="488" t="s">
        <v>305</v>
      </c>
    </row>
    <row r="118" spans="1:11" ht="14.4" customHeight="1" thickBot="1" x14ac:dyDescent="0.35">
      <c r="A118" s="498" t="s">
        <v>415</v>
      </c>
      <c r="B118" s="482">
        <v>0</v>
      </c>
      <c r="C118" s="482">
        <v>-0.83199999999999996</v>
      </c>
      <c r="D118" s="483">
        <v>-0.83199999999999996</v>
      </c>
      <c r="E118" s="484" t="s">
        <v>315</v>
      </c>
      <c r="F118" s="482">
        <v>0</v>
      </c>
      <c r="G118" s="483">
        <v>0</v>
      </c>
      <c r="H118" s="485">
        <v>0</v>
      </c>
      <c r="I118" s="482">
        <v>0</v>
      </c>
      <c r="J118" s="483">
        <v>0</v>
      </c>
      <c r="K118" s="486" t="s">
        <v>305</v>
      </c>
    </row>
    <row r="119" spans="1:11" ht="14.4" customHeight="1" thickBot="1" x14ac:dyDescent="0.35">
      <c r="A119" s="499" t="s">
        <v>416</v>
      </c>
      <c r="B119" s="477">
        <v>0</v>
      </c>
      <c r="C119" s="477">
        <v>-0.83199999999999996</v>
      </c>
      <c r="D119" s="478">
        <v>-0.83199999999999996</v>
      </c>
      <c r="E119" s="487" t="s">
        <v>315</v>
      </c>
      <c r="F119" s="477">
        <v>0</v>
      </c>
      <c r="G119" s="478">
        <v>0</v>
      </c>
      <c r="H119" s="480">
        <v>0</v>
      </c>
      <c r="I119" s="477">
        <v>0</v>
      </c>
      <c r="J119" s="478">
        <v>0</v>
      </c>
      <c r="K119" s="488" t="s">
        <v>305</v>
      </c>
    </row>
    <row r="120" spans="1:11" ht="14.4" customHeight="1" thickBot="1" x14ac:dyDescent="0.35">
      <c r="A120" s="497" t="s">
        <v>417</v>
      </c>
      <c r="B120" s="477">
        <v>727.00006563319198</v>
      </c>
      <c r="C120" s="477">
        <v>813.77274999999997</v>
      </c>
      <c r="D120" s="478">
        <v>86.772684366807994</v>
      </c>
      <c r="E120" s="479">
        <v>1.1193571891780001</v>
      </c>
      <c r="F120" s="477">
        <v>1084</v>
      </c>
      <c r="G120" s="478">
        <v>180.666666666667</v>
      </c>
      <c r="H120" s="480">
        <v>89.597470000000001</v>
      </c>
      <c r="I120" s="477">
        <v>181.06607</v>
      </c>
      <c r="J120" s="478">
        <v>0.39940333333299999</v>
      </c>
      <c r="K120" s="481">
        <v>0.16703511992600001</v>
      </c>
    </row>
    <row r="121" spans="1:11" ht="14.4" customHeight="1" thickBot="1" x14ac:dyDescent="0.35">
      <c r="A121" s="498" t="s">
        <v>418</v>
      </c>
      <c r="B121" s="482">
        <v>727.00006563319198</v>
      </c>
      <c r="C121" s="482">
        <v>813.77274999999997</v>
      </c>
      <c r="D121" s="483">
        <v>86.772684366807994</v>
      </c>
      <c r="E121" s="489">
        <v>1.1193571891780001</v>
      </c>
      <c r="F121" s="482">
        <v>1084</v>
      </c>
      <c r="G121" s="483">
        <v>180.666666666667</v>
      </c>
      <c r="H121" s="485">
        <v>89.597470000000001</v>
      </c>
      <c r="I121" s="482">
        <v>181.06607</v>
      </c>
      <c r="J121" s="483">
        <v>0.39940333333299999</v>
      </c>
      <c r="K121" s="490">
        <v>0.16703511992600001</v>
      </c>
    </row>
    <row r="122" spans="1:11" ht="14.4" customHeight="1" thickBot="1" x14ac:dyDescent="0.35">
      <c r="A122" s="499" t="s">
        <v>419</v>
      </c>
      <c r="B122" s="477">
        <v>727.00006563319198</v>
      </c>
      <c r="C122" s="477">
        <v>813.77274999999997</v>
      </c>
      <c r="D122" s="478">
        <v>86.772684366807994</v>
      </c>
      <c r="E122" s="479">
        <v>1.1193571891780001</v>
      </c>
      <c r="F122" s="477">
        <v>1084</v>
      </c>
      <c r="G122" s="478">
        <v>180.666666666667</v>
      </c>
      <c r="H122" s="480">
        <v>89.597470000000001</v>
      </c>
      <c r="I122" s="477">
        <v>181.06607</v>
      </c>
      <c r="J122" s="478">
        <v>0.39940333333299999</v>
      </c>
      <c r="K122" s="481">
        <v>0.16703511992600001</v>
      </c>
    </row>
    <row r="123" spans="1:11" ht="14.4" customHeight="1" thickBot="1" x14ac:dyDescent="0.35">
      <c r="A123" s="496" t="s">
        <v>420</v>
      </c>
      <c r="B123" s="477">
        <v>0</v>
      </c>
      <c r="C123" s="477">
        <v>3.15</v>
      </c>
      <c r="D123" s="478">
        <v>3.15</v>
      </c>
      <c r="E123" s="487" t="s">
        <v>315</v>
      </c>
      <c r="F123" s="477">
        <v>0</v>
      </c>
      <c r="G123" s="478">
        <v>0</v>
      </c>
      <c r="H123" s="480">
        <v>0</v>
      </c>
      <c r="I123" s="477">
        <v>3</v>
      </c>
      <c r="J123" s="478">
        <v>3</v>
      </c>
      <c r="K123" s="488" t="s">
        <v>315</v>
      </c>
    </row>
    <row r="124" spans="1:11" ht="14.4" customHeight="1" thickBot="1" x14ac:dyDescent="0.35">
      <c r="A124" s="497" t="s">
        <v>421</v>
      </c>
      <c r="B124" s="477">
        <v>0</v>
      </c>
      <c r="C124" s="477">
        <v>0.15</v>
      </c>
      <c r="D124" s="478">
        <v>0.15</v>
      </c>
      <c r="E124" s="487" t="s">
        <v>315</v>
      </c>
      <c r="F124" s="477">
        <v>0</v>
      </c>
      <c r="G124" s="478">
        <v>0</v>
      </c>
      <c r="H124" s="480">
        <v>0</v>
      </c>
      <c r="I124" s="477">
        <v>0</v>
      </c>
      <c r="J124" s="478">
        <v>0</v>
      </c>
      <c r="K124" s="481">
        <v>2</v>
      </c>
    </row>
    <row r="125" spans="1:11" ht="14.4" customHeight="1" thickBot="1" x14ac:dyDescent="0.35">
      <c r="A125" s="498" t="s">
        <v>422</v>
      </c>
      <c r="B125" s="482">
        <v>0</v>
      </c>
      <c r="C125" s="482">
        <v>0.15</v>
      </c>
      <c r="D125" s="483">
        <v>0.15</v>
      </c>
      <c r="E125" s="484" t="s">
        <v>315</v>
      </c>
      <c r="F125" s="482">
        <v>0</v>
      </c>
      <c r="G125" s="483">
        <v>0</v>
      </c>
      <c r="H125" s="485">
        <v>0</v>
      </c>
      <c r="I125" s="482">
        <v>0</v>
      </c>
      <c r="J125" s="483">
        <v>0</v>
      </c>
      <c r="K125" s="490">
        <v>2</v>
      </c>
    </row>
    <row r="126" spans="1:11" ht="14.4" customHeight="1" thickBot="1" x14ac:dyDescent="0.35">
      <c r="A126" s="499" t="s">
        <v>423</v>
      </c>
      <c r="B126" s="477">
        <v>0</v>
      </c>
      <c r="C126" s="477">
        <v>0.15</v>
      </c>
      <c r="D126" s="478">
        <v>0.15</v>
      </c>
      <c r="E126" s="487" t="s">
        <v>315</v>
      </c>
      <c r="F126" s="477">
        <v>0</v>
      </c>
      <c r="G126" s="478">
        <v>0</v>
      </c>
      <c r="H126" s="480">
        <v>0</v>
      </c>
      <c r="I126" s="477">
        <v>0</v>
      </c>
      <c r="J126" s="478">
        <v>0</v>
      </c>
      <c r="K126" s="481">
        <v>2</v>
      </c>
    </row>
    <row r="127" spans="1:11" ht="14.4" customHeight="1" thickBot="1" x14ac:dyDescent="0.35">
      <c r="A127" s="497" t="s">
        <v>424</v>
      </c>
      <c r="B127" s="477">
        <v>0</v>
      </c>
      <c r="C127" s="477">
        <v>3</v>
      </c>
      <c r="D127" s="478">
        <v>3</v>
      </c>
      <c r="E127" s="487" t="s">
        <v>315</v>
      </c>
      <c r="F127" s="477">
        <v>0</v>
      </c>
      <c r="G127" s="478">
        <v>0</v>
      </c>
      <c r="H127" s="480">
        <v>0</v>
      </c>
      <c r="I127" s="477">
        <v>3</v>
      </c>
      <c r="J127" s="478">
        <v>3</v>
      </c>
      <c r="K127" s="488" t="s">
        <v>315</v>
      </c>
    </row>
    <row r="128" spans="1:11" ht="14.4" customHeight="1" thickBot="1" x14ac:dyDescent="0.35">
      <c r="A128" s="498" t="s">
        <v>425</v>
      </c>
      <c r="B128" s="482">
        <v>0</v>
      </c>
      <c r="C128" s="482">
        <v>3</v>
      </c>
      <c r="D128" s="483">
        <v>3</v>
      </c>
      <c r="E128" s="484" t="s">
        <v>315</v>
      </c>
      <c r="F128" s="482">
        <v>0</v>
      </c>
      <c r="G128" s="483">
        <v>0</v>
      </c>
      <c r="H128" s="485">
        <v>0</v>
      </c>
      <c r="I128" s="482">
        <v>3</v>
      </c>
      <c r="J128" s="483">
        <v>3</v>
      </c>
      <c r="K128" s="486" t="s">
        <v>315</v>
      </c>
    </row>
    <row r="129" spans="1:11" ht="14.4" customHeight="1" thickBot="1" x14ac:dyDescent="0.35">
      <c r="A129" s="499" t="s">
        <v>426</v>
      </c>
      <c r="B129" s="477">
        <v>0</v>
      </c>
      <c r="C129" s="477">
        <v>3</v>
      </c>
      <c r="D129" s="478">
        <v>3</v>
      </c>
      <c r="E129" s="487" t="s">
        <v>315</v>
      </c>
      <c r="F129" s="477">
        <v>0</v>
      </c>
      <c r="G129" s="478">
        <v>0</v>
      </c>
      <c r="H129" s="480">
        <v>0</v>
      </c>
      <c r="I129" s="477">
        <v>3</v>
      </c>
      <c r="J129" s="478">
        <v>3</v>
      </c>
      <c r="K129" s="488" t="s">
        <v>315</v>
      </c>
    </row>
    <row r="130" spans="1:11" ht="14.4" customHeight="1" thickBot="1" x14ac:dyDescent="0.35">
      <c r="A130" s="496" t="s">
        <v>427</v>
      </c>
      <c r="B130" s="477">
        <v>0</v>
      </c>
      <c r="C130" s="477">
        <v>134.15552</v>
      </c>
      <c r="D130" s="478">
        <v>134.15552</v>
      </c>
      <c r="E130" s="487" t="s">
        <v>305</v>
      </c>
      <c r="F130" s="477">
        <v>0</v>
      </c>
      <c r="G130" s="478">
        <v>0</v>
      </c>
      <c r="H130" s="480">
        <v>0</v>
      </c>
      <c r="I130" s="477">
        <v>0</v>
      </c>
      <c r="J130" s="478">
        <v>0</v>
      </c>
      <c r="K130" s="488" t="s">
        <v>305</v>
      </c>
    </row>
    <row r="131" spans="1:11" ht="14.4" customHeight="1" thickBot="1" x14ac:dyDescent="0.35">
      <c r="A131" s="497" t="s">
        <v>428</v>
      </c>
      <c r="B131" s="477">
        <v>0</v>
      </c>
      <c r="C131" s="477">
        <v>134.15552</v>
      </c>
      <c r="D131" s="478">
        <v>134.15552</v>
      </c>
      <c r="E131" s="487" t="s">
        <v>305</v>
      </c>
      <c r="F131" s="477">
        <v>0</v>
      </c>
      <c r="G131" s="478">
        <v>0</v>
      </c>
      <c r="H131" s="480">
        <v>0</v>
      </c>
      <c r="I131" s="477">
        <v>0</v>
      </c>
      <c r="J131" s="478">
        <v>0</v>
      </c>
      <c r="K131" s="488" t="s">
        <v>305</v>
      </c>
    </row>
    <row r="132" spans="1:11" ht="14.4" customHeight="1" thickBot="1" x14ac:dyDescent="0.35">
      <c r="A132" s="498" t="s">
        <v>429</v>
      </c>
      <c r="B132" s="482">
        <v>0</v>
      </c>
      <c r="C132" s="482">
        <v>93.505520000000004</v>
      </c>
      <c r="D132" s="483">
        <v>93.505520000000004</v>
      </c>
      <c r="E132" s="484" t="s">
        <v>305</v>
      </c>
      <c r="F132" s="482">
        <v>0</v>
      </c>
      <c r="G132" s="483">
        <v>0</v>
      </c>
      <c r="H132" s="485">
        <v>0</v>
      </c>
      <c r="I132" s="482">
        <v>0</v>
      </c>
      <c r="J132" s="483">
        <v>0</v>
      </c>
      <c r="K132" s="486" t="s">
        <v>305</v>
      </c>
    </row>
    <row r="133" spans="1:11" ht="14.4" customHeight="1" thickBot="1" x14ac:dyDescent="0.35">
      <c r="A133" s="499" t="s">
        <v>430</v>
      </c>
      <c r="B133" s="477">
        <v>0</v>
      </c>
      <c r="C133" s="477">
        <v>0.49552000000000002</v>
      </c>
      <c r="D133" s="478">
        <v>0.49552000000000002</v>
      </c>
      <c r="E133" s="487" t="s">
        <v>305</v>
      </c>
      <c r="F133" s="477">
        <v>0</v>
      </c>
      <c r="G133" s="478">
        <v>0</v>
      </c>
      <c r="H133" s="480">
        <v>0</v>
      </c>
      <c r="I133" s="477">
        <v>0</v>
      </c>
      <c r="J133" s="478">
        <v>0</v>
      </c>
      <c r="K133" s="488" t="s">
        <v>305</v>
      </c>
    </row>
    <row r="134" spans="1:11" ht="14.4" customHeight="1" thickBot="1" x14ac:dyDescent="0.35">
      <c r="A134" s="499" t="s">
        <v>431</v>
      </c>
      <c r="B134" s="477">
        <v>0</v>
      </c>
      <c r="C134" s="477">
        <v>51.6</v>
      </c>
      <c r="D134" s="478">
        <v>51.6</v>
      </c>
      <c r="E134" s="487" t="s">
        <v>305</v>
      </c>
      <c r="F134" s="477">
        <v>0</v>
      </c>
      <c r="G134" s="478">
        <v>0</v>
      </c>
      <c r="H134" s="480">
        <v>0</v>
      </c>
      <c r="I134" s="477">
        <v>0</v>
      </c>
      <c r="J134" s="478">
        <v>0</v>
      </c>
      <c r="K134" s="488" t="s">
        <v>305</v>
      </c>
    </row>
    <row r="135" spans="1:11" ht="14.4" customHeight="1" thickBot="1" x14ac:dyDescent="0.35">
      <c r="A135" s="499" t="s">
        <v>432</v>
      </c>
      <c r="B135" s="477">
        <v>0</v>
      </c>
      <c r="C135" s="477">
        <v>40.86</v>
      </c>
      <c r="D135" s="478">
        <v>40.86</v>
      </c>
      <c r="E135" s="487" t="s">
        <v>305</v>
      </c>
      <c r="F135" s="477">
        <v>0</v>
      </c>
      <c r="G135" s="478">
        <v>0</v>
      </c>
      <c r="H135" s="480">
        <v>0</v>
      </c>
      <c r="I135" s="477">
        <v>0</v>
      </c>
      <c r="J135" s="478">
        <v>0</v>
      </c>
      <c r="K135" s="488" t="s">
        <v>305</v>
      </c>
    </row>
    <row r="136" spans="1:11" ht="14.4" customHeight="1" thickBot="1" x14ac:dyDescent="0.35">
      <c r="A136" s="499" t="s">
        <v>433</v>
      </c>
      <c r="B136" s="477">
        <v>0</v>
      </c>
      <c r="C136" s="477">
        <v>0.55000000000000004</v>
      </c>
      <c r="D136" s="478">
        <v>0.55000000000000004</v>
      </c>
      <c r="E136" s="487" t="s">
        <v>305</v>
      </c>
      <c r="F136" s="477">
        <v>0</v>
      </c>
      <c r="G136" s="478">
        <v>0</v>
      </c>
      <c r="H136" s="480">
        <v>0</v>
      </c>
      <c r="I136" s="477">
        <v>0</v>
      </c>
      <c r="J136" s="478">
        <v>0</v>
      </c>
      <c r="K136" s="488" t="s">
        <v>305</v>
      </c>
    </row>
    <row r="137" spans="1:11" ht="14.4" customHeight="1" thickBot="1" x14ac:dyDescent="0.35">
      <c r="A137" s="501" t="s">
        <v>434</v>
      </c>
      <c r="B137" s="477">
        <v>0</v>
      </c>
      <c r="C137" s="477">
        <v>29.35</v>
      </c>
      <c r="D137" s="478">
        <v>29.35</v>
      </c>
      <c r="E137" s="487" t="s">
        <v>305</v>
      </c>
      <c r="F137" s="477">
        <v>0</v>
      </c>
      <c r="G137" s="478">
        <v>0</v>
      </c>
      <c r="H137" s="480">
        <v>0</v>
      </c>
      <c r="I137" s="477">
        <v>0</v>
      </c>
      <c r="J137" s="478">
        <v>0</v>
      </c>
      <c r="K137" s="488" t="s">
        <v>305</v>
      </c>
    </row>
    <row r="138" spans="1:11" ht="14.4" customHeight="1" thickBot="1" x14ac:dyDescent="0.35">
      <c r="A138" s="499" t="s">
        <v>435</v>
      </c>
      <c r="B138" s="477">
        <v>0</v>
      </c>
      <c r="C138" s="477">
        <v>29.35</v>
      </c>
      <c r="D138" s="478">
        <v>29.35</v>
      </c>
      <c r="E138" s="487" t="s">
        <v>305</v>
      </c>
      <c r="F138" s="477">
        <v>0</v>
      </c>
      <c r="G138" s="478">
        <v>0</v>
      </c>
      <c r="H138" s="480">
        <v>0</v>
      </c>
      <c r="I138" s="477">
        <v>0</v>
      </c>
      <c r="J138" s="478">
        <v>0</v>
      </c>
      <c r="K138" s="488" t="s">
        <v>305</v>
      </c>
    </row>
    <row r="139" spans="1:11" ht="14.4" customHeight="1" thickBot="1" x14ac:dyDescent="0.35">
      <c r="A139" s="501" t="s">
        <v>436</v>
      </c>
      <c r="B139" s="477">
        <v>0</v>
      </c>
      <c r="C139" s="477">
        <v>11.3</v>
      </c>
      <c r="D139" s="478">
        <v>11.3</v>
      </c>
      <c r="E139" s="487" t="s">
        <v>305</v>
      </c>
      <c r="F139" s="477">
        <v>0</v>
      </c>
      <c r="G139" s="478">
        <v>0</v>
      </c>
      <c r="H139" s="480">
        <v>0</v>
      </c>
      <c r="I139" s="477">
        <v>0</v>
      </c>
      <c r="J139" s="478">
        <v>0</v>
      </c>
      <c r="K139" s="488" t="s">
        <v>305</v>
      </c>
    </row>
    <row r="140" spans="1:11" ht="14.4" customHeight="1" thickBot="1" x14ac:dyDescent="0.35">
      <c r="A140" s="499" t="s">
        <v>437</v>
      </c>
      <c r="B140" s="477">
        <v>0</v>
      </c>
      <c r="C140" s="477">
        <v>11.3</v>
      </c>
      <c r="D140" s="478">
        <v>11.3</v>
      </c>
      <c r="E140" s="487" t="s">
        <v>305</v>
      </c>
      <c r="F140" s="477">
        <v>0</v>
      </c>
      <c r="G140" s="478">
        <v>0</v>
      </c>
      <c r="H140" s="480">
        <v>0</v>
      </c>
      <c r="I140" s="477">
        <v>0</v>
      </c>
      <c r="J140" s="478">
        <v>0</v>
      </c>
      <c r="K140" s="488" t="s">
        <v>305</v>
      </c>
    </row>
    <row r="141" spans="1:11" ht="14.4" customHeight="1" thickBot="1" x14ac:dyDescent="0.35">
      <c r="A141" s="496" t="s">
        <v>438</v>
      </c>
      <c r="B141" s="477">
        <v>29046.079552666699</v>
      </c>
      <c r="C141" s="477">
        <v>29181.180970000001</v>
      </c>
      <c r="D141" s="478">
        <v>135.10141733327001</v>
      </c>
      <c r="E141" s="479">
        <v>1.004651278913</v>
      </c>
      <c r="F141" s="477">
        <v>29302</v>
      </c>
      <c r="G141" s="478">
        <v>4883.6666666666697</v>
      </c>
      <c r="H141" s="480">
        <v>2359.8820000000001</v>
      </c>
      <c r="I141" s="477">
        <v>4719.7030000000004</v>
      </c>
      <c r="J141" s="478">
        <v>-163.96366666667501</v>
      </c>
      <c r="K141" s="481">
        <v>0.161071019043</v>
      </c>
    </row>
    <row r="142" spans="1:11" ht="14.4" customHeight="1" thickBot="1" x14ac:dyDescent="0.35">
      <c r="A142" s="497" t="s">
        <v>439</v>
      </c>
      <c r="B142" s="477">
        <v>29013.066998550301</v>
      </c>
      <c r="C142" s="477">
        <v>29026.881000000001</v>
      </c>
      <c r="D142" s="478">
        <v>13.814001449671</v>
      </c>
      <c r="E142" s="479">
        <v>1.000476130339</v>
      </c>
      <c r="F142" s="477">
        <v>29302</v>
      </c>
      <c r="G142" s="478">
        <v>4883.6666666666697</v>
      </c>
      <c r="H142" s="480">
        <v>2359.8820000000001</v>
      </c>
      <c r="I142" s="477">
        <v>4719.7030000000004</v>
      </c>
      <c r="J142" s="478">
        <v>-163.96366666667501</v>
      </c>
      <c r="K142" s="481">
        <v>0.161071019043</v>
      </c>
    </row>
    <row r="143" spans="1:11" ht="14.4" customHeight="1" thickBot="1" x14ac:dyDescent="0.35">
      <c r="A143" s="498" t="s">
        <v>440</v>
      </c>
      <c r="B143" s="482">
        <v>29013.066998550301</v>
      </c>
      <c r="C143" s="482">
        <v>29026.881000000001</v>
      </c>
      <c r="D143" s="483">
        <v>13.814001449671</v>
      </c>
      <c r="E143" s="489">
        <v>1.000476130339</v>
      </c>
      <c r="F143" s="482">
        <v>29302</v>
      </c>
      <c r="G143" s="483">
        <v>4883.6666666666697</v>
      </c>
      <c r="H143" s="485">
        <v>2359.8820000000001</v>
      </c>
      <c r="I143" s="482">
        <v>4719.7030000000004</v>
      </c>
      <c r="J143" s="483">
        <v>-163.96366666667501</v>
      </c>
      <c r="K143" s="490">
        <v>0.161071019043</v>
      </c>
    </row>
    <row r="144" spans="1:11" ht="14.4" customHeight="1" thickBot="1" x14ac:dyDescent="0.35">
      <c r="A144" s="499" t="s">
        <v>441</v>
      </c>
      <c r="B144" s="477">
        <v>421.000972198314</v>
      </c>
      <c r="C144" s="477">
        <v>425.20499999999998</v>
      </c>
      <c r="D144" s="478">
        <v>4.2040278016850001</v>
      </c>
      <c r="E144" s="479">
        <v>1.009985791196</v>
      </c>
      <c r="F144" s="477">
        <v>437.00000000000102</v>
      </c>
      <c r="G144" s="478">
        <v>72.833333333333002</v>
      </c>
      <c r="H144" s="480">
        <v>36.450000000000003</v>
      </c>
      <c r="I144" s="477">
        <v>72.843999999999994</v>
      </c>
      <c r="J144" s="478">
        <v>1.0666666666E-2</v>
      </c>
      <c r="K144" s="481">
        <v>0.166691075514</v>
      </c>
    </row>
    <row r="145" spans="1:11" ht="14.4" customHeight="1" thickBot="1" x14ac:dyDescent="0.35">
      <c r="A145" s="499" t="s">
        <v>442</v>
      </c>
      <c r="B145" s="477">
        <v>5431.0125415891798</v>
      </c>
      <c r="C145" s="477">
        <v>5433.3109999999997</v>
      </c>
      <c r="D145" s="478">
        <v>2.2984584108230002</v>
      </c>
      <c r="E145" s="479">
        <v>1.0004232099249999</v>
      </c>
      <c r="F145" s="477">
        <v>6377.00000000001</v>
      </c>
      <c r="G145" s="478">
        <v>1062.8333333333401</v>
      </c>
      <c r="H145" s="480">
        <v>438.42200000000003</v>
      </c>
      <c r="I145" s="477">
        <v>876.84400000000005</v>
      </c>
      <c r="J145" s="478">
        <v>-185.989333333335</v>
      </c>
      <c r="K145" s="481">
        <v>0.13750101928799999</v>
      </c>
    </row>
    <row r="146" spans="1:11" ht="14.4" customHeight="1" thickBot="1" x14ac:dyDescent="0.35">
      <c r="A146" s="499" t="s">
        <v>443</v>
      </c>
      <c r="B146" s="477">
        <v>465.001073805739</v>
      </c>
      <c r="C146" s="477">
        <v>465.05200000000002</v>
      </c>
      <c r="D146" s="478">
        <v>5.0926194261E-2</v>
      </c>
      <c r="E146" s="479">
        <v>1.0001095184440001</v>
      </c>
      <c r="F146" s="477">
        <v>460.00000000000102</v>
      </c>
      <c r="G146" s="478">
        <v>76.666666666666003</v>
      </c>
      <c r="H146" s="480">
        <v>38.343000000000004</v>
      </c>
      <c r="I146" s="477">
        <v>76.686000000000007</v>
      </c>
      <c r="J146" s="478">
        <v>1.9333333333E-2</v>
      </c>
      <c r="K146" s="481">
        <v>0.166708695652</v>
      </c>
    </row>
    <row r="147" spans="1:11" ht="14.4" customHeight="1" thickBot="1" x14ac:dyDescent="0.35">
      <c r="A147" s="499" t="s">
        <v>444</v>
      </c>
      <c r="B147" s="477">
        <v>1777.00410355441</v>
      </c>
      <c r="C147" s="477">
        <v>1784.826</v>
      </c>
      <c r="D147" s="478">
        <v>7.8218964455949997</v>
      </c>
      <c r="E147" s="479">
        <v>1.0044017323479999</v>
      </c>
      <c r="F147" s="477">
        <v>1801</v>
      </c>
      <c r="G147" s="478">
        <v>300.16666666666703</v>
      </c>
      <c r="H147" s="480">
        <v>150.07499999999999</v>
      </c>
      <c r="I147" s="477">
        <v>300.14499999999998</v>
      </c>
      <c r="J147" s="478">
        <v>-2.1666666667000001E-2</v>
      </c>
      <c r="K147" s="481">
        <v>0.16665463631300001</v>
      </c>
    </row>
    <row r="148" spans="1:11" ht="14.4" customHeight="1" thickBot="1" x14ac:dyDescent="0.35">
      <c r="A148" s="499" t="s">
        <v>445</v>
      </c>
      <c r="B148" s="477">
        <v>20919.0483074027</v>
      </c>
      <c r="C148" s="477">
        <v>20918.487000000001</v>
      </c>
      <c r="D148" s="478">
        <v>-0.56130740268699997</v>
      </c>
      <c r="E148" s="479">
        <v>0.99997316764099997</v>
      </c>
      <c r="F148" s="477">
        <v>20227</v>
      </c>
      <c r="G148" s="478">
        <v>3371.1666666666702</v>
      </c>
      <c r="H148" s="480">
        <v>1696.5920000000001</v>
      </c>
      <c r="I148" s="477">
        <v>3393.1840000000002</v>
      </c>
      <c r="J148" s="478">
        <v>22.017333333328999</v>
      </c>
      <c r="K148" s="481">
        <v>0.16775517872099999</v>
      </c>
    </row>
    <row r="149" spans="1:11" ht="14.4" customHeight="1" thickBot="1" x14ac:dyDescent="0.35">
      <c r="A149" s="497" t="s">
        <v>446</v>
      </c>
      <c r="B149" s="477">
        <v>33.012554116407003</v>
      </c>
      <c r="C149" s="477">
        <v>154.29997</v>
      </c>
      <c r="D149" s="478">
        <v>121.287415883593</v>
      </c>
      <c r="E149" s="479">
        <v>4.6739785554279996</v>
      </c>
      <c r="F149" s="477">
        <v>0</v>
      </c>
      <c r="G149" s="478">
        <v>0</v>
      </c>
      <c r="H149" s="480">
        <v>0</v>
      </c>
      <c r="I149" s="477">
        <v>0</v>
      </c>
      <c r="J149" s="478">
        <v>0</v>
      </c>
      <c r="K149" s="488" t="s">
        <v>305</v>
      </c>
    </row>
    <row r="150" spans="1:11" ht="14.4" customHeight="1" thickBot="1" x14ac:dyDescent="0.35">
      <c r="A150" s="498" t="s">
        <v>447</v>
      </c>
      <c r="B150" s="482">
        <v>21.999997033981</v>
      </c>
      <c r="C150" s="482">
        <v>104.10026000000001</v>
      </c>
      <c r="D150" s="483">
        <v>82.100262966017993</v>
      </c>
      <c r="E150" s="489">
        <v>4.7318306379399999</v>
      </c>
      <c r="F150" s="482">
        <v>0</v>
      </c>
      <c r="G150" s="483">
        <v>0</v>
      </c>
      <c r="H150" s="485">
        <v>0</v>
      </c>
      <c r="I150" s="482">
        <v>0</v>
      </c>
      <c r="J150" s="483">
        <v>0</v>
      </c>
      <c r="K150" s="486" t="s">
        <v>305</v>
      </c>
    </row>
    <row r="151" spans="1:11" ht="14.4" customHeight="1" thickBot="1" x14ac:dyDescent="0.35">
      <c r="A151" s="499" t="s">
        <v>448</v>
      </c>
      <c r="B151" s="477">
        <v>21.999997033981</v>
      </c>
      <c r="C151" s="477">
        <v>104.10026000000001</v>
      </c>
      <c r="D151" s="478">
        <v>82.100262966017993</v>
      </c>
      <c r="E151" s="479">
        <v>4.7318306379399999</v>
      </c>
      <c r="F151" s="477">
        <v>0</v>
      </c>
      <c r="G151" s="478">
        <v>0</v>
      </c>
      <c r="H151" s="480">
        <v>0</v>
      </c>
      <c r="I151" s="477">
        <v>0</v>
      </c>
      <c r="J151" s="478">
        <v>0</v>
      </c>
      <c r="K151" s="488" t="s">
        <v>305</v>
      </c>
    </row>
    <row r="152" spans="1:11" ht="14.4" customHeight="1" thickBot="1" x14ac:dyDescent="0.35">
      <c r="A152" s="498" t="s">
        <v>449</v>
      </c>
      <c r="B152" s="482">
        <v>0</v>
      </c>
      <c r="C152" s="482">
        <v>32.17801</v>
      </c>
      <c r="D152" s="483">
        <v>32.17801</v>
      </c>
      <c r="E152" s="484" t="s">
        <v>305</v>
      </c>
      <c r="F152" s="482">
        <v>0</v>
      </c>
      <c r="G152" s="483">
        <v>0</v>
      </c>
      <c r="H152" s="485">
        <v>0</v>
      </c>
      <c r="I152" s="482">
        <v>0</v>
      </c>
      <c r="J152" s="483">
        <v>0</v>
      </c>
      <c r="K152" s="486" t="s">
        <v>305</v>
      </c>
    </row>
    <row r="153" spans="1:11" ht="14.4" customHeight="1" thickBot="1" x14ac:dyDescent="0.35">
      <c r="A153" s="499" t="s">
        <v>450</v>
      </c>
      <c r="B153" s="477">
        <v>0</v>
      </c>
      <c r="C153" s="477">
        <v>17.188009999999998</v>
      </c>
      <c r="D153" s="478">
        <v>17.188009999999998</v>
      </c>
      <c r="E153" s="487" t="s">
        <v>315</v>
      </c>
      <c r="F153" s="477">
        <v>0</v>
      </c>
      <c r="G153" s="478">
        <v>0</v>
      </c>
      <c r="H153" s="480">
        <v>0</v>
      </c>
      <c r="I153" s="477">
        <v>0</v>
      </c>
      <c r="J153" s="478">
        <v>0</v>
      </c>
      <c r="K153" s="488" t="s">
        <v>305</v>
      </c>
    </row>
    <row r="154" spans="1:11" ht="14.4" customHeight="1" thickBot="1" x14ac:dyDescent="0.35">
      <c r="A154" s="499" t="s">
        <v>451</v>
      </c>
      <c r="B154" s="477">
        <v>0</v>
      </c>
      <c r="C154" s="477">
        <v>14.99</v>
      </c>
      <c r="D154" s="478">
        <v>14.99</v>
      </c>
      <c r="E154" s="487" t="s">
        <v>305</v>
      </c>
      <c r="F154" s="477">
        <v>0</v>
      </c>
      <c r="G154" s="478">
        <v>0</v>
      </c>
      <c r="H154" s="480">
        <v>0</v>
      </c>
      <c r="I154" s="477">
        <v>0</v>
      </c>
      <c r="J154" s="478">
        <v>0</v>
      </c>
      <c r="K154" s="488" t="s">
        <v>305</v>
      </c>
    </row>
    <row r="155" spans="1:11" ht="14.4" customHeight="1" thickBot="1" x14ac:dyDescent="0.35">
      <c r="A155" s="498" t="s">
        <v>452</v>
      </c>
      <c r="B155" s="482">
        <v>11.012557082424999</v>
      </c>
      <c r="C155" s="482">
        <v>4.5617000000000001</v>
      </c>
      <c r="D155" s="483">
        <v>-6.4508570824250002</v>
      </c>
      <c r="E155" s="489">
        <v>0.414227137789</v>
      </c>
      <c r="F155" s="482">
        <v>0</v>
      </c>
      <c r="G155" s="483">
        <v>0</v>
      </c>
      <c r="H155" s="485">
        <v>0</v>
      </c>
      <c r="I155" s="482">
        <v>0</v>
      </c>
      <c r="J155" s="483">
        <v>0</v>
      </c>
      <c r="K155" s="490">
        <v>2</v>
      </c>
    </row>
    <row r="156" spans="1:11" ht="14.4" customHeight="1" thickBot="1" x14ac:dyDescent="0.35">
      <c r="A156" s="499" t="s">
        <v>453</v>
      </c>
      <c r="B156" s="477">
        <v>11.012557082424999</v>
      </c>
      <c r="C156" s="477">
        <v>4.5617000000000001</v>
      </c>
      <c r="D156" s="478">
        <v>-6.4508570824250002</v>
      </c>
      <c r="E156" s="479">
        <v>0.414227137789</v>
      </c>
      <c r="F156" s="477">
        <v>0</v>
      </c>
      <c r="G156" s="478">
        <v>0</v>
      </c>
      <c r="H156" s="480">
        <v>0</v>
      </c>
      <c r="I156" s="477">
        <v>0</v>
      </c>
      <c r="J156" s="478">
        <v>0</v>
      </c>
      <c r="K156" s="481">
        <v>2</v>
      </c>
    </row>
    <row r="157" spans="1:11" ht="14.4" customHeight="1" thickBot="1" x14ac:dyDescent="0.35">
      <c r="A157" s="498" t="s">
        <v>454</v>
      </c>
      <c r="B157" s="482">
        <v>0</v>
      </c>
      <c r="C157" s="482">
        <v>13.46</v>
      </c>
      <c r="D157" s="483">
        <v>13.46</v>
      </c>
      <c r="E157" s="484" t="s">
        <v>305</v>
      </c>
      <c r="F157" s="482">
        <v>0</v>
      </c>
      <c r="G157" s="483">
        <v>0</v>
      </c>
      <c r="H157" s="485">
        <v>0</v>
      </c>
      <c r="I157" s="482">
        <v>0</v>
      </c>
      <c r="J157" s="483">
        <v>0</v>
      </c>
      <c r="K157" s="490">
        <v>2</v>
      </c>
    </row>
    <row r="158" spans="1:11" ht="14.4" customHeight="1" thickBot="1" x14ac:dyDescent="0.35">
      <c r="A158" s="499" t="s">
        <v>455</v>
      </c>
      <c r="B158" s="477">
        <v>0</v>
      </c>
      <c r="C158" s="477">
        <v>13.46</v>
      </c>
      <c r="D158" s="478">
        <v>13.46</v>
      </c>
      <c r="E158" s="487" t="s">
        <v>305</v>
      </c>
      <c r="F158" s="477">
        <v>0</v>
      </c>
      <c r="G158" s="478">
        <v>0</v>
      </c>
      <c r="H158" s="480">
        <v>0</v>
      </c>
      <c r="I158" s="477">
        <v>0</v>
      </c>
      <c r="J158" s="478">
        <v>0</v>
      </c>
      <c r="K158" s="481">
        <v>2</v>
      </c>
    </row>
    <row r="159" spans="1:11" ht="14.4" customHeight="1" thickBot="1" x14ac:dyDescent="0.35">
      <c r="A159" s="495" t="s">
        <v>456</v>
      </c>
      <c r="B159" s="477">
        <v>295672.14373747498</v>
      </c>
      <c r="C159" s="477">
        <v>306864.41845</v>
      </c>
      <c r="D159" s="478">
        <v>11192.274712525101</v>
      </c>
      <c r="E159" s="479">
        <v>1.0378536664660001</v>
      </c>
      <c r="F159" s="477">
        <v>312437.68411680497</v>
      </c>
      <c r="G159" s="478">
        <v>52072.947352800802</v>
      </c>
      <c r="H159" s="480">
        <v>24325.785650000002</v>
      </c>
      <c r="I159" s="477">
        <v>51036.367729999998</v>
      </c>
      <c r="J159" s="478">
        <v>-1036.57962280078</v>
      </c>
      <c r="K159" s="481">
        <v>0.16334895028499999</v>
      </c>
    </row>
    <row r="160" spans="1:11" ht="14.4" customHeight="1" thickBot="1" x14ac:dyDescent="0.35">
      <c r="A160" s="496" t="s">
        <v>457</v>
      </c>
      <c r="B160" s="477">
        <v>295630.08237493702</v>
      </c>
      <c r="C160" s="477">
        <v>306691.48577999999</v>
      </c>
      <c r="D160" s="478">
        <v>11061.4034050627</v>
      </c>
      <c r="E160" s="479">
        <v>1.037416366143</v>
      </c>
      <c r="F160" s="477">
        <v>312418.50647726702</v>
      </c>
      <c r="G160" s="478">
        <v>52069.751079544498</v>
      </c>
      <c r="H160" s="480">
        <v>24323.189020000002</v>
      </c>
      <c r="I160" s="477">
        <v>51033.770600000003</v>
      </c>
      <c r="J160" s="478">
        <v>-1035.98047954447</v>
      </c>
      <c r="K160" s="481">
        <v>0.16335066438699999</v>
      </c>
    </row>
    <row r="161" spans="1:11" ht="14.4" customHeight="1" thickBot="1" x14ac:dyDescent="0.35">
      <c r="A161" s="497" t="s">
        <v>458</v>
      </c>
      <c r="B161" s="477">
        <v>295630.08237493702</v>
      </c>
      <c r="C161" s="477">
        <v>306691.48577999999</v>
      </c>
      <c r="D161" s="478">
        <v>11061.4034050627</v>
      </c>
      <c r="E161" s="479">
        <v>1.037416366143</v>
      </c>
      <c r="F161" s="477">
        <v>312418.50647726702</v>
      </c>
      <c r="G161" s="478">
        <v>52069.751079544498</v>
      </c>
      <c r="H161" s="480">
        <v>24323.189020000002</v>
      </c>
      <c r="I161" s="477">
        <v>51033.770600000003</v>
      </c>
      <c r="J161" s="478">
        <v>-1035.98047954447</v>
      </c>
      <c r="K161" s="481">
        <v>0.16335066438699999</v>
      </c>
    </row>
    <row r="162" spans="1:11" ht="14.4" customHeight="1" thickBot="1" x14ac:dyDescent="0.35">
      <c r="A162" s="498" t="s">
        <v>459</v>
      </c>
      <c r="B162" s="482">
        <v>625.31635444717597</v>
      </c>
      <c r="C162" s="482">
        <v>780.45228999999995</v>
      </c>
      <c r="D162" s="483">
        <v>155.13593555282401</v>
      </c>
      <c r="E162" s="489">
        <v>1.2480919209120001</v>
      </c>
      <c r="F162" s="482">
        <v>800</v>
      </c>
      <c r="G162" s="483">
        <v>133.333333333333</v>
      </c>
      <c r="H162" s="485">
        <v>24.234249999999999</v>
      </c>
      <c r="I162" s="482">
        <v>72.833910000000003</v>
      </c>
      <c r="J162" s="483">
        <v>-60.499423333332999</v>
      </c>
      <c r="K162" s="490">
        <v>9.1042387500000002E-2</v>
      </c>
    </row>
    <row r="163" spans="1:11" ht="14.4" customHeight="1" thickBot="1" x14ac:dyDescent="0.35">
      <c r="A163" s="499" t="s">
        <v>460</v>
      </c>
      <c r="B163" s="477">
        <v>59.435351890276998</v>
      </c>
      <c r="C163" s="477">
        <v>131.61626000000001</v>
      </c>
      <c r="D163" s="478">
        <v>72.180908109721997</v>
      </c>
      <c r="E163" s="479">
        <v>2.2144440272339998</v>
      </c>
      <c r="F163" s="477">
        <v>135</v>
      </c>
      <c r="G163" s="478">
        <v>22.5</v>
      </c>
      <c r="H163" s="480">
        <v>3.9647999999999999</v>
      </c>
      <c r="I163" s="477">
        <v>6.5136000000000003</v>
      </c>
      <c r="J163" s="478">
        <v>-15.9864</v>
      </c>
      <c r="K163" s="481">
        <v>4.8248888887999997E-2</v>
      </c>
    </row>
    <row r="164" spans="1:11" ht="14.4" customHeight="1" thickBot="1" x14ac:dyDescent="0.35">
      <c r="A164" s="499" t="s">
        <v>461</v>
      </c>
      <c r="B164" s="477">
        <v>75.510508870793004</v>
      </c>
      <c r="C164" s="477">
        <v>0.93259999999999998</v>
      </c>
      <c r="D164" s="478">
        <v>-74.577908870792996</v>
      </c>
      <c r="E164" s="479">
        <v>1.2350598795999999E-2</v>
      </c>
      <c r="F164" s="477">
        <v>5</v>
      </c>
      <c r="G164" s="478">
        <v>0.83333333333299997</v>
      </c>
      <c r="H164" s="480">
        <v>0</v>
      </c>
      <c r="I164" s="477">
        <v>0</v>
      </c>
      <c r="J164" s="478">
        <v>-0.83333333333299997</v>
      </c>
      <c r="K164" s="481">
        <v>0</v>
      </c>
    </row>
    <row r="165" spans="1:11" ht="14.4" customHeight="1" thickBot="1" x14ac:dyDescent="0.35">
      <c r="A165" s="499" t="s">
        <v>462</v>
      </c>
      <c r="B165" s="477">
        <v>321.481454432666</v>
      </c>
      <c r="C165" s="477">
        <v>213.10339999999999</v>
      </c>
      <c r="D165" s="478">
        <v>-108.378054432666</v>
      </c>
      <c r="E165" s="479">
        <v>0.66287929540400004</v>
      </c>
      <c r="F165" s="477">
        <v>220</v>
      </c>
      <c r="G165" s="478">
        <v>36.666666666666003</v>
      </c>
      <c r="H165" s="480">
        <v>7.9243800000000002</v>
      </c>
      <c r="I165" s="477">
        <v>41.036239999999999</v>
      </c>
      <c r="J165" s="478">
        <v>4.3695733333330002</v>
      </c>
      <c r="K165" s="481">
        <v>0.18652836363600001</v>
      </c>
    </row>
    <row r="166" spans="1:11" ht="14.4" customHeight="1" thickBot="1" x14ac:dyDescent="0.35">
      <c r="A166" s="499" t="s">
        <v>463</v>
      </c>
      <c r="B166" s="477">
        <v>168.88903925343999</v>
      </c>
      <c r="C166" s="477">
        <v>434.80002999999999</v>
      </c>
      <c r="D166" s="478">
        <v>265.91099074656</v>
      </c>
      <c r="E166" s="479">
        <v>2.5744715697470002</v>
      </c>
      <c r="F166" s="477">
        <v>440</v>
      </c>
      <c r="G166" s="478">
        <v>73.333333333333002</v>
      </c>
      <c r="H166" s="480">
        <v>12.34507</v>
      </c>
      <c r="I166" s="477">
        <v>25.28407</v>
      </c>
      <c r="J166" s="478">
        <v>-48.049263333333002</v>
      </c>
      <c r="K166" s="481">
        <v>5.7463795454000002E-2</v>
      </c>
    </row>
    <row r="167" spans="1:11" ht="14.4" customHeight="1" thickBot="1" x14ac:dyDescent="0.35">
      <c r="A167" s="498" t="s">
        <v>464</v>
      </c>
      <c r="B167" s="482">
        <v>2451.4334441824799</v>
      </c>
      <c r="C167" s="482">
        <v>3599.1594</v>
      </c>
      <c r="D167" s="483">
        <v>1147.7259558175199</v>
      </c>
      <c r="E167" s="489">
        <v>1.4681856480910001</v>
      </c>
      <c r="F167" s="482">
        <v>2900.8550473855798</v>
      </c>
      <c r="G167" s="483">
        <v>483.475841230931</v>
      </c>
      <c r="H167" s="485">
        <v>43.418219999999998</v>
      </c>
      <c r="I167" s="482">
        <v>248.04516000000001</v>
      </c>
      <c r="J167" s="483">
        <v>-235.43068123093099</v>
      </c>
      <c r="K167" s="490">
        <v>8.5507602395000007E-2</v>
      </c>
    </row>
    <row r="168" spans="1:11" ht="14.4" customHeight="1" thickBot="1" x14ac:dyDescent="0.35">
      <c r="A168" s="499" t="s">
        <v>465</v>
      </c>
      <c r="B168" s="477">
        <v>1600.00016042985</v>
      </c>
      <c r="C168" s="477">
        <v>1737.89653</v>
      </c>
      <c r="D168" s="478">
        <v>137.89636957014801</v>
      </c>
      <c r="E168" s="479">
        <v>1.0861852223390001</v>
      </c>
      <c r="F168" s="477">
        <v>1669.9116563847699</v>
      </c>
      <c r="G168" s="478">
        <v>278.31860939746099</v>
      </c>
      <c r="H168" s="480">
        <v>5.6457699999999997</v>
      </c>
      <c r="I168" s="477">
        <v>17.29551</v>
      </c>
      <c r="J168" s="478">
        <v>-261.02309939746101</v>
      </c>
      <c r="K168" s="481">
        <v>1.0357140710000001E-2</v>
      </c>
    </row>
    <row r="169" spans="1:11" ht="14.4" customHeight="1" thickBot="1" x14ac:dyDescent="0.35">
      <c r="A169" s="499" t="s">
        <v>466</v>
      </c>
      <c r="B169" s="477">
        <v>767.00007690606003</v>
      </c>
      <c r="C169" s="477">
        <v>1841.1781000000001</v>
      </c>
      <c r="D169" s="478">
        <v>1074.1780230939401</v>
      </c>
      <c r="E169" s="479">
        <v>2.4004927188880001</v>
      </c>
      <c r="F169" s="477">
        <v>1179.9433910008199</v>
      </c>
      <c r="G169" s="478">
        <v>196.65723183347001</v>
      </c>
      <c r="H169" s="480">
        <v>35.936549999999997</v>
      </c>
      <c r="I169" s="477">
        <v>229.4504</v>
      </c>
      <c r="J169" s="478">
        <v>32.793168166530002</v>
      </c>
      <c r="K169" s="481">
        <v>0.19445882044000001</v>
      </c>
    </row>
    <row r="170" spans="1:11" ht="14.4" customHeight="1" thickBot="1" x14ac:dyDescent="0.35">
      <c r="A170" s="499" t="s">
        <v>467</v>
      </c>
      <c r="B170" s="477">
        <v>84.433206846570002</v>
      </c>
      <c r="C170" s="477">
        <v>20.084769999999999</v>
      </c>
      <c r="D170" s="478">
        <v>-64.348436846569996</v>
      </c>
      <c r="E170" s="479">
        <v>0.23787761652200001</v>
      </c>
      <c r="F170" s="477">
        <v>51</v>
      </c>
      <c r="G170" s="478">
        <v>8.5</v>
      </c>
      <c r="H170" s="480">
        <v>1.8359000000000001</v>
      </c>
      <c r="I170" s="477">
        <v>1.29925</v>
      </c>
      <c r="J170" s="478">
        <v>-7.2007500000000002</v>
      </c>
      <c r="K170" s="481">
        <v>2.5475490196000001E-2</v>
      </c>
    </row>
    <row r="171" spans="1:11" ht="14.4" customHeight="1" thickBot="1" x14ac:dyDescent="0.35">
      <c r="A171" s="498" t="s">
        <v>468</v>
      </c>
      <c r="B171" s="482">
        <v>2592.2684672688802</v>
      </c>
      <c r="C171" s="482">
        <v>1203.03063</v>
      </c>
      <c r="D171" s="483">
        <v>-1389.23783726888</v>
      </c>
      <c r="E171" s="489">
        <v>0.46408411983100001</v>
      </c>
      <c r="F171" s="482">
        <v>2191.6923445606199</v>
      </c>
      <c r="G171" s="483">
        <v>365.28205742676897</v>
      </c>
      <c r="H171" s="485">
        <v>82.01191</v>
      </c>
      <c r="I171" s="482">
        <v>164.35122000000001</v>
      </c>
      <c r="J171" s="483">
        <v>-200.93083742676899</v>
      </c>
      <c r="K171" s="490">
        <v>7.4988271236000006E-2</v>
      </c>
    </row>
    <row r="172" spans="1:11" ht="14.4" customHeight="1" thickBot="1" x14ac:dyDescent="0.35">
      <c r="A172" s="499" t="s">
        <v>469</v>
      </c>
      <c r="B172" s="477">
        <v>737.26828127052204</v>
      </c>
      <c r="C172" s="477">
        <v>27.554960000000001</v>
      </c>
      <c r="D172" s="478">
        <v>-709.71332127052199</v>
      </c>
      <c r="E172" s="479">
        <v>3.7374400471999997E-2</v>
      </c>
      <c r="F172" s="477">
        <v>767</v>
      </c>
      <c r="G172" s="478">
        <v>127.833333333333</v>
      </c>
      <c r="H172" s="480">
        <v>8.4340200000000003</v>
      </c>
      <c r="I172" s="477">
        <v>12.041119999999999</v>
      </c>
      <c r="J172" s="478">
        <v>-115.792213333333</v>
      </c>
      <c r="K172" s="481">
        <v>1.569898305E-2</v>
      </c>
    </row>
    <row r="173" spans="1:11" ht="14.4" customHeight="1" thickBot="1" x14ac:dyDescent="0.35">
      <c r="A173" s="499" t="s">
        <v>470</v>
      </c>
      <c r="B173" s="477">
        <v>1600.00016042985</v>
      </c>
      <c r="C173" s="477">
        <v>1045.5420899999999</v>
      </c>
      <c r="D173" s="478">
        <v>-554.458070429852</v>
      </c>
      <c r="E173" s="479">
        <v>0.65346374072799995</v>
      </c>
      <c r="F173" s="477">
        <v>1040.49984263845</v>
      </c>
      <c r="G173" s="478">
        <v>173.416640439741</v>
      </c>
      <c r="H173" s="480">
        <v>64.669730000000001</v>
      </c>
      <c r="I173" s="477">
        <v>134.72370000000001</v>
      </c>
      <c r="J173" s="478">
        <v>-38.692940439741001</v>
      </c>
      <c r="K173" s="481">
        <v>0.12947978892299999</v>
      </c>
    </row>
    <row r="174" spans="1:11" ht="14.4" customHeight="1" thickBot="1" x14ac:dyDescent="0.35">
      <c r="A174" s="499" t="s">
        <v>471</v>
      </c>
      <c r="B174" s="477">
        <v>255.00002556850799</v>
      </c>
      <c r="C174" s="477">
        <v>129.93358000000001</v>
      </c>
      <c r="D174" s="478">
        <v>-125.066445568508</v>
      </c>
      <c r="E174" s="479">
        <v>0.50954339988899999</v>
      </c>
      <c r="F174" s="477">
        <v>384.19250192216799</v>
      </c>
      <c r="G174" s="478">
        <v>64.032083653694002</v>
      </c>
      <c r="H174" s="480">
        <v>8.9081600000000005</v>
      </c>
      <c r="I174" s="477">
        <v>17.586400000000001</v>
      </c>
      <c r="J174" s="478">
        <v>-46.445683653693997</v>
      </c>
      <c r="K174" s="481">
        <v>4.577496935E-2</v>
      </c>
    </row>
    <row r="175" spans="1:11" ht="14.4" customHeight="1" thickBot="1" x14ac:dyDescent="0.35">
      <c r="A175" s="498" t="s">
        <v>472</v>
      </c>
      <c r="B175" s="482">
        <v>35.035038547950997</v>
      </c>
      <c r="C175" s="482">
        <v>54.915300000000002</v>
      </c>
      <c r="D175" s="483">
        <v>19.880261452049002</v>
      </c>
      <c r="E175" s="489">
        <v>1.567439405692</v>
      </c>
      <c r="F175" s="482">
        <v>56.959085320572001</v>
      </c>
      <c r="G175" s="483">
        <v>9.4931808867619996</v>
      </c>
      <c r="H175" s="485">
        <v>9.1190999999999995</v>
      </c>
      <c r="I175" s="482">
        <v>16.264199999999999</v>
      </c>
      <c r="J175" s="483">
        <v>6.7710191132370001</v>
      </c>
      <c r="K175" s="490">
        <v>0.28554180440999999</v>
      </c>
    </row>
    <row r="176" spans="1:11" ht="14.4" customHeight="1" thickBot="1" x14ac:dyDescent="0.35">
      <c r="A176" s="499" t="s">
        <v>473</v>
      </c>
      <c r="B176" s="477">
        <v>35.035038547950997</v>
      </c>
      <c r="C176" s="477">
        <v>54.915300000000002</v>
      </c>
      <c r="D176" s="478">
        <v>19.880261452049002</v>
      </c>
      <c r="E176" s="479">
        <v>1.567439405692</v>
      </c>
      <c r="F176" s="477">
        <v>56.959085320572001</v>
      </c>
      <c r="G176" s="478">
        <v>9.4931808867619996</v>
      </c>
      <c r="H176" s="480">
        <v>9.1190999999999995</v>
      </c>
      <c r="I176" s="477">
        <v>16.264199999999999</v>
      </c>
      <c r="J176" s="478">
        <v>6.7710191132370001</v>
      </c>
      <c r="K176" s="481">
        <v>0.28554180440999999</v>
      </c>
    </row>
    <row r="177" spans="1:11" ht="14.4" customHeight="1" thickBot="1" x14ac:dyDescent="0.35">
      <c r="A177" s="498" t="s">
        <v>474</v>
      </c>
      <c r="B177" s="482">
        <v>289926.02907049097</v>
      </c>
      <c r="C177" s="482">
        <v>287622.48308999999</v>
      </c>
      <c r="D177" s="483">
        <v>-2303.54598049074</v>
      </c>
      <c r="E177" s="489">
        <v>0.99205471137599999</v>
      </c>
      <c r="F177" s="482">
        <v>306469</v>
      </c>
      <c r="G177" s="483">
        <v>51078.166666666701</v>
      </c>
      <c r="H177" s="485">
        <v>24164.217519999998</v>
      </c>
      <c r="I177" s="482">
        <v>50531.025459999997</v>
      </c>
      <c r="J177" s="483">
        <v>-547.14120666668202</v>
      </c>
      <c r="K177" s="490">
        <v>0.16488135981099999</v>
      </c>
    </row>
    <row r="178" spans="1:11" ht="14.4" customHeight="1" thickBot="1" x14ac:dyDescent="0.35">
      <c r="A178" s="499" t="s">
        <v>475</v>
      </c>
      <c r="B178" s="477">
        <v>134375.01347360099</v>
      </c>
      <c r="C178" s="477">
        <v>122872.93734</v>
      </c>
      <c r="D178" s="478">
        <v>-11502.0761336008</v>
      </c>
      <c r="E178" s="479">
        <v>0.91440316293699997</v>
      </c>
      <c r="F178" s="477">
        <v>139932</v>
      </c>
      <c r="G178" s="478">
        <v>23322</v>
      </c>
      <c r="H178" s="480">
        <v>11029.4838</v>
      </c>
      <c r="I178" s="477">
        <v>21890.448339999999</v>
      </c>
      <c r="J178" s="478">
        <v>-1431.5516600000001</v>
      </c>
      <c r="K178" s="481">
        <v>0.15643632864500001</v>
      </c>
    </row>
    <row r="179" spans="1:11" ht="14.4" customHeight="1" thickBot="1" x14ac:dyDescent="0.35">
      <c r="A179" s="499" t="s">
        <v>476</v>
      </c>
      <c r="B179" s="477">
        <v>155551.01559689001</v>
      </c>
      <c r="C179" s="477">
        <v>164749.54574999999</v>
      </c>
      <c r="D179" s="478">
        <v>9198.5301531100704</v>
      </c>
      <c r="E179" s="479">
        <v>1.0591351340120001</v>
      </c>
      <c r="F179" s="477">
        <v>166537</v>
      </c>
      <c r="G179" s="478">
        <v>27756.166666666701</v>
      </c>
      <c r="H179" s="480">
        <v>13134.73372</v>
      </c>
      <c r="I179" s="477">
        <v>28640.577120000002</v>
      </c>
      <c r="J179" s="478">
        <v>884.41045333332295</v>
      </c>
      <c r="K179" s="481">
        <v>0.17197726102899999</v>
      </c>
    </row>
    <row r="180" spans="1:11" ht="14.4" customHeight="1" thickBot="1" x14ac:dyDescent="0.35">
      <c r="A180" s="498" t="s">
        <v>477</v>
      </c>
      <c r="B180" s="482">
        <v>0</v>
      </c>
      <c r="C180" s="482">
        <v>13431.44507</v>
      </c>
      <c r="D180" s="483">
        <v>13431.44507</v>
      </c>
      <c r="E180" s="484" t="s">
        <v>305</v>
      </c>
      <c r="F180" s="482">
        <v>0</v>
      </c>
      <c r="G180" s="483">
        <v>0</v>
      </c>
      <c r="H180" s="485">
        <v>0.18801999999999999</v>
      </c>
      <c r="I180" s="482">
        <v>1.25065</v>
      </c>
      <c r="J180" s="483">
        <v>1.25065</v>
      </c>
      <c r="K180" s="486" t="s">
        <v>305</v>
      </c>
    </row>
    <row r="181" spans="1:11" ht="14.4" customHeight="1" thickBot="1" x14ac:dyDescent="0.35">
      <c r="A181" s="499" t="s">
        <v>478</v>
      </c>
      <c r="B181" s="477">
        <v>0</v>
      </c>
      <c r="C181" s="477">
        <v>1542.6491900000001</v>
      </c>
      <c r="D181" s="478">
        <v>1542.6491900000001</v>
      </c>
      <c r="E181" s="487" t="s">
        <v>305</v>
      </c>
      <c r="F181" s="477">
        <v>0</v>
      </c>
      <c r="G181" s="478">
        <v>0</v>
      </c>
      <c r="H181" s="480">
        <v>0</v>
      </c>
      <c r="I181" s="477">
        <v>0</v>
      </c>
      <c r="J181" s="478">
        <v>0</v>
      </c>
      <c r="K181" s="488" t="s">
        <v>305</v>
      </c>
    </row>
    <row r="182" spans="1:11" ht="14.4" customHeight="1" thickBot="1" x14ac:dyDescent="0.35">
      <c r="A182" s="499" t="s">
        <v>479</v>
      </c>
      <c r="B182" s="477">
        <v>0</v>
      </c>
      <c r="C182" s="477">
        <v>11888.79588</v>
      </c>
      <c r="D182" s="478">
        <v>11888.79588</v>
      </c>
      <c r="E182" s="487" t="s">
        <v>305</v>
      </c>
      <c r="F182" s="477">
        <v>0</v>
      </c>
      <c r="G182" s="478">
        <v>0</v>
      </c>
      <c r="H182" s="480">
        <v>0.18801999999999999</v>
      </c>
      <c r="I182" s="477">
        <v>1.25065</v>
      </c>
      <c r="J182" s="478">
        <v>1.25065</v>
      </c>
      <c r="K182" s="488" t="s">
        <v>305</v>
      </c>
    </row>
    <row r="183" spans="1:11" ht="14.4" customHeight="1" thickBot="1" x14ac:dyDescent="0.35">
      <c r="A183" s="496" t="s">
        <v>480</v>
      </c>
      <c r="B183" s="477">
        <v>42.061362537740997</v>
      </c>
      <c r="C183" s="477">
        <v>172.93267</v>
      </c>
      <c r="D183" s="478">
        <v>130.87130746225901</v>
      </c>
      <c r="E183" s="479">
        <v>4.1114376607459997</v>
      </c>
      <c r="F183" s="477">
        <v>19.177639537884001</v>
      </c>
      <c r="G183" s="478">
        <v>3.1962732563139999</v>
      </c>
      <c r="H183" s="480">
        <v>2.5966300000000002</v>
      </c>
      <c r="I183" s="477">
        <v>2.5971299999999999</v>
      </c>
      <c r="J183" s="478">
        <v>-0.59914325631400001</v>
      </c>
      <c r="K183" s="481">
        <v>0.13542490434500001</v>
      </c>
    </row>
    <row r="184" spans="1:11" ht="14.4" customHeight="1" thickBot="1" x14ac:dyDescent="0.35">
      <c r="A184" s="502" t="s">
        <v>481</v>
      </c>
      <c r="B184" s="482">
        <v>42.061362537740997</v>
      </c>
      <c r="C184" s="482">
        <v>172.93267</v>
      </c>
      <c r="D184" s="483">
        <v>130.87130746225901</v>
      </c>
      <c r="E184" s="489">
        <v>4.1114376607459997</v>
      </c>
      <c r="F184" s="482">
        <v>19.177639537884001</v>
      </c>
      <c r="G184" s="483">
        <v>3.1962732563139999</v>
      </c>
      <c r="H184" s="485">
        <v>2.5966300000000002</v>
      </c>
      <c r="I184" s="482">
        <v>2.5971299999999999</v>
      </c>
      <c r="J184" s="483">
        <v>-0.59914325631400001</v>
      </c>
      <c r="K184" s="490">
        <v>0.13542490434500001</v>
      </c>
    </row>
    <row r="185" spans="1:11" ht="14.4" customHeight="1" thickBot="1" x14ac:dyDescent="0.35">
      <c r="A185" s="498" t="s">
        <v>482</v>
      </c>
      <c r="B185" s="482">
        <v>0</v>
      </c>
      <c r="C185" s="482">
        <v>-7.7999999999999999E-4</v>
      </c>
      <c r="D185" s="483">
        <v>-7.7999999999999999E-4</v>
      </c>
      <c r="E185" s="484" t="s">
        <v>305</v>
      </c>
      <c r="F185" s="482">
        <v>0</v>
      </c>
      <c r="G185" s="483">
        <v>0</v>
      </c>
      <c r="H185" s="485">
        <v>0</v>
      </c>
      <c r="I185" s="482">
        <v>5.0000000000000001E-4</v>
      </c>
      <c r="J185" s="483">
        <v>5.0000000000000001E-4</v>
      </c>
      <c r="K185" s="486" t="s">
        <v>305</v>
      </c>
    </row>
    <row r="186" spans="1:11" ht="14.4" customHeight="1" thickBot="1" x14ac:dyDescent="0.35">
      <c r="A186" s="499" t="s">
        <v>483</v>
      </c>
      <c r="B186" s="477">
        <v>0</v>
      </c>
      <c r="C186" s="477">
        <v>-7.7999999999999999E-4</v>
      </c>
      <c r="D186" s="478">
        <v>-7.7999999999999999E-4</v>
      </c>
      <c r="E186" s="487" t="s">
        <v>305</v>
      </c>
      <c r="F186" s="477">
        <v>0</v>
      </c>
      <c r="G186" s="478">
        <v>0</v>
      </c>
      <c r="H186" s="480">
        <v>0</v>
      </c>
      <c r="I186" s="477">
        <v>5.0000000000000001E-4</v>
      </c>
      <c r="J186" s="478">
        <v>5.0000000000000001E-4</v>
      </c>
      <c r="K186" s="488" t="s">
        <v>305</v>
      </c>
    </row>
    <row r="187" spans="1:11" ht="14.4" customHeight="1" thickBot="1" x14ac:dyDescent="0.35">
      <c r="A187" s="498" t="s">
        <v>484</v>
      </c>
      <c r="B187" s="482">
        <v>42.061362537740997</v>
      </c>
      <c r="C187" s="482">
        <v>172.93344999999999</v>
      </c>
      <c r="D187" s="483">
        <v>130.872087462259</v>
      </c>
      <c r="E187" s="489">
        <v>4.1114562050819998</v>
      </c>
      <c r="F187" s="482">
        <v>19.177639537884001</v>
      </c>
      <c r="G187" s="483">
        <v>3.1962732563139999</v>
      </c>
      <c r="H187" s="485">
        <v>2.5966300000000002</v>
      </c>
      <c r="I187" s="482">
        <v>2.5966300000000002</v>
      </c>
      <c r="J187" s="483">
        <v>-0.59964325631399995</v>
      </c>
      <c r="K187" s="490">
        <v>0.135398832315</v>
      </c>
    </row>
    <row r="188" spans="1:11" ht="14.4" customHeight="1" thickBot="1" x14ac:dyDescent="0.35">
      <c r="A188" s="499" t="s">
        <v>485</v>
      </c>
      <c r="B188" s="477">
        <v>0</v>
      </c>
      <c r="C188" s="477">
        <v>0.71899999999999997</v>
      </c>
      <c r="D188" s="478">
        <v>0.71899999999999997</v>
      </c>
      <c r="E188" s="487" t="s">
        <v>315</v>
      </c>
      <c r="F188" s="477">
        <v>0.70435832735899995</v>
      </c>
      <c r="G188" s="478">
        <v>0.117393054559</v>
      </c>
      <c r="H188" s="480">
        <v>0</v>
      </c>
      <c r="I188" s="477">
        <v>0</v>
      </c>
      <c r="J188" s="478">
        <v>-0.117393054559</v>
      </c>
      <c r="K188" s="481">
        <v>0</v>
      </c>
    </row>
    <row r="189" spans="1:11" ht="14.4" customHeight="1" thickBot="1" x14ac:dyDescent="0.35">
      <c r="A189" s="499" t="s">
        <v>486</v>
      </c>
      <c r="B189" s="477">
        <v>0</v>
      </c>
      <c r="C189" s="477">
        <v>20</v>
      </c>
      <c r="D189" s="478">
        <v>20</v>
      </c>
      <c r="E189" s="487" t="s">
        <v>315</v>
      </c>
      <c r="F189" s="477">
        <v>17.559627237762999</v>
      </c>
      <c r="G189" s="478">
        <v>2.9266045396270002</v>
      </c>
      <c r="H189" s="480">
        <v>0</v>
      </c>
      <c r="I189" s="477">
        <v>0</v>
      </c>
      <c r="J189" s="478">
        <v>-2.9266045396270002</v>
      </c>
      <c r="K189" s="481">
        <v>0</v>
      </c>
    </row>
    <row r="190" spans="1:11" ht="14.4" customHeight="1" thickBot="1" x14ac:dyDescent="0.35">
      <c r="A190" s="499" t="s">
        <v>487</v>
      </c>
      <c r="B190" s="477">
        <v>0</v>
      </c>
      <c r="C190" s="477">
        <v>8.2400000000000001E-2</v>
      </c>
      <c r="D190" s="478">
        <v>8.2400000000000001E-2</v>
      </c>
      <c r="E190" s="487" t="s">
        <v>315</v>
      </c>
      <c r="F190" s="477">
        <v>3.8886255406999998E-2</v>
      </c>
      <c r="G190" s="478">
        <v>6.4810425670000001E-3</v>
      </c>
      <c r="H190" s="480">
        <v>0</v>
      </c>
      <c r="I190" s="477">
        <v>0</v>
      </c>
      <c r="J190" s="478">
        <v>-6.4810425670000001E-3</v>
      </c>
      <c r="K190" s="481">
        <v>0</v>
      </c>
    </row>
    <row r="191" spans="1:11" ht="14.4" customHeight="1" thickBot="1" x14ac:dyDescent="0.35">
      <c r="A191" s="499" t="s">
        <v>488</v>
      </c>
      <c r="B191" s="477">
        <v>42.061362537740997</v>
      </c>
      <c r="C191" s="477">
        <v>149.75193999999999</v>
      </c>
      <c r="D191" s="478">
        <v>107.690577462259</v>
      </c>
      <c r="E191" s="479">
        <v>3.5603207068149998</v>
      </c>
      <c r="F191" s="477">
        <v>0</v>
      </c>
      <c r="G191" s="478">
        <v>0</v>
      </c>
      <c r="H191" s="480">
        <v>1.44628</v>
      </c>
      <c r="I191" s="477">
        <v>1.44628</v>
      </c>
      <c r="J191" s="478">
        <v>1.44628</v>
      </c>
      <c r="K191" s="488" t="s">
        <v>305</v>
      </c>
    </row>
    <row r="192" spans="1:11" ht="14.4" customHeight="1" thickBot="1" x14ac:dyDescent="0.35">
      <c r="A192" s="499" t="s">
        <v>489</v>
      </c>
      <c r="B192" s="477">
        <v>0</v>
      </c>
      <c r="C192" s="477">
        <v>2.3801100000000002</v>
      </c>
      <c r="D192" s="478">
        <v>2.3801100000000002</v>
      </c>
      <c r="E192" s="487" t="s">
        <v>305</v>
      </c>
      <c r="F192" s="477">
        <v>0.87476771735400005</v>
      </c>
      <c r="G192" s="478">
        <v>0.145794619559</v>
      </c>
      <c r="H192" s="480">
        <v>1.15035</v>
      </c>
      <c r="I192" s="477">
        <v>1.15035</v>
      </c>
      <c r="J192" s="478">
        <v>1.00455538044</v>
      </c>
      <c r="K192" s="481">
        <v>1.3150348111600001</v>
      </c>
    </row>
    <row r="193" spans="1:11" ht="14.4" customHeight="1" thickBot="1" x14ac:dyDescent="0.35">
      <c r="A193" s="495" t="s">
        <v>490</v>
      </c>
      <c r="B193" s="477">
        <v>10216.540840989001</v>
      </c>
      <c r="C193" s="477">
        <v>10016.292240000001</v>
      </c>
      <c r="D193" s="478">
        <v>-200.24860098895999</v>
      </c>
      <c r="E193" s="479">
        <v>0.98039956927600003</v>
      </c>
      <c r="F193" s="477">
        <v>0</v>
      </c>
      <c r="G193" s="478">
        <v>0</v>
      </c>
      <c r="H193" s="480">
        <v>701.76283999999998</v>
      </c>
      <c r="I193" s="477">
        <v>1437.4395099999999</v>
      </c>
      <c r="J193" s="478">
        <v>1437.4395099999999</v>
      </c>
      <c r="K193" s="488" t="s">
        <v>315</v>
      </c>
    </row>
    <row r="194" spans="1:11" ht="14.4" customHeight="1" thickBot="1" x14ac:dyDescent="0.35">
      <c r="A194" s="500" t="s">
        <v>491</v>
      </c>
      <c r="B194" s="482">
        <v>10216.540840989001</v>
      </c>
      <c r="C194" s="482">
        <v>10016.292240000001</v>
      </c>
      <c r="D194" s="483">
        <v>-200.24860098895999</v>
      </c>
      <c r="E194" s="489">
        <v>0.98039956927600003</v>
      </c>
      <c r="F194" s="482">
        <v>0</v>
      </c>
      <c r="G194" s="483">
        <v>0</v>
      </c>
      <c r="H194" s="485">
        <v>701.76283999999998</v>
      </c>
      <c r="I194" s="482">
        <v>1437.4395099999999</v>
      </c>
      <c r="J194" s="483">
        <v>1437.4395099999999</v>
      </c>
      <c r="K194" s="486" t="s">
        <v>315</v>
      </c>
    </row>
    <row r="195" spans="1:11" ht="14.4" customHeight="1" thickBot="1" x14ac:dyDescent="0.35">
      <c r="A195" s="502" t="s">
        <v>54</v>
      </c>
      <c r="B195" s="482">
        <v>10216.540840989001</v>
      </c>
      <c r="C195" s="482">
        <v>10016.292240000001</v>
      </c>
      <c r="D195" s="483">
        <v>-200.24860098895999</v>
      </c>
      <c r="E195" s="489">
        <v>0.98039956927600003</v>
      </c>
      <c r="F195" s="482">
        <v>0</v>
      </c>
      <c r="G195" s="483">
        <v>0</v>
      </c>
      <c r="H195" s="485">
        <v>701.76283999999998</v>
      </c>
      <c r="I195" s="482">
        <v>1437.4395099999999</v>
      </c>
      <c r="J195" s="483">
        <v>1437.4395099999999</v>
      </c>
      <c r="K195" s="486" t="s">
        <v>315</v>
      </c>
    </row>
    <row r="196" spans="1:11" ht="14.4" customHeight="1" thickBot="1" x14ac:dyDescent="0.35">
      <c r="A196" s="501" t="s">
        <v>492</v>
      </c>
      <c r="B196" s="477">
        <v>0</v>
      </c>
      <c r="C196" s="477">
        <v>0</v>
      </c>
      <c r="D196" s="478">
        <v>0</v>
      </c>
      <c r="E196" s="479">
        <v>1</v>
      </c>
      <c r="F196" s="477">
        <v>0</v>
      </c>
      <c r="G196" s="478">
        <v>0</v>
      </c>
      <c r="H196" s="480">
        <v>7.6035300000000001</v>
      </c>
      <c r="I196" s="477">
        <v>13.751110000000001</v>
      </c>
      <c r="J196" s="478">
        <v>13.751110000000001</v>
      </c>
      <c r="K196" s="488" t="s">
        <v>315</v>
      </c>
    </row>
    <row r="197" spans="1:11" ht="14.4" customHeight="1" thickBot="1" x14ac:dyDescent="0.35">
      <c r="A197" s="499" t="s">
        <v>493</v>
      </c>
      <c r="B197" s="477">
        <v>0</v>
      </c>
      <c r="C197" s="477">
        <v>0</v>
      </c>
      <c r="D197" s="478">
        <v>0</v>
      </c>
      <c r="E197" s="479">
        <v>1</v>
      </c>
      <c r="F197" s="477">
        <v>0</v>
      </c>
      <c r="G197" s="478">
        <v>0</v>
      </c>
      <c r="H197" s="480">
        <v>7.6035300000000001</v>
      </c>
      <c r="I197" s="477">
        <v>13.751110000000001</v>
      </c>
      <c r="J197" s="478">
        <v>13.751110000000001</v>
      </c>
      <c r="K197" s="488" t="s">
        <v>315</v>
      </c>
    </row>
    <row r="198" spans="1:11" ht="14.4" customHeight="1" thickBot="1" x14ac:dyDescent="0.35">
      <c r="A198" s="498" t="s">
        <v>494</v>
      </c>
      <c r="B198" s="482">
        <v>54.157463630232002</v>
      </c>
      <c r="C198" s="482">
        <v>49.366999999999997</v>
      </c>
      <c r="D198" s="483">
        <v>-4.7904636302319998</v>
      </c>
      <c r="E198" s="489">
        <v>0.91154564284999995</v>
      </c>
      <c r="F198" s="482">
        <v>0</v>
      </c>
      <c r="G198" s="483">
        <v>0</v>
      </c>
      <c r="H198" s="485">
        <v>4.1790000000000003</v>
      </c>
      <c r="I198" s="482">
        <v>8.3580000000000005</v>
      </c>
      <c r="J198" s="483">
        <v>8.3580000000000005</v>
      </c>
      <c r="K198" s="486" t="s">
        <v>315</v>
      </c>
    </row>
    <row r="199" spans="1:11" ht="14.4" customHeight="1" thickBot="1" x14ac:dyDescent="0.35">
      <c r="A199" s="499" t="s">
        <v>495</v>
      </c>
      <c r="B199" s="477">
        <v>54.157463630232002</v>
      </c>
      <c r="C199" s="477">
        <v>49.366999999999997</v>
      </c>
      <c r="D199" s="478">
        <v>-4.7904636302319998</v>
      </c>
      <c r="E199" s="479">
        <v>0.91154564284999995</v>
      </c>
      <c r="F199" s="477">
        <v>0</v>
      </c>
      <c r="G199" s="478">
        <v>0</v>
      </c>
      <c r="H199" s="480">
        <v>4.1790000000000003</v>
      </c>
      <c r="I199" s="477">
        <v>8.3580000000000005</v>
      </c>
      <c r="J199" s="478">
        <v>8.3580000000000005</v>
      </c>
      <c r="K199" s="488" t="s">
        <v>315</v>
      </c>
    </row>
    <row r="200" spans="1:11" ht="14.4" customHeight="1" thickBot="1" x14ac:dyDescent="0.35">
      <c r="A200" s="498" t="s">
        <v>496</v>
      </c>
      <c r="B200" s="482">
        <v>219.60998414821501</v>
      </c>
      <c r="C200" s="482">
        <v>150.26136</v>
      </c>
      <c r="D200" s="483">
        <v>-69.348624148214</v>
      </c>
      <c r="E200" s="489">
        <v>0.68421916509299996</v>
      </c>
      <c r="F200" s="482">
        <v>0</v>
      </c>
      <c r="G200" s="483">
        <v>0</v>
      </c>
      <c r="H200" s="485">
        <v>7.3285</v>
      </c>
      <c r="I200" s="482">
        <v>21.854019999999998</v>
      </c>
      <c r="J200" s="483">
        <v>21.854019999999998</v>
      </c>
      <c r="K200" s="486" t="s">
        <v>315</v>
      </c>
    </row>
    <row r="201" spans="1:11" ht="14.4" customHeight="1" thickBot="1" x14ac:dyDescent="0.35">
      <c r="A201" s="499" t="s">
        <v>497</v>
      </c>
      <c r="B201" s="477">
        <v>34.653484277845003</v>
      </c>
      <c r="C201" s="477">
        <v>28.646000000000001</v>
      </c>
      <c r="D201" s="478">
        <v>-6.0074842778450002</v>
      </c>
      <c r="E201" s="479">
        <v>0.82664126268799998</v>
      </c>
      <c r="F201" s="477">
        <v>0</v>
      </c>
      <c r="G201" s="478">
        <v>0</v>
      </c>
      <c r="H201" s="480">
        <v>2.944</v>
      </c>
      <c r="I201" s="477">
        <v>15.682</v>
      </c>
      <c r="J201" s="478">
        <v>15.682</v>
      </c>
      <c r="K201" s="488" t="s">
        <v>315</v>
      </c>
    </row>
    <row r="202" spans="1:11" ht="14.4" customHeight="1" thickBot="1" x14ac:dyDescent="0.35">
      <c r="A202" s="499" t="s">
        <v>498</v>
      </c>
      <c r="B202" s="477">
        <v>172.741007827072</v>
      </c>
      <c r="C202" s="477">
        <v>111.3871</v>
      </c>
      <c r="D202" s="478">
        <v>-61.353907827072</v>
      </c>
      <c r="E202" s="479">
        <v>0.64482140865699999</v>
      </c>
      <c r="F202" s="477">
        <v>0</v>
      </c>
      <c r="G202" s="478">
        <v>0</v>
      </c>
      <c r="H202" s="480">
        <v>3.87</v>
      </c>
      <c r="I202" s="477">
        <v>3.87</v>
      </c>
      <c r="J202" s="478">
        <v>3.87</v>
      </c>
      <c r="K202" s="488" t="s">
        <v>315</v>
      </c>
    </row>
    <row r="203" spans="1:11" ht="14.4" customHeight="1" thickBot="1" x14ac:dyDescent="0.35">
      <c r="A203" s="499" t="s">
        <v>499</v>
      </c>
      <c r="B203" s="477">
        <v>12.215492043296999</v>
      </c>
      <c r="C203" s="477">
        <v>10.228260000000001</v>
      </c>
      <c r="D203" s="478">
        <v>-1.9872320432970001</v>
      </c>
      <c r="E203" s="479">
        <v>0.837318706749</v>
      </c>
      <c r="F203" s="477">
        <v>0</v>
      </c>
      <c r="G203" s="478">
        <v>0</v>
      </c>
      <c r="H203" s="480">
        <v>0.51449999999999996</v>
      </c>
      <c r="I203" s="477">
        <v>2.3020200000000002</v>
      </c>
      <c r="J203" s="478">
        <v>2.3020200000000002</v>
      </c>
      <c r="K203" s="488" t="s">
        <v>315</v>
      </c>
    </row>
    <row r="204" spans="1:11" ht="14.4" customHeight="1" thickBot="1" x14ac:dyDescent="0.35">
      <c r="A204" s="498" t="s">
        <v>500</v>
      </c>
      <c r="B204" s="482">
        <v>290.34583569377003</v>
      </c>
      <c r="C204" s="482">
        <v>300.83994000000001</v>
      </c>
      <c r="D204" s="483">
        <v>10.49410430623</v>
      </c>
      <c r="E204" s="489">
        <v>1.0361434641589999</v>
      </c>
      <c r="F204" s="482">
        <v>0</v>
      </c>
      <c r="G204" s="483">
        <v>0</v>
      </c>
      <c r="H204" s="485">
        <v>25.39312</v>
      </c>
      <c r="I204" s="482">
        <v>52.75947</v>
      </c>
      <c r="J204" s="483">
        <v>52.75947</v>
      </c>
      <c r="K204" s="486" t="s">
        <v>315</v>
      </c>
    </row>
    <row r="205" spans="1:11" ht="14.4" customHeight="1" thickBot="1" x14ac:dyDescent="0.35">
      <c r="A205" s="499" t="s">
        <v>501</v>
      </c>
      <c r="B205" s="477">
        <v>290.34583569377003</v>
      </c>
      <c r="C205" s="477">
        <v>300.83994000000001</v>
      </c>
      <c r="D205" s="478">
        <v>10.49410430623</v>
      </c>
      <c r="E205" s="479">
        <v>1.0361434641589999</v>
      </c>
      <c r="F205" s="477">
        <v>0</v>
      </c>
      <c r="G205" s="478">
        <v>0</v>
      </c>
      <c r="H205" s="480">
        <v>25.39312</v>
      </c>
      <c r="I205" s="477">
        <v>52.75947</v>
      </c>
      <c r="J205" s="478">
        <v>52.75947</v>
      </c>
      <c r="K205" s="488" t="s">
        <v>315</v>
      </c>
    </row>
    <row r="206" spans="1:11" ht="14.4" customHeight="1" thickBot="1" x14ac:dyDescent="0.35">
      <c r="A206" s="498" t="s">
        <v>502</v>
      </c>
      <c r="B206" s="482">
        <v>0</v>
      </c>
      <c r="C206" s="482">
        <v>10.904999999999999</v>
      </c>
      <c r="D206" s="483">
        <v>10.904999999999999</v>
      </c>
      <c r="E206" s="484" t="s">
        <v>315</v>
      </c>
      <c r="F206" s="482">
        <v>0</v>
      </c>
      <c r="G206" s="483">
        <v>0</v>
      </c>
      <c r="H206" s="485">
        <v>1.64</v>
      </c>
      <c r="I206" s="482">
        <v>1.64</v>
      </c>
      <c r="J206" s="483">
        <v>1.64</v>
      </c>
      <c r="K206" s="486" t="s">
        <v>315</v>
      </c>
    </row>
    <row r="207" spans="1:11" ht="14.4" customHeight="1" thickBot="1" x14ac:dyDescent="0.35">
      <c r="A207" s="499" t="s">
        <v>503</v>
      </c>
      <c r="B207" s="477">
        <v>0</v>
      </c>
      <c r="C207" s="477">
        <v>10.904999999999999</v>
      </c>
      <c r="D207" s="478">
        <v>10.904999999999999</v>
      </c>
      <c r="E207" s="487" t="s">
        <v>315</v>
      </c>
      <c r="F207" s="477">
        <v>0</v>
      </c>
      <c r="G207" s="478">
        <v>0</v>
      </c>
      <c r="H207" s="480">
        <v>1.64</v>
      </c>
      <c r="I207" s="477">
        <v>1.64</v>
      </c>
      <c r="J207" s="478">
        <v>1.64</v>
      </c>
      <c r="K207" s="488" t="s">
        <v>315</v>
      </c>
    </row>
    <row r="208" spans="1:11" ht="14.4" customHeight="1" thickBot="1" x14ac:dyDescent="0.35">
      <c r="A208" s="498" t="s">
        <v>504</v>
      </c>
      <c r="B208" s="482">
        <v>2056.0716198616101</v>
      </c>
      <c r="C208" s="482">
        <v>1967.22434</v>
      </c>
      <c r="D208" s="483">
        <v>-88.847279861605998</v>
      </c>
      <c r="E208" s="489">
        <v>0.95678784775600001</v>
      </c>
      <c r="F208" s="482">
        <v>0</v>
      </c>
      <c r="G208" s="483">
        <v>0</v>
      </c>
      <c r="H208" s="485">
        <v>109.08674999999999</v>
      </c>
      <c r="I208" s="482">
        <v>223.49125000000001</v>
      </c>
      <c r="J208" s="483">
        <v>223.49125000000001</v>
      </c>
      <c r="K208" s="486" t="s">
        <v>315</v>
      </c>
    </row>
    <row r="209" spans="1:11" ht="14.4" customHeight="1" thickBot="1" x14ac:dyDescent="0.35">
      <c r="A209" s="499" t="s">
        <v>505</v>
      </c>
      <c r="B209" s="477">
        <v>2056.0716198616101</v>
      </c>
      <c r="C209" s="477">
        <v>1967.22434</v>
      </c>
      <c r="D209" s="478">
        <v>-88.847279861605998</v>
      </c>
      <c r="E209" s="479">
        <v>0.95678784775600001</v>
      </c>
      <c r="F209" s="477">
        <v>0</v>
      </c>
      <c r="G209" s="478">
        <v>0</v>
      </c>
      <c r="H209" s="480">
        <v>109.08674999999999</v>
      </c>
      <c r="I209" s="477">
        <v>223.49125000000001</v>
      </c>
      <c r="J209" s="478">
        <v>223.49125000000001</v>
      </c>
      <c r="K209" s="488" t="s">
        <v>315</v>
      </c>
    </row>
    <row r="210" spans="1:11" ht="14.4" customHeight="1" thickBot="1" x14ac:dyDescent="0.35">
      <c r="A210" s="498" t="s">
        <v>506</v>
      </c>
      <c r="B210" s="482">
        <v>7596.3559376551402</v>
      </c>
      <c r="C210" s="482">
        <v>7537.6945999999998</v>
      </c>
      <c r="D210" s="483">
        <v>-58.661337655136002</v>
      </c>
      <c r="E210" s="489">
        <v>0.99227770023700002</v>
      </c>
      <c r="F210" s="482">
        <v>0</v>
      </c>
      <c r="G210" s="483">
        <v>0</v>
      </c>
      <c r="H210" s="485">
        <v>546.53193999999996</v>
      </c>
      <c r="I210" s="482">
        <v>1115.58566</v>
      </c>
      <c r="J210" s="483">
        <v>1115.58566</v>
      </c>
      <c r="K210" s="486" t="s">
        <v>315</v>
      </c>
    </row>
    <row r="211" spans="1:11" ht="14.4" customHeight="1" thickBot="1" x14ac:dyDescent="0.35">
      <c r="A211" s="499" t="s">
        <v>507</v>
      </c>
      <c r="B211" s="477">
        <v>7596.3559376551402</v>
      </c>
      <c r="C211" s="477">
        <v>7537.6945999999998</v>
      </c>
      <c r="D211" s="478">
        <v>-58.661337655136002</v>
      </c>
      <c r="E211" s="479">
        <v>0.99227770023700002</v>
      </c>
      <c r="F211" s="477">
        <v>0</v>
      </c>
      <c r="G211" s="478">
        <v>0</v>
      </c>
      <c r="H211" s="480">
        <v>546.53193999999996</v>
      </c>
      <c r="I211" s="477">
        <v>1115.58566</v>
      </c>
      <c r="J211" s="478">
        <v>1115.58566</v>
      </c>
      <c r="K211" s="488" t="s">
        <v>315</v>
      </c>
    </row>
    <row r="212" spans="1:11" ht="14.4" customHeight="1" thickBot="1" x14ac:dyDescent="0.35">
      <c r="A212" s="503" t="s">
        <v>508</v>
      </c>
      <c r="B212" s="482">
        <v>0</v>
      </c>
      <c r="C212" s="482">
        <v>8298.4287199999999</v>
      </c>
      <c r="D212" s="483">
        <v>8298.4287199999999</v>
      </c>
      <c r="E212" s="484" t="s">
        <v>315</v>
      </c>
      <c r="F212" s="482">
        <v>0</v>
      </c>
      <c r="G212" s="483">
        <v>0</v>
      </c>
      <c r="H212" s="485">
        <v>380.05626000000001</v>
      </c>
      <c r="I212" s="482">
        <v>833.08641999999998</v>
      </c>
      <c r="J212" s="483">
        <v>833.08641999999998</v>
      </c>
      <c r="K212" s="486" t="s">
        <v>315</v>
      </c>
    </row>
    <row r="213" spans="1:11" ht="14.4" customHeight="1" thickBot="1" x14ac:dyDescent="0.35">
      <c r="A213" s="500" t="s">
        <v>509</v>
      </c>
      <c r="B213" s="482">
        <v>0</v>
      </c>
      <c r="C213" s="482">
        <v>8298.4287199999999</v>
      </c>
      <c r="D213" s="483">
        <v>8298.4287199999999</v>
      </c>
      <c r="E213" s="484" t="s">
        <v>315</v>
      </c>
      <c r="F213" s="482">
        <v>0</v>
      </c>
      <c r="G213" s="483">
        <v>0</v>
      </c>
      <c r="H213" s="485">
        <v>380.05626000000001</v>
      </c>
      <c r="I213" s="482">
        <v>833.08641999999998</v>
      </c>
      <c r="J213" s="483">
        <v>833.08641999999998</v>
      </c>
      <c r="K213" s="486" t="s">
        <v>315</v>
      </c>
    </row>
    <row r="214" spans="1:11" ht="14.4" customHeight="1" thickBot="1" x14ac:dyDescent="0.35">
      <c r="A214" s="502" t="s">
        <v>510</v>
      </c>
      <c r="B214" s="482">
        <v>0</v>
      </c>
      <c r="C214" s="482">
        <v>8298.4287199999999</v>
      </c>
      <c r="D214" s="483">
        <v>8298.4287199999999</v>
      </c>
      <c r="E214" s="484" t="s">
        <v>315</v>
      </c>
      <c r="F214" s="482">
        <v>0</v>
      </c>
      <c r="G214" s="483">
        <v>0</v>
      </c>
      <c r="H214" s="485">
        <v>380.05626000000001</v>
      </c>
      <c r="I214" s="482">
        <v>833.08641999999998</v>
      </c>
      <c r="J214" s="483">
        <v>833.08641999999998</v>
      </c>
      <c r="K214" s="486" t="s">
        <v>315</v>
      </c>
    </row>
    <row r="215" spans="1:11" ht="14.4" customHeight="1" thickBot="1" x14ac:dyDescent="0.35">
      <c r="A215" s="498" t="s">
        <v>511</v>
      </c>
      <c r="B215" s="482">
        <v>0</v>
      </c>
      <c r="C215" s="482">
        <v>8298.4287199999999</v>
      </c>
      <c r="D215" s="483">
        <v>8298.4287199999999</v>
      </c>
      <c r="E215" s="484" t="s">
        <v>315</v>
      </c>
      <c r="F215" s="482">
        <v>0</v>
      </c>
      <c r="G215" s="483">
        <v>0</v>
      </c>
      <c r="H215" s="485">
        <v>380.05626000000001</v>
      </c>
      <c r="I215" s="482">
        <v>833.08641999999998</v>
      </c>
      <c r="J215" s="483">
        <v>833.08641999999998</v>
      </c>
      <c r="K215" s="486" t="s">
        <v>315</v>
      </c>
    </row>
    <row r="216" spans="1:11" ht="14.4" customHeight="1" thickBot="1" x14ac:dyDescent="0.35">
      <c r="A216" s="499" t="s">
        <v>512</v>
      </c>
      <c r="B216" s="477">
        <v>0</v>
      </c>
      <c r="C216" s="477">
        <v>4213.3307199999999</v>
      </c>
      <c r="D216" s="478">
        <v>4213.3307199999999</v>
      </c>
      <c r="E216" s="487" t="s">
        <v>315</v>
      </c>
      <c r="F216" s="477">
        <v>0</v>
      </c>
      <c r="G216" s="478">
        <v>0</v>
      </c>
      <c r="H216" s="480">
        <v>347.52305999999999</v>
      </c>
      <c r="I216" s="477">
        <v>725.43921999999998</v>
      </c>
      <c r="J216" s="478">
        <v>725.43921999999998</v>
      </c>
      <c r="K216" s="488" t="s">
        <v>315</v>
      </c>
    </row>
    <row r="217" spans="1:11" ht="14.4" customHeight="1" thickBot="1" x14ac:dyDescent="0.35">
      <c r="A217" s="499" t="s">
        <v>513</v>
      </c>
      <c r="B217" s="477">
        <v>0</v>
      </c>
      <c r="C217" s="477">
        <v>4085.098</v>
      </c>
      <c r="D217" s="478">
        <v>4085.098</v>
      </c>
      <c r="E217" s="487" t="s">
        <v>315</v>
      </c>
      <c r="F217" s="477">
        <v>0</v>
      </c>
      <c r="G217" s="478">
        <v>0</v>
      </c>
      <c r="H217" s="480">
        <v>32.533200000000001</v>
      </c>
      <c r="I217" s="477">
        <v>107.6472</v>
      </c>
      <c r="J217" s="478">
        <v>107.6472</v>
      </c>
      <c r="K217" s="488" t="s">
        <v>315</v>
      </c>
    </row>
    <row r="218" spans="1:11" ht="14.4" customHeight="1" thickBot="1" x14ac:dyDescent="0.35">
      <c r="A218" s="504"/>
      <c r="B218" s="477">
        <v>98180.097020722096</v>
      </c>
      <c r="C218" s="477">
        <v>122348.77248</v>
      </c>
      <c r="D218" s="478">
        <v>24168.675459277802</v>
      </c>
      <c r="E218" s="479">
        <v>1.2461667506209999</v>
      </c>
      <c r="F218" s="477">
        <v>122649.198223853</v>
      </c>
      <c r="G218" s="478">
        <v>20441.5330373088</v>
      </c>
      <c r="H218" s="480">
        <v>8450.7160299999996</v>
      </c>
      <c r="I218" s="477">
        <v>20583.58311</v>
      </c>
      <c r="J218" s="478">
        <v>142.05007269119201</v>
      </c>
      <c r="K218" s="481">
        <v>0.16782484849500001</v>
      </c>
    </row>
    <row r="219" spans="1:11" ht="14.4" customHeight="1" thickBot="1" x14ac:dyDescent="0.35">
      <c r="A219" s="505" t="s">
        <v>66</v>
      </c>
      <c r="B219" s="491">
        <v>98180.097020722096</v>
      </c>
      <c r="C219" s="491">
        <v>122348.77248</v>
      </c>
      <c r="D219" s="492">
        <v>24168.675459277802</v>
      </c>
      <c r="E219" s="493" t="s">
        <v>315</v>
      </c>
      <c r="F219" s="491">
        <v>122649.198223853</v>
      </c>
      <c r="G219" s="492">
        <v>20441.5330373088</v>
      </c>
      <c r="H219" s="491">
        <v>8450.7160299999996</v>
      </c>
      <c r="I219" s="491">
        <v>20583.58311</v>
      </c>
      <c r="J219" s="492">
        <v>142.05007269119301</v>
      </c>
      <c r="K219" s="494">
        <v>0.16782484849500001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409" t="s">
        <v>146</v>
      </c>
      <c r="B1" s="410"/>
      <c r="C1" s="410"/>
      <c r="D1" s="410"/>
      <c r="E1" s="410"/>
      <c r="F1" s="410"/>
      <c r="G1" s="380"/>
      <c r="H1" s="411"/>
      <c r="I1" s="411"/>
    </row>
    <row r="2" spans="1:10" ht="14.4" customHeight="1" thickBot="1" x14ac:dyDescent="0.35">
      <c r="A2" s="268" t="s">
        <v>304</v>
      </c>
      <c r="B2" s="235"/>
      <c r="C2" s="235"/>
      <c r="D2" s="235"/>
      <c r="E2" s="235"/>
      <c r="F2" s="235"/>
    </row>
    <row r="3" spans="1:10" ht="14.4" customHeight="1" thickBot="1" x14ac:dyDescent="0.35">
      <c r="A3" s="268"/>
      <c r="B3" s="372"/>
      <c r="C3" s="371">
        <v>2015</v>
      </c>
      <c r="D3" s="329">
        <v>2016</v>
      </c>
      <c r="E3" s="7"/>
      <c r="F3" s="388">
        <v>2017</v>
      </c>
      <c r="G3" s="406"/>
      <c r="H3" s="406"/>
      <c r="I3" s="389"/>
    </row>
    <row r="4" spans="1:10" ht="14.4" customHeight="1" thickBot="1" x14ac:dyDescent="0.35">
      <c r="A4" s="333" t="s">
        <v>0</v>
      </c>
      <c r="B4" s="334" t="s">
        <v>243</v>
      </c>
      <c r="C4" s="407" t="s">
        <v>79</v>
      </c>
      <c r="D4" s="408"/>
      <c r="E4" s="335"/>
      <c r="F4" s="330" t="s">
        <v>79</v>
      </c>
      <c r="G4" s="331" t="s">
        <v>80</v>
      </c>
      <c r="H4" s="331" t="s">
        <v>69</v>
      </c>
      <c r="I4" s="332" t="s">
        <v>81</v>
      </c>
    </row>
    <row r="5" spans="1:10" ht="14.4" customHeight="1" x14ac:dyDescent="0.3">
      <c r="A5" s="506" t="s">
        <v>514</v>
      </c>
      <c r="B5" s="507" t="s">
        <v>515</v>
      </c>
      <c r="C5" s="508" t="s">
        <v>516</v>
      </c>
      <c r="D5" s="508" t="s">
        <v>516</v>
      </c>
      <c r="E5" s="508"/>
      <c r="F5" s="508" t="s">
        <v>516</v>
      </c>
      <c r="G5" s="508" t="s">
        <v>516</v>
      </c>
      <c r="H5" s="508" t="s">
        <v>516</v>
      </c>
      <c r="I5" s="509" t="s">
        <v>516</v>
      </c>
      <c r="J5" s="510" t="s">
        <v>70</v>
      </c>
    </row>
    <row r="6" spans="1:10" ht="14.4" customHeight="1" x14ac:dyDescent="0.3">
      <c r="A6" s="506" t="s">
        <v>514</v>
      </c>
      <c r="B6" s="507" t="s">
        <v>313</v>
      </c>
      <c r="C6" s="508">
        <v>39.070120000000003</v>
      </c>
      <c r="D6" s="508">
        <v>45.126179999999998</v>
      </c>
      <c r="E6" s="508"/>
      <c r="F6" s="508">
        <v>51.354399999999998</v>
      </c>
      <c r="G6" s="508">
        <v>53.333333333333329</v>
      </c>
      <c r="H6" s="508">
        <v>-1.9789333333333303</v>
      </c>
      <c r="I6" s="509">
        <v>0.96289500000000006</v>
      </c>
      <c r="J6" s="510" t="s">
        <v>1</v>
      </c>
    </row>
    <row r="7" spans="1:10" ht="14.4" customHeight="1" x14ac:dyDescent="0.3">
      <c r="A7" s="506" t="s">
        <v>514</v>
      </c>
      <c r="B7" s="507" t="s">
        <v>314</v>
      </c>
      <c r="C7" s="508" t="s">
        <v>516</v>
      </c>
      <c r="D7" s="508">
        <v>0</v>
      </c>
      <c r="E7" s="508"/>
      <c r="F7" s="508">
        <v>0.33329999999999999</v>
      </c>
      <c r="G7" s="508">
        <v>0.16666666666666666</v>
      </c>
      <c r="H7" s="508">
        <v>0.16663333333333333</v>
      </c>
      <c r="I7" s="509">
        <v>1.9998</v>
      </c>
      <c r="J7" s="510" t="s">
        <v>1</v>
      </c>
    </row>
    <row r="8" spans="1:10" ht="14.4" customHeight="1" x14ac:dyDescent="0.3">
      <c r="A8" s="506" t="s">
        <v>514</v>
      </c>
      <c r="B8" s="507" t="s">
        <v>316</v>
      </c>
      <c r="C8" s="508">
        <v>1839.8343100000022</v>
      </c>
      <c r="D8" s="508">
        <v>2309.1636500000004</v>
      </c>
      <c r="E8" s="508"/>
      <c r="F8" s="508">
        <v>1846.1564100000001</v>
      </c>
      <c r="G8" s="508">
        <v>2166.666666666667</v>
      </c>
      <c r="H8" s="508">
        <v>-320.51025666666692</v>
      </c>
      <c r="I8" s="509">
        <v>0.85207218923076911</v>
      </c>
      <c r="J8" s="510" t="s">
        <v>1</v>
      </c>
    </row>
    <row r="9" spans="1:10" ht="14.4" customHeight="1" x14ac:dyDescent="0.3">
      <c r="A9" s="506" t="s">
        <v>514</v>
      </c>
      <c r="B9" s="507" t="s">
        <v>317</v>
      </c>
      <c r="C9" s="508">
        <v>0</v>
      </c>
      <c r="D9" s="508">
        <v>0</v>
      </c>
      <c r="E9" s="508"/>
      <c r="F9" s="508" t="s">
        <v>516</v>
      </c>
      <c r="G9" s="508" t="s">
        <v>516</v>
      </c>
      <c r="H9" s="508" t="s">
        <v>516</v>
      </c>
      <c r="I9" s="509" t="s">
        <v>516</v>
      </c>
      <c r="J9" s="510" t="s">
        <v>1</v>
      </c>
    </row>
    <row r="10" spans="1:10" ht="14.4" customHeight="1" x14ac:dyDescent="0.3">
      <c r="A10" s="506" t="s">
        <v>514</v>
      </c>
      <c r="B10" s="507" t="s">
        <v>318</v>
      </c>
      <c r="C10" s="508">
        <v>6.0484500000000008</v>
      </c>
      <c r="D10" s="508">
        <v>6.6762500000000005</v>
      </c>
      <c r="E10" s="508"/>
      <c r="F10" s="508">
        <v>7.0118299999999998</v>
      </c>
      <c r="G10" s="508">
        <v>5</v>
      </c>
      <c r="H10" s="508">
        <v>2.0118299999999998</v>
      </c>
      <c r="I10" s="509">
        <v>1.402366</v>
      </c>
      <c r="J10" s="510" t="s">
        <v>1</v>
      </c>
    </row>
    <row r="11" spans="1:10" ht="14.4" customHeight="1" x14ac:dyDescent="0.3">
      <c r="A11" s="506" t="s">
        <v>514</v>
      </c>
      <c r="B11" s="507" t="s">
        <v>517</v>
      </c>
      <c r="C11" s="508">
        <v>1884.9528800000023</v>
      </c>
      <c r="D11" s="508">
        <v>2360.9660800000006</v>
      </c>
      <c r="E11" s="508"/>
      <c r="F11" s="508">
        <v>1904.8559399999999</v>
      </c>
      <c r="G11" s="508">
        <v>2225.166666666667</v>
      </c>
      <c r="H11" s="508">
        <v>-320.31072666666705</v>
      </c>
      <c r="I11" s="509">
        <v>0.85605090555014596</v>
      </c>
      <c r="J11" s="510" t="s">
        <v>518</v>
      </c>
    </row>
    <row r="13" spans="1:10" ht="14.4" customHeight="1" x14ac:dyDescent="0.3">
      <c r="A13" s="506" t="s">
        <v>514</v>
      </c>
      <c r="B13" s="507" t="s">
        <v>515</v>
      </c>
      <c r="C13" s="508" t="s">
        <v>516</v>
      </c>
      <c r="D13" s="508" t="s">
        <v>516</v>
      </c>
      <c r="E13" s="508"/>
      <c r="F13" s="508" t="s">
        <v>516</v>
      </c>
      <c r="G13" s="508" t="s">
        <v>516</v>
      </c>
      <c r="H13" s="508" t="s">
        <v>516</v>
      </c>
      <c r="I13" s="509" t="s">
        <v>516</v>
      </c>
      <c r="J13" s="510" t="s">
        <v>70</v>
      </c>
    </row>
    <row r="14" spans="1:10" ht="14.4" customHeight="1" x14ac:dyDescent="0.3">
      <c r="A14" s="506" t="s">
        <v>519</v>
      </c>
      <c r="B14" s="507" t="s">
        <v>520</v>
      </c>
      <c r="C14" s="508" t="s">
        <v>516</v>
      </c>
      <c r="D14" s="508" t="s">
        <v>516</v>
      </c>
      <c r="E14" s="508"/>
      <c r="F14" s="508" t="s">
        <v>516</v>
      </c>
      <c r="G14" s="508" t="s">
        <v>516</v>
      </c>
      <c r="H14" s="508" t="s">
        <v>516</v>
      </c>
      <c r="I14" s="509" t="s">
        <v>516</v>
      </c>
      <c r="J14" s="510" t="s">
        <v>0</v>
      </c>
    </row>
    <row r="15" spans="1:10" ht="14.4" customHeight="1" x14ac:dyDescent="0.3">
      <c r="A15" s="506" t="s">
        <v>519</v>
      </c>
      <c r="B15" s="507" t="s">
        <v>313</v>
      </c>
      <c r="C15" s="508">
        <v>18.787300000000002</v>
      </c>
      <c r="D15" s="508">
        <v>22.569029999999998</v>
      </c>
      <c r="E15" s="508"/>
      <c r="F15" s="508">
        <v>26.703469999999999</v>
      </c>
      <c r="G15" s="508">
        <v>25.721416871759502</v>
      </c>
      <c r="H15" s="508">
        <v>0.98205312824049784</v>
      </c>
      <c r="I15" s="509">
        <v>1.038180366701289</v>
      </c>
      <c r="J15" s="510" t="s">
        <v>1</v>
      </c>
    </row>
    <row r="16" spans="1:10" ht="14.4" customHeight="1" x14ac:dyDescent="0.3">
      <c r="A16" s="506" t="s">
        <v>519</v>
      </c>
      <c r="B16" s="507" t="s">
        <v>314</v>
      </c>
      <c r="C16" s="508" t="s">
        <v>516</v>
      </c>
      <c r="D16" s="508">
        <v>0</v>
      </c>
      <c r="E16" s="508"/>
      <c r="F16" s="508">
        <v>0.33329999999999999</v>
      </c>
      <c r="G16" s="508">
        <v>0.16666666666666666</v>
      </c>
      <c r="H16" s="508">
        <v>0.16663333333333333</v>
      </c>
      <c r="I16" s="509">
        <v>1.9998</v>
      </c>
      <c r="J16" s="510" t="s">
        <v>1</v>
      </c>
    </row>
    <row r="17" spans="1:10" ht="14.4" customHeight="1" x14ac:dyDescent="0.3">
      <c r="A17" s="506" t="s">
        <v>519</v>
      </c>
      <c r="B17" s="507" t="s">
        <v>316</v>
      </c>
      <c r="C17" s="508">
        <v>1613.2832700000022</v>
      </c>
      <c r="D17" s="508">
        <v>2069.4666000000002</v>
      </c>
      <c r="E17" s="508"/>
      <c r="F17" s="508">
        <v>1555.63905</v>
      </c>
      <c r="G17" s="508">
        <v>1870.1365242353502</v>
      </c>
      <c r="H17" s="508">
        <v>-314.49747423535018</v>
      </c>
      <c r="I17" s="509">
        <v>0.83183181005250939</v>
      </c>
      <c r="J17" s="510" t="s">
        <v>1</v>
      </c>
    </row>
    <row r="18" spans="1:10" ht="14.4" customHeight="1" x14ac:dyDescent="0.3">
      <c r="A18" s="506" t="s">
        <v>519</v>
      </c>
      <c r="B18" s="507" t="s">
        <v>317</v>
      </c>
      <c r="C18" s="508">
        <v>0</v>
      </c>
      <c r="D18" s="508">
        <v>0</v>
      </c>
      <c r="E18" s="508"/>
      <c r="F18" s="508" t="s">
        <v>516</v>
      </c>
      <c r="G18" s="508" t="s">
        <v>516</v>
      </c>
      <c r="H18" s="508" t="s">
        <v>516</v>
      </c>
      <c r="I18" s="509" t="s">
        <v>516</v>
      </c>
      <c r="J18" s="510" t="s">
        <v>1</v>
      </c>
    </row>
    <row r="19" spans="1:10" ht="14.4" customHeight="1" x14ac:dyDescent="0.3">
      <c r="A19" s="506" t="s">
        <v>519</v>
      </c>
      <c r="B19" s="507" t="s">
        <v>318</v>
      </c>
      <c r="C19" s="508">
        <v>6.0484500000000008</v>
      </c>
      <c r="D19" s="508">
        <v>6.6762500000000005</v>
      </c>
      <c r="E19" s="508"/>
      <c r="F19" s="508">
        <v>7.0118299999999998</v>
      </c>
      <c r="G19" s="508">
        <v>5</v>
      </c>
      <c r="H19" s="508">
        <v>2.0118299999999998</v>
      </c>
      <c r="I19" s="509">
        <v>1.402366</v>
      </c>
      <c r="J19" s="510" t="s">
        <v>1</v>
      </c>
    </row>
    <row r="20" spans="1:10" ht="14.4" customHeight="1" x14ac:dyDescent="0.3">
      <c r="A20" s="506" t="s">
        <v>519</v>
      </c>
      <c r="B20" s="507" t="s">
        <v>521</v>
      </c>
      <c r="C20" s="508">
        <v>1638.1190200000021</v>
      </c>
      <c r="D20" s="508">
        <v>2098.7118800000003</v>
      </c>
      <c r="E20" s="508"/>
      <c r="F20" s="508">
        <v>1589.6876499999998</v>
      </c>
      <c r="G20" s="508">
        <v>1901.0246077737763</v>
      </c>
      <c r="H20" s="508">
        <v>-311.33695777377648</v>
      </c>
      <c r="I20" s="509">
        <v>0.83622676082116987</v>
      </c>
      <c r="J20" s="510" t="s">
        <v>522</v>
      </c>
    </row>
    <row r="21" spans="1:10" ht="14.4" customHeight="1" x14ac:dyDescent="0.3">
      <c r="A21" s="506" t="s">
        <v>516</v>
      </c>
      <c r="B21" s="507" t="s">
        <v>516</v>
      </c>
      <c r="C21" s="508" t="s">
        <v>516</v>
      </c>
      <c r="D21" s="508" t="s">
        <v>516</v>
      </c>
      <c r="E21" s="508"/>
      <c r="F21" s="508" t="s">
        <v>516</v>
      </c>
      <c r="G21" s="508" t="s">
        <v>516</v>
      </c>
      <c r="H21" s="508" t="s">
        <v>516</v>
      </c>
      <c r="I21" s="509" t="s">
        <v>516</v>
      </c>
      <c r="J21" s="510" t="s">
        <v>523</v>
      </c>
    </row>
    <row r="22" spans="1:10" ht="14.4" customHeight="1" x14ac:dyDescent="0.3">
      <c r="A22" s="506" t="s">
        <v>524</v>
      </c>
      <c r="B22" s="507" t="s">
        <v>525</v>
      </c>
      <c r="C22" s="508" t="s">
        <v>516</v>
      </c>
      <c r="D22" s="508" t="s">
        <v>516</v>
      </c>
      <c r="E22" s="508"/>
      <c r="F22" s="508" t="s">
        <v>516</v>
      </c>
      <c r="G22" s="508" t="s">
        <v>516</v>
      </c>
      <c r="H22" s="508" t="s">
        <v>516</v>
      </c>
      <c r="I22" s="509" t="s">
        <v>516</v>
      </c>
      <c r="J22" s="510" t="s">
        <v>0</v>
      </c>
    </row>
    <row r="23" spans="1:10" ht="14.4" customHeight="1" x14ac:dyDescent="0.3">
      <c r="A23" s="506" t="s">
        <v>524</v>
      </c>
      <c r="B23" s="507" t="s">
        <v>313</v>
      </c>
      <c r="C23" s="508">
        <v>20.282820000000001</v>
      </c>
      <c r="D23" s="508">
        <v>22.55715</v>
      </c>
      <c r="E23" s="508"/>
      <c r="F23" s="508">
        <v>24.650930000000002</v>
      </c>
      <c r="G23" s="508">
        <v>27.611916461573831</v>
      </c>
      <c r="H23" s="508">
        <v>-2.9609864615738282</v>
      </c>
      <c r="I23" s="509">
        <v>0.89276418151943604</v>
      </c>
      <c r="J23" s="510" t="s">
        <v>1</v>
      </c>
    </row>
    <row r="24" spans="1:10" ht="14.4" customHeight="1" x14ac:dyDescent="0.3">
      <c r="A24" s="506" t="s">
        <v>524</v>
      </c>
      <c r="B24" s="507" t="s">
        <v>316</v>
      </c>
      <c r="C24" s="508">
        <v>226.55104</v>
      </c>
      <c r="D24" s="508">
        <v>239.69704999999999</v>
      </c>
      <c r="E24" s="508"/>
      <c r="F24" s="508">
        <v>290.51736</v>
      </c>
      <c r="G24" s="508">
        <v>296.53014243131668</v>
      </c>
      <c r="H24" s="508">
        <v>-6.0127824313166798</v>
      </c>
      <c r="I24" s="509">
        <v>0.9797228626337392</v>
      </c>
      <c r="J24" s="510" t="s">
        <v>1</v>
      </c>
    </row>
    <row r="25" spans="1:10" ht="14.4" customHeight="1" x14ac:dyDescent="0.3">
      <c r="A25" s="506" t="s">
        <v>524</v>
      </c>
      <c r="B25" s="507" t="s">
        <v>317</v>
      </c>
      <c r="C25" s="508">
        <v>0</v>
      </c>
      <c r="D25" s="508" t="s">
        <v>516</v>
      </c>
      <c r="E25" s="508"/>
      <c r="F25" s="508" t="s">
        <v>516</v>
      </c>
      <c r="G25" s="508" t="s">
        <v>516</v>
      </c>
      <c r="H25" s="508" t="s">
        <v>516</v>
      </c>
      <c r="I25" s="509" t="s">
        <v>516</v>
      </c>
      <c r="J25" s="510" t="s">
        <v>1</v>
      </c>
    </row>
    <row r="26" spans="1:10" ht="14.4" customHeight="1" x14ac:dyDescent="0.3">
      <c r="A26" s="506" t="s">
        <v>524</v>
      </c>
      <c r="B26" s="507" t="s">
        <v>526</v>
      </c>
      <c r="C26" s="508">
        <v>246.83386000000002</v>
      </c>
      <c r="D26" s="508">
        <v>262.25419999999997</v>
      </c>
      <c r="E26" s="508"/>
      <c r="F26" s="508">
        <v>315.16829000000001</v>
      </c>
      <c r="G26" s="508">
        <v>324.14205889289053</v>
      </c>
      <c r="H26" s="508">
        <v>-8.9737688928905186</v>
      </c>
      <c r="I26" s="509">
        <v>0.97231532087029837</v>
      </c>
      <c r="J26" s="510" t="s">
        <v>522</v>
      </c>
    </row>
    <row r="27" spans="1:10" ht="14.4" customHeight="1" x14ac:dyDescent="0.3">
      <c r="A27" s="506" t="s">
        <v>516</v>
      </c>
      <c r="B27" s="507" t="s">
        <v>516</v>
      </c>
      <c r="C27" s="508" t="s">
        <v>516</v>
      </c>
      <c r="D27" s="508" t="s">
        <v>516</v>
      </c>
      <c r="E27" s="508"/>
      <c r="F27" s="508" t="s">
        <v>516</v>
      </c>
      <c r="G27" s="508" t="s">
        <v>516</v>
      </c>
      <c r="H27" s="508" t="s">
        <v>516</v>
      </c>
      <c r="I27" s="509" t="s">
        <v>516</v>
      </c>
      <c r="J27" s="510" t="s">
        <v>523</v>
      </c>
    </row>
    <row r="28" spans="1:10" ht="14.4" customHeight="1" x14ac:dyDescent="0.3">
      <c r="A28" s="506" t="s">
        <v>527</v>
      </c>
      <c r="B28" s="507" t="s">
        <v>528</v>
      </c>
      <c r="C28" s="508" t="s">
        <v>516</v>
      </c>
      <c r="D28" s="508" t="s">
        <v>516</v>
      </c>
      <c r="E28" s="508"/>
      <c r="F28" s="508" t="s">
        <v>516</v>
      </c>
      <c r="G28" s="508" t="s">
        <v>516</v>
      </c>
      <c r="H28" s="508" t="s">
        <v>516</v>
      </c>
      <c r="I28" s="509" t="s">
        <v>516</v>
      </c>
      <c r="J28" s="510" t="s">
        <v>0</v>
      </c>
    </row>
    <row r="29" spans="1:10" ht="14.4" customHeight="1" x14ac:dyDescent="0.3">
      <c r="A29" s="506" t="s">
        <v>527</v>
      </c>
      <c r="B29" s="507" t="s">
        <v>313</v>
      </c>
      <c r="C29" s="508">
        <v>0</v>
      </c>
      <c r="D29" s="508">
        <v>0</v>
      </c>
      <c r="E29" s="508"/>
      <c r="F29" s="508" t="s">
        <v>516</v>
      </c>
      <c r="G29" s="508" t="s">
        <v>516</v>
      </c>
      <c r="H29" s="508" t="s">
        <v>516</v>
      </c>
      <c r="I29" s="509" t="s">
        <v>516</v>
      </c>
      <c r="J29" s="510" t="s">
        <v>1</v>
      </c>
    </row>
    <row r="30" spans="1:10" ht="14.4" customHeight="1" x14ac:dyDescent="0.3">
      <c r="A30" s="506" t="s">
        <v>527</v>
      </c>
      <c r="B30" s="507" t="s">
        <v>529</v>
      </c>
      <c r="C30" s="508">
        <v>0</v>
      </c>
      <c r="D30" s="508">
        <v>0</v>
      </c>
      <c r="E30" s="508"/>
      <c r="F30" s="508" t="s">
        <v>516</v>
      </c>
      <c r="G30" s="508" t="s">
        <v>516</v>
      </c>
      <c r="H30" s="508" t="s">
        <v>516</v>
      </c>
      <c r="I30" s="509" t="s">
        <v>516</v>
      </c>
      <c r="J30" s="510" t="s">
        <v>522</v>
      </c>
    </row>
    <row r="31" spans="1:10" ht="14.4" customHeight="1" x14ac:dyDescent="0.3">
      <c r="A31" s="506" t="s">
        <v>516</v>
      </c>
      <c r="B31" s="507" t="s">
        <v>516</v>
      </c>
      <c r="C31" s="508" t="s">
        <v>516</v>
      </c>
      <c r="D31" s="508" t="s">
        <v>516</v>
      </c>
      <c r="E31" s="508"/>
      <c r="F31" s="508" t="s">
        <v>516</v>
      </c>
      <c r="G31" s="508" t="s">
        <v>516</v>
      </c>
      <c r="H31" s="508" t="s">
        <v>516</v>
      </c>
      <c r="I31" s="509" t="s">
        <v>516</v>
      </c>
      <c r="J31" s="510" t="s">
        <v>523</v>
      </c>
    </row>
    <row r="32" spans="1:10" ht="14.4" customHeight="1" x14ac:dyDescent="0.3">
      <c r="A32" s="506" t="s">
        <v>514</v>
      </c>
      <c r="B32" s="507" t="s">
        <v>517</v>
      </c>
      <c r="C32" s="508">
        <v>1884.9528800000021</v>
      </c>
      <c r="D32" s="508">
        <v>2360.9660800000001</v>
      </c>
      <c r="E32" s="508"/>
      <c r="F32" s="508">
        <v>1904.8559399999999</v>
      </c>
      <c r="G32" s="508">
        <v>2225.166666666667</v>
      </c>
      <c r="H32" s="508">
        <v>-320.31072666666705</v>
      </c>
      <c r="I32" s="509">
        <v>0.85605090555014596</v>
      </c>
      <c r="J32" s="510" t="s">
        <v>518</v>
      </c>
    </row>
  </sheetData>
  <mergeCells count="3">
    <mergeCell ref="F3:I3"/>
    <mergeCell ref="C4:D4"/>
    <mergeCell ref="A1:I1"/>
  </mergeCells>
  <conditionalFormatting sqref="F12 F33:F65537">
    <cfRule type="cellIs" dxfId="62" priority="18" stopIfTrue="1" operator="greaterThan">
      <formula>1</formula>
    </cfRule>
  </conditionalFormatting>
  <conditionalFormatting sqref="H5:H11">
    <cfRule type="expression" dxfId="61" priority="14">
      <formula>$H5&gt;0</formula>
    </cfRule>
  </conditionalFormatting>
  <conditionalFormatting sqref="I5:I11">
    <cfRule type="expression" dxfId="60" priority="15">
      <formula>$I5&gt;1</formula>
    </cfRule>
  </conditionalFormatting>
  <conditionalFormatting sqref="B5:B11">
    <cfRule type="expression" dxfId="59" priority="11">
      <formula>OR($J5="NS",$J5="SumaNS",$J5="Účet")</formula>
    </cfRule>
  </conditionalFormatting>
  <conditionalFormatting sqref="B5:D11 F5:I11">
    <cfRule type="expression" dxfId="58" priority="17">
      <formula>AND($J5&lt;&gt;"",$J5&lt;&gt;"mezeraKL")</formula>
    </cfRule>
  </conditionalFormatting>
  <conditionalFormatting sqref="B5:D11 F5:I11">
    <cfRule type="expression" dxfId="5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6" priority="13">
      <formula>OR($J5="SumaNS",$J5="NS")</formula>
    </cfRule>
  </conditionalFormatting>
  <conditionalFormatting sqref="A5:A11">
    <cfRule type="expression" dxfId="55" priority="9">
      <formula>AND($J5&lt;&gt;"mezeraKL",$J5&lt;&gt;"")</formula>
    </cfRule>
  </conditionalFormatting>
  <conditionalFormatting sqref="A5:A11">
    <cfRule type="expression" dxfId="54" priority="10">
      <formula>AND($J5&lt;&gt;"",$J5&lt;&gt;"mezeraKL")</formula>
    </cfRule>
  </conditionalFormatting>
  <conditionalFormatting sqref="H13:H32">
    <cfRule type="expression" dxfId="53" priority="5">
      <formula>$H13&gt;0</formula>
    </cfRule>
  </conditionalFormatting>
  <conditionalFormatting sqref="A13:A32">
    <cfRule type="expression" dxfId="52" priority="2">
      <formula>AND($J13&lt;&gt;"mezeraKL",$J13&lt;&gt;"")</formula>
    </cfRule>
  </conditionalFormatting>
  <conditionalFormatting sqref="I13:I32">
    <cfRule type="expression" dxfId="51" priority="6">
      <formula>$I13&gt;1</formula>
    </cfRule>
  </conditionalFormatting>
  <conditionalFormatting sqref="B13:B32">
    <cfRule type="expression" dxfId="50" priority="1">
      <formula>OR($J13="NS",$J13="SumaNS",$J13="Účet")</formula>
    </cfRule>
  </conditionalFormatting>
  <conditionalFormatting sqref="A13:D32 F13:I32">
    <cfRule type="expression" dxfId="49" priority="8">
      <formula>AND($J13&lt;&gt;"",$J13&lt;&gt;"mezeraKL")</formula>
    </cfRule>
  </conditionalFormatting>
  <conditionalFormatting sqref="B13:D32 F13:I32">
    <cfRule type="expression" dxfId="48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2 F13:I32">
    <cfRule type="expression" dxfId="47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416" t="s">
        <v>172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ht="14.4" customHeight="1" thickBot="1" x14ac:dyDescent="0.35">
      <c r="A2" s="268" t="s">
        <v>304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412"/>
      <c r="D3" s="413"/>
      <c r="E3" s="413"/>
      <c r="F3" s="413"/>
      <c r="G3" s="413"/>
      <c r="H3" s="413"/>
      <c r="I3" s="413"/>
      <c r="J3" s="414" t="s">
        <v>136</v>
      </c>
      <c r="K3" s="415"/>
      <c r="L3" s="126">
        <f>IF(M3&lt;&gt;0,N3/M3,0)</f>
        <v>1432.3351786826779</v>
      </c>
      <c r="M3" s="126">
        <f>SUBTOTAL(9,M5:M1048576)</f>
        <v>1325</v>
      </c>
      <c r="N3" s="127">
        <f>SUBTOTAL(9,N5:N1048576)</f>
        <v>1897844.1117545483</v>
      </c>
    </row>
    <row r="4" spans="1:14" s="237" customFormat="1" ht="14.4" customHeight="1" thickBot="1" x14ac:dyDescent="0.35">
      <c r="A4" s="511" t="s">
        <v>4</v>
      </c>
      <c r="B4" s="512" t="s">
        <v>5</v>
      </c>
      <c r="C4" s="512" t="s">
        <v>0</v>
      </c>
      <c r="D4" s="512" t="s">
        <v>6</v>
      </c>
      <c r="E4" s="512" t="s">
        <v>7</v>
      </c>
      <c r="F4" s="512" t="s">
        <v>1</v>
      </c>
      <c r="G4" s="512" t="s">
        <v>8</v>
      </c>
      <c r="H4" s="512" t="s">
        <v>9</v>
      </c>
      <c r="I4" s="512" t="s">
        <v>10</v>
      </c>
      <c r="J4" s="513" t="s">
        <v>11</v>
      </c>
      <c r="K4" s="513" t="s">
        <v>12</v>
      </c>
      <c r="L4" s="514" t="s">
        <v>151</v>
      </c>
      <c r="M4" s="514" t="s">
        <v>13</v>
      </c>
      <c r="N4" s="515" t="s">
        <v>168</v>
      </c>
    </row>
    <row r="5" spans="1:14" ht="14.4" customHeight="1" x14ac:dyDescent="0.3">
      <c r="A5" s="516" t="s">
        <v>514</v>
      </c>
      <c r="B5" s="517" t="s">
        <v>515</v>
      </c>
      <c r="C5" s="518" t="s">
        <v>519</v>
      </c>
      <c r="D5" s="519" t="s">
        <v>714</v>
      </c>
      <c r="E5" s="518" t="s">
        <v>530</v>
      </c>
      <c r="F5" s="519" t="s">
        <v>716</v>
      </c>
      <c r="G5" s="518" t="s">
        <v>531</v>
      </c>
      <c r="H5" s="518" t="s">
        <v>532</v>
      </c>
      <c r="I5" s="518" t="s">
        <v>532</v>
      </c>
      <c r="J5" s="518" t="s">
        <v>533</v>
      </c>
      <c r="K5" s="518" t="s">
        <v>534</v>
      </c>
      <c r="L5" s="520">
        <v>171.59999957152084</v>
      </c>
      <c r="M5" s="520">
        <v>2</v>
      </c>
      <c r="N5" s="521">
        <v>343.19999914304168</v>
      </c>
    </row>
    <row r="6" spans="1:14" ht="14.4" customHeight="1" x14ac:dyDescent="0.3">
      <c r="A6" s="522" t="s">
        <v>514</v>
      </c>
      <c r="B6" s="523" t="s">
        <v>515</v>
      </c>
      <c r="C6" s="524" t="s">
        <v>519</v>
      </c>
      <c r="D6" s="525" t="s">
        <v>714</v>
      </c>
      <c r="E6" s="524" t="s">
        <v>530</v>
      </c>
      <c r="F6" s="525" t="s">
        <v>716</v>
      </c>
      <c r="G6" s="524" t="s">
        <v>531</v>
      </c>
      <c r="H6" s="524" t="s">
        <v>535</v>
      </c>
      <c r="I6" s="524" t="s">
        <v>535</v>
      </c>
      <c r="J6" s="524" t="s">
        <v>533</v>
      </c>
      <c r="K6" s="524" t="s">
        <v>536</v>
      </c>
      <c r="L6" s="526">
        <v>92.949999999999989</v>
      </c>
      <c r="M6" s="526">
        <v>8</v>
      </c>
      <c r="N6" s="527">
        <v>743.59999999999991</v>
      </c>
    </row>
    <row r="7" spans="1:14" ht="14.4" customHeight="1" x14ac:dyDescent="0.3">
      <c r="A7" s="522" t="s">
        <v>514</v>
      </c>
      <c r="B7" s="523" t="s">
        <v>515</v>
      </c>
      <c r="C7" s="524" t="s">
        <v>519</v>
      </c>
      <c r="D7" s="525" t="s">
        <v>714</v>
      </c>
      <c r="E7" s="524" t="s">
        <v>530</v>
      </c>
      <c r="F7" s="525" t="s">
        <v>716</v>
      </c>
      <c r="G7" s="524" t="s">
        <v>531</v>
      </c>
      <c r="H7" s="524" t="s">
        <v>537</v>
      </c>
      <c r="I7" s="524" t="s">
        <v>537</v>
      </c>
      <c r="J7" s="524" t="s">
        <v>533</v>
      </c>
      <c r="K7" s="524" t="s">
        <v>538</v>
      </c>
      <c r="L7" s="526">
        <v>93.5</v>
      </c>
      <c r="M7" s="526">
        <v>6</v>
      </c>
      <c r="N7" s="527">
        <v>561</v>
      </c>
    </row>
    <row r="8" spans="1:14" ht="14.4" customHeight="1" x14ac:dyDescent="0.3">
      <c r="A8" s="522" t="s">
        <v>514</v>
      </c>
      <c r="B8" s="523" t="s">
        <v>515</v>
      </c>
      <c r="C8" s="524" t="s">
        <v>519</v>
      </c>
      <c r="D8" s="525" t="s">
        <v>714</v>
      </c>
      <c r="E8" s="524" t="s">
        <v>530</v>
      </c>
      <c r="F8" s="525" t="s">
        <v>716</v>
      </c>
      <c r="G8" s="524" t="s">
        <v>531</v>
      </c>
      <c r="H8" s="524" t="s">
        <v>539</v>
      </c>
      <c r="I8" s="524" t="s">
        <v>540</v>
      </c>
      <c r="J8" s="524" t="s">
        <v>541</v>
      </c>
      <c r="K8" s="524" t="s">
        <v>542</v>
      </c>
      <c r="L8" s="526">
        <v>87.030000000000015</v>
      </c>
      <c r="M8" s="526">
        <v>7</v>
      </c>
      <c r="N8" s="527">
        <v>609.21000000000015</v>
      </c>
    </row>
    <row r="9" spans="1:14" ht="14.4" customHeight="1" x14ac:dyDescent="0.3">
      <c r="A9" s="522" t="s">
        <v>514</v>
      </c>
      <c r="B9" s="523" t="s">
        <v>515</v>
      </c>
      <c r="C9" s="524" t="s">
        <v>519</v>
      </c>
      <c r="D9" s="525" t="s">
        <v>714</v>
      </c>
      <c r="E9" s="524" t="s">
        <v>530</v>
      </c>
      <c r="F9" s="525" t="s">
        <v>716</v>
      </c>
      <c r="G9" s="524" t="s">
        <v>531</v>
      </c>
      <c r="H9" s="524" t="s">
        <v>543</v>
      </c>
      <c r="I9" s="524" t="s">
        <v>544</v>
      </c>
      <c r="J9" s="524" t="s">
        <v>545</v>
      </c>
      <c r="K9" s="524" t="s">
        <v>546</v>
      </c>
      <c r="L9" s="526">
        <v>177.21000000000012</v>
      </c>
      <c r="M9" s="526">
        <v>12</v>
      </c>
      <c r="N9" s="527">
        <v>2126.5200000000013</v>
      </c>
    </row>
    <row r="10" spans="1:14" ht="14.4" customHeight="1" x14ac:dyDescent="0.3">
      <c r="A10" s="522" t="s">
        <v>514</v>
      </c>
      <c r="B10" s="523" t="s">
        <v>515</v>
      </c>
      <c r="C10" s="524" t="s">
        <v>519</v>
      </c>
      <c r="D10" s="525" t="s">
        <v>714</v>
      </c>
      <c r="E10" s="524" t="s">
        <v>530</v>
      </c>
      <c r="F10" s="525" t="s">
        <v>716</v>
      </c>
      <c r="G10" s="524" t="s">
        <v>531</v>
      </c>
      <c r="H10" s="524" t="s">
        <v>547</v>
      </c>
      <c r="I10" s="524" t="s">
        <v>548</v>
      </c>
      <c r="J10" s="524" t="s">
        <v>549</v>
      </c>
      <c r="K10" s="524" t="s">
        <v>550</v>
      </c>
      <c r="L10" s="526">
        <v>75.958219387152525</v>
      </c>
      <c r="M10" s="526">
        <v>5</v>
      </c>
      <c r="N10" s="527">
        <v>379.79109693576265</v>
      </c>
    </row>
    <row r="11" spans="1:14" ht="14.4" customHeight="1" x14ac:dyDescent="0.3">
      <c r="A11" s="522" t="s">
        <v>514</v>
      </c>
      <c r="B11" s="523" t="s">
        <v>515</v>
      </c>
      <c r="C11" s="524" t="s">
        <v>519</v>
      </c>
      <c r="D11" s="525" t="s">
        <v>714</v>
      </c>
      <c r="E11" s="524" t="s">
        <v>530</v>
      </c>
      <c r="F11" s="525" t="s">
        <v>716</v>
      </c>
      <c r="G11" s="524" t="s">
        <v>531</v>
      </c>
      <c r="H11" s="524" t="s">
        <v>551</v>
      </c>
      <c r="I11" s="524" t="s">
        <v>552</v>
      </c>
      <c r="J11" s="524" t="s">
        <v>553</v>
      </c>
      <c r="K11" s="524" t="s">
        <v>554</v>
      </c>
      <c r="L11" s="526">
        <v>28.189969822295193</v>
      </c>
      <c r="M11" s="526">
        <v>2</v>
      </c>
      <c r="N11" s="527">
        <v>56.379939644590387</v>
      </c>
    </row>
    <row r="12" spans="1:14" ht="14.4" customHeight="1" x14ac:dyDescent="0.3">
      <c r="A12" s="522" t="s">
        <v>514</v>
      </c>
      <c r="B12" s="523" t="s">
        <v>515</v>
      </c>
      <c r="C12" s="524" t="s">
        <v>519</v>
      </c>
      <c r="D12" s="525" t="s">
        <v>714</v>
      </c>
      <c r="E12" s="524" t="s">
        <v>530</v>
      </c>
      <c r="F12" s="525" t="s">
        <v>716</v>
      </c>
      <c r="G12" s="524" t="s">
        <v>531</v>
      </c>
      <c r="H12" s="524" t="s">
        <v>555</v>
      </c>
      <c r="I12" s="524" t="s">
        <v>556</v>
      </c>
      <c r="J12" s="524" t="s">
        <v>557</v>
      </c>
      <c r="K12" s="524" t="s">
        <v>558</v>
      </c>
      <c r="L12" s="526">
        <v>162.49</v>
      </c>
      <c r="M12" s="526">
        <v>8</v>
      </c>
      <c r="N12" s="527">
        <v>1299.92</v>
      </c>
    </row>
    <row r="13" spans="1:14" ht="14.4" customHeight="1" x14ac:dyDescent="0.3">
      <c r="A13" s="522" t="s">
        <v>514</v>
      </c>
      <c r="B13" s="523" t="s">
        <v>515</v>
      </c>
      <c r="C13" s="524" t="s">
        <v>519</v>
      </c>
      <c r="D13" s="525" t="s">
        <v>714</v>
      </c>
      <c r="E13" s="524" t="s">
        <v>530</v>
      </c>
      <c r="F13" s="525" t="s">
        <v>716</v>
      </c>
      <c r="G13" s="524" t="s">
        <v>531</v>
      </c>
      <c r="H13" s="524" t="s">
        <v>559</v>
      </c>
      <c r="I13" s="524" t="s">
        <v>560</v>
      </c>
      <c r="J13" s="524" t="s">
        <v>561</v>
      </c>
      <c r="K13" s="524" t="s">
        <v>562</v>
      </c>
      <c r="L13" s="526">
        <v>28.410000000000004</v>
      </c>
      <c r="M13" s="526">
        <v>5</v>
      </c>
      <c r="N13" s="527">
        <v>142.05000000000001</v>
      </c>
    </row>
    <row r="14" spans="1:14" ht="14.4" customHeight="1" x14ac:dyDescent="0.3">
      <c r="A14" s="522" t="s">
        <v>514</v>
      </c>
      <c r="B14" s="523" t="s">
        <v>515</v>
      </c>
      <c r="C14" s="524" t="s">
        <v>519</v>
      </c>
      <c r="D14" s="525" t="s">
        <v>714</v>
      </c>
      <c r="E14" s="524" t="s">
        <v>530</v>
      </c>
      <c r="F14" s="525" t="s">
        <v>716</v>
      </c>
      <c r="G14" s="524" t="s">
        <v>531</v>
      </c>
      <c r="H14" s="524" t="s">
        <v>563</v>
      </c>
      <c r="I14" s="524" t="s">
        <v>563</v>
      </c>
      <c r="J14" s="524" t="s">
        <v>533</v>
      </c>
      <c r="K14" s="524" t="s">
        <v>564</v>
      </c>
      <c r="L14" s="526">
        <v>192.5</v>
      </c>
      <c r="M14" s="526">
        <v>4</v>
      </c>
      <c r="N14" s="527">
        <v>770</v>
      </c>
    </row>
    <row r="15" spans="1:14" ht="14.4" customHeight="1" x14ac:dyDescent="0.3">
      <c r="A15" s="522" t="s">
        <v>514</v>
      </c>
      <c r="B15" s="523" t="s">
        <v>515</v>
      </c>
      <c r="C15" s="524" t="s">
        <v>519</v>
      </c>
      <c r="D15" s="525" t="s">
        <v>714</v>
      </c>
      <c r="E15" s="524" t="s">
        <v>530</v>
      </c>
      <c r="F15" s="525" t="s">
        <v>716</v>
      </c>
      <c r="G15" s="524" t="s">
        <v>531</v>
      </c>
      <c r="H15" s="524" t="s">
        <v>565</v>
      </c>
      <c r="I15" s="524" t="s">
        <v>566</v>
      </c>
      <c r="J15" s="524" t="s">
        <v>545</v>
      </c>
      <c r="K15" s="524" t="s">
        <v>567</v>
      </c>
      <c r="L15" s="526">
        <v>69.720000000000013</v>
      </c>
      <c r="M15" s="526">
        <v>10</v>
      </c>
      <c r="N15" s="527">
        <v>697.20000000000016</v>
      </c>
    </row>
    <row r="16" spans="1:14" ht="14.4" customHeight="1" x14ac:dyDescent="0.3">
      <c r="A16" s="522" t="s">
        <v>514</v>
      </c>
      <c r="B16" s="523" t="s">
        <v>515</v>
      </c>
      <c r="C16" s="524" t="s">
        <v>519</v>
      </c>
      <c r="D16" s="525" t="s">
        <v>714</v>
      </c>
      <c r="E16" s="524" t="s">
        <v>530</v>
      </c>
      <c r="F16" s="525" t="s">
        <v>716</v>
      </c>
      <c r="G16" s="524" t="s">
        <v>531</v>
      </c>
      <c r="H16" s="524" t="s">
        <v>568</v>
      </c>
      <c r="I16" s="524" t="s">
        <v>569</v>
      </c>
      <c r="J16" s="524" t="s">
        <v>570</v>
      </c>
      <c r="K16" s="524"/>
      <c r="L16" s="526">
        <v>44.21</v>
      </c>
      <c r="M16" s="526">
        <v>1</v>
      </c>
      <c r="N16" s="527">
        <v>44.21</v>
      </c>
    </row>
    <row r="17" spans="1:14" ht="14.4" customHeight="1" x14ac:dyDescent="0.3">
      <c r="A17" s="522" t="s">
        <v>514</v>
      </c>
      <c r="B17" s="523" t="s">
        <v>515</v>
      </c>
      <c r="C17" s="524" t="s">
        <v>519</v>
      </c>
      <c r="D17" s="525" t="s">
        <v>714</v>
      </c>
      <c r="E17" s="524" t="s">
        <v>530</v>
      </c>
      <c r="F17" s="525" t="s">
        <v>716</v>
      </c>
      <c r="G17" s="524" t="s">
        <v>531</v>
      </c>
      <c r="H17" s="524" t="s">
        <v>571</v>
      </c>
      <c r="I17" s="524" t="s">
        <v>569</v>
      </c>
      <c r="J17" s="524" t="s">
        <v>572</v>
      </c>
      <c r="K17" s="524"/>
      <c r="L17" s="526">
        <v>85.765438946842522</v>
      </c>
      <c r="M17" s="526">
        <v>80</v>
      </c>
      <c r="N17" s="527">
        <v>6861.2351157474022</v>
      </c>
    </row>
    <row r="18" spans="1:14" ht="14.4" customHeight="1" x14ac:dyDescent="0.3">
      <c r="A18" s="522" t="s">
        <v>514</v>
      </c>
      <c r="B18" s="523" t="s">
        <v>515</v>
      </c>
      <c r="C18" s="524" t="s">
        <v>519</v>
      </c>
      <c r="D18" s="525" t="s">
        <v>714</v>
      </c>
      <c r="E18" s="524" t="s">
        <v>530</v>
      </c>
      <c r="F18" s="525" t="s">
        <v>716</v>
      </c>
      <c r="G18" s="524" t="s">
        <v>531</v>
      </c>
      <c r="H18" s="524" t="s">
        <v>573</v>
      </c>
      <c r="I18" s="524" t="s">
        <v>574</v>
      </c>
      <c r="J18" s="524" t="s">
        <v>575</v>
      </c>
      <c r="K18" s="524" t="s">
        <v>576</v>
      </c>
      <c r="L18" s="526">
        <v>88.830029162414363</v>
      </c>
      <c r="M18" s="526">
        <v>26</v>
      </c>
      <c r="N18" s="527">
        <v>2309.5807582227735</v>
      </c>
    </row>
    <row r="19" spans="1:14" ht="14.4" customHeight="1" x14ac:dyDescent="0.3">
      <c r="A19" s="522" t="s">
        <v>514</v>
      </c>
      <c r="B19" s="523" t="s">
        <v>515</v>
      </c>
      <c r="C19" s="524" t="s">
        <v>519</v>
      </c>
      <c r="D19" s="525" t="s">
        <v>714</v>
      </c>
      <c r="E19" s="524" t="s">
        <v>530</v>
      </c>
      <c r="F19" s="525" t="s">
        <v>716</v>
      </c>
      <c r="G19" s="524" t="s">
        <v>531</v>
      </c>
      <c r="H19" s="524" t="s">
        <v>577</v>
      </c>
      <c r="I19" s="524" t="s">
        <v>569</v>
      </c>
      <c r="J19" s="524" t="s">
        <v>578</v>
      </c>
      <c r="K19" s="524"/>
      <c r="L19" s="526">
        <v>184.25747002561985</v>
      </c>
      <c r="M19" s="526">
        <v>2</v>
      </c>
      <c r="N19" s="527">
        <v>368.51494005123971</v>
      </c>
    </row>
    <row r="20" spans="1:14" ht="14.4" customHeight="1" x14ac:dyDescent="0.3">
      <c r="A20" s="522" t="s">
        <v>514</v>
      </c>
      <c r="B20" s="523" t="s">
        <v>515</v>
      </c>
      <c r="C20" s="524" t="s">
        <v>519</v>
      </c>
      <c r="D20" s="525" t="s">
        <v>714</v>
      </c>
      <c r="E20" s="524" t="s">
        <v>530</v>
      </c>
      <c r="F20" s="525" t="s">
        <v>716</v>
      </c>
      <c r="G20" s="524" t="s">
        <v>531</v>
      </c>
      <c r="H20" s="524" t="s">
        <v>579</v>
      </c>
      <c r="I20" s="524" t="s">
        <v>580</v>
      </c>
      <c r="J20" s="524" t="s">
        <v>581</v>
      </c>
      <c r="K20" s="524"/>
      <c r="L20" s="526">
        <v>577.27</v>
      </c>
      <c r="M20" s="526">
        <v>2</v>
      </c>
      <c r="N20" s="527">
        <v>1154.54</v>
      </c>
    </row>
    <row r="21" spans="1:14" ht="14.4" customHeight="1" x14ac:dyDescent="0.3">
      <c r="A21" s="522" t="s">
        <v>514</v>
      </c>
      <c r="B21" s="523" t="s">
        <v>515</v>
      </c>
      <c r="C21" s="524" t="s">
        <v>519</v>
      </c>
      <c r="D21" s="525" t="s">
        <v>714</v>
      </c>
      <c r="E21" s="524" t="s">
        <v>530</v>
      </c>
      <c r="F21" s="525" t="s">
        <v>716</v>
      </c>
      <c r="G21" s="524" t="s">
        <v>531</v>
      </c>
      <c r="H21" s="524" t="s">
        <v>582</v>
      </c>
      <c r="I21" s="524" t="s">
        <v>583</v>
      </c>
      <c r="J21" s="524" t="s">
        <v>584</v>
      </c>
      <c r="K21" s="524" t="s">
        <v>585</v>
      </c>
      <c r="L21" s="526">
        <v>275.31</v>
      </c>
      <c r="M21" s="526">
        <v>4</v>
      </c>
      <c r="N21" s="527">
        <v>1101.24</v>
      </c>
    </row>
    <row r="22" spans="1:14" ht="14.4" customHeight="1" x14ac:dyDescent="0.3">
      <c r="A22" s="522" t="s">
        <v>514</v>
      </c>
      <c r="B22" s="523" t="s">
        <v>515</v>
      </c>
      <c r="C22" s="524" t="s">
        <v>519</v>
      </c>
      <c r="D22" s="525" t="s">
        <v>714</v>
      </c>
      <c r="E22" s="524" t="s">
        <v>530</v>
      </c>
      <c r="F22" s="525" t="s">
        <v>716</v>
      </c>
      <c r="G22" s="524" t="s">
        <v>531</v>
      </c>
      <c r="H22" s="524" t="s">
        <v>586</v>
      </c>
      <c r="I22" s="524" t="s">
        <v>587</v>
      </c>
      <c r="J22" s="524" t="s">
        <v>588</v>
      </c>
      <c r="K22" s="524" t="s">
        <v>589</v>
      </c>
      <c r="L22" s="526">
        <v>70.433333333333323</v>
      </c>
      <c r="M22" s="526">
        <v>6</v>
      </c>
      <c r="N22" s="527">
        <v>422.59999999999991</v>
      </c>
    </row>
    <row r="23" spans="1:14" ht="14.4" customHeight="1" x14ac:dyDescent="0.3">
      <c r="A23" s="522" t="s">
        <v>514</v>
      </c>
      <c r="B23" s="523" t="s">
        <v>515</v>
      </c>
      <c r="C23" s="524" t="s">
        <v>519</v>
      </c>
      <c r="D23" s="525" t="s">
        <v>714</v>
      </c>
      <c r="E23" s="524" t="s">
        <v>530</v>
      </c>
      <c r="F23" s="525" t="s">
        <v>716</v>
      </c>
      <c r="G23" s="524" t="s">
        <v>531</v>
      </c>
      <c r="H23" s="524" t="s">
        <v>590</v>
      </c>
      <c r="I23" s="524" t="s">
        <v>591</v>
      </c>
      <c r="J23" s="524" t="s">
        <v>588</v>
      </c>
      <c r="K23" s="524" t="s">
        <v>592</v>
      </c>
      <c r="L23" s="526">
        <v>50.16</v>
      </c>
      <c r="M23" s="526">
        <v>4</v>
      </c>
      <c r="N23" s="527">
        <v>200.64</v>
      </c>
    </row>
    <row r="24" spans="1:14" ht="14.4" customHeight="1" x14ac:dyDescent="0.3">
      <c r="A24" s="522" t="s">
        <v>514</v>
      </c>
      <c r="B24" s="523" t="s">
        <v>515</v>
      </c>
      <c r="C24" s="524" t="s">
        <v>519</v>
      </c>
      <c r="D24" s="525" t="s">
        <v>714</v>
      </c>
      <c r="E24" s="524" t="s">
        <v>530</v>
      </c>
      <c r="F24" s="525" t="s">
        <v>716</v>
      </c>
      <c r="G24" s="524" t="s">
        <v>531</v>
      </c>
      <c r="H24" s="524" t="s">
        <v>593</v>
      </c>
      <c r="I24" s="524" t="s">
        <v>569</v>
      </c>
      <c r="J24" s="524" t="s">
        <v>594</v>
      </c>
      <c r="K24" s="524"/>
      <c r="L24" s="526">
        <v>31.870999999999999</v>
      </c>
      <c r="M24" s="526">
        <v>16</v>
      </c>
      <c r="N24" s="527">
        <v>509.93599999999998</v>
      </c>
    </row>
    <row r="25" spans="1:14" ht="14.4" customHeight="1" x14ac:dyDescent="0.3">
      <c r="A25" s="522" t="s">
        <v>514</v>
      </c>
      <c r="B25" s="523" t="s">
        <v>515</v>
      </c>
      <c r="C25" s="524" t="s">
        <v>519</v>
      </c>
      <c r="D25" s="525" t="s">
        <v>714</v>
      </c>
      <c r="E25" s="524" t="s">
        <v>530</v>
      </c>
      <c r="F25" s="525" t="s">
        <v>716</v>
      </c>
      <c r="G25" s="524" t="s">
        <v>531</v>
      </c>
      <c r="H25" s="524" t="s">
        <v>595</v>
      </c>
      <c r="I25" s="524" t="s">
        <v>569</v>
      </c>
      <c r="J25" s="524" t="s">
        <v>596</v>
      </c>
      <c r="K25" s="524"/>
      <c r="L25" s="526">
        <v>62.258146995307563</v>
      </c>
      <c r="M25" s="526">
        <v>1</v>
      </c>
      <c r="N25" s="527">
        <v>62.258146995307563</v>
      </c>
    </row>
    <row r="26" spans="1:14" ht="14.4" customHeight="1" x14ac:dyDescent="0.3">
      <c r="A26" s="522" t="s">
        <v>514</v>
      </c>
      <c r="B26" s="523" t="s">
        <v>515</v>
      </c>
      <c r="C26" s="524" t="s">
        <v>519</v>
      </c>
      <c r="D26" s="525" t="s">
        <v>714</v>
      </c>
      <c r="E26" s="524" t="s">
        <v>530</v>
      </c>
      <c r="F26" s="525" t="s">
        <v>716</v>
      </c>
      <c r="G26" s="524" t="s">
        <v>531</v>
      </c>
      <c r="H26" s="524" t="s">
        <v>597</v>
      </c>
      <c r="I26" s="524" t="s">
        <v>569</v>
      </c>
      <c r="J26" s="524" t="s">
        <v>598</v>
      </c>
      <c r="K26" s="524"/>
      <c r="L26" s="526">
        <v>58.854296766970393</v>
      </c>
      <c r="M26" s="526">
        <v>8</v>
      </c>
      <c r="N26" s="527">
        <v>470.83437413576314</v>
      </c>
    </row>
    <row r="27" spans="1:14" ht="14.4" customHeight="1" x14ac:dyDescent="0.3">
      <c r="A27" s="522" t="s">
        <v>514</v>
      </c>
      <c r="B27" s="523" t="s">
        <v>515</v>
      </c>
      <c r="C27" s="524" t="s">
        <v>519</v>
      </c>
      <c r="D27" s="525" t="s">
        <v>714</v>
      </c>
      <c r="E27" s="524" t="s">
        <v>530</v>
      </c>
      <c r="F27" s="525" t="s">
        <v>716</v>
      </c>
      <c r="G27" s="524" t="s">
        <v>531</v>
      </c>
      <c r="H27" s="524" t="s">
        <v>599</v>
      </c>
      <c r="I27" s="524" t="s">
        <v>569</v>
      </c>
      <c r="J27" s="524" t="s">
        <v>600</v>
      </c>
      <c r="K27" s="524"/>
      <c r="L27" s="526">
        <v>68.311943174367599</v>
      </c>
      <c r="M27" s="526">
        <v>1</v>
      </c>
      <c r="N27" s="527">
        <v>68.311943174367599</v>
      </c>
    </row>
    <row r="28" spans="1:14" ht="14.4" customHeight="1" x14ac:dyDescent="0.3">
      <c r="A28" s="522" t="s">
        <v>514</v>
      </c>
      <c r="B28" s="523" t="s">
        <v>515</v>
      </c>
      <c r="C28" s="524" t="s">
        <v>519</v>
      </c>
      <c r="D28" s="525" t="s">
        <v>714</v>
      </c>
      <c r="E28" s="524" t="s">
        <v>530</v>
      </c>
      <c r="F28" s="525" t="s">
        <v>716</v>
      </c>
      <c r="G28" s="524" t="s">
        <v>531</v>
      </c>
      <c r="H28" s="524" t="s">
        <v>601</v>
      </c>
      <c r="I28" s="524" t="s">
        <v>602</v>
      </c>
      <c r="J28" s="524" t="s">
        <v>603</v>
      </c>
      <c r="K28" s="524" t="s">
        <v>604</v>
      </c>
      <c r="L28" s="526">
        <v>693</v>
      </c>
      <c r="M28" s="526">
        <v>1</v>
      </c>
      <c r="N28" s="527">
        <v>693</v>
      </c>
    </row>
    <row r="29" spans="1:14" ht="14.4" customHeight="1" x14ac:dyDescent="0.3">
      <c r="A29" s="522" t="s">
        <v>514</v>
      </c>
      <c r="B29" s="523" t="s">
        <v>515</v>
      </c>
      <c r="C29" s="524" t="s">
        <v>519</v>
      </c>
      <c r="D29" s="525" t="s">
        <v>714</v>
      </c>
      <c r="E29" s="524" t="s">
        <v>530</v>
      </c>
      <c r="F29" s="525" t="s">
        <v>716</v>
      </c>
      <c r="G29" s="524" t="s">
        <v>531</v>
      </c>
      <c r="H29" s="524" t="s">
        <v>605</v>
      </c>
      <c r="I29" s="524" t="s">
        <v>569</v>
      </c>
      <c r="J29" s="524" t="s">
        <v>606</v>
      </c>
      <c r="K29" s="524" t="s">
        <v>607</v>
      </c>
      <c r="L29" s="526">
        <v>422.46460053567802</v>
      </c>
      <c r="M29" s="526">
        <v>1</v>
      </c>
      <c r="N29" s="527">
        <v>422.46460053567802</v>
      </c>
    </row>
    <row r="30" spans="1:14" ht="14.4" customHeight="1" x14ac:dyDescent="0.3">
      <c r="A30" s="522" t="s">
        <v>514</v>
      </c>
      <c r="B30" s="523" t="s">
        <v>515</v>
      </c>
      <c r="C30" s="524" t="s">
        <v>519</v>
      </c>
      <c r="D30" s="525" t="s">
        <v>714</v>
      </c>
      <c r="E30" s="524" t="s">
        <v>530</v>
      </c>
      <c r="F30" s="525" t="s">
        <v>716</v>
      </c>
      <c r="G30" s="524" t="s">
        <v>531</v>
      </c>
      <c r="H30" s="524" t="s">
        <v>608</v>
      </c>
      <c r="I30" s="524" t="s">
        <v>569</v>
      </c>
      <c r="J30" s="524" t="s">
        <v>609</v>
      </c>
      <c r="K30" s="524"/>
      <c r="L30" s="526">
        <v>48.261620849857408</v>
      </c>
      <c r="M30" s="526">
        <v>70</v>
      </c>
      <c r="N30" s="527">
        <v>3378.3134594900184</v>
      </c>
    </row>
    <row r="31" spans="1:14" ht="14.4" customHeight="1" x14ac:dyDescent="0.3">
      <c r="A31" s="522" t="s">
        <v>514</v>
      </c>
      <c r="B31" s="523" t="s">
        <v>515</v>
      </c>
      <c r="C31" s="524" t="s">
        <v>519</v>
      </c>
      <c r="D31" s="525" t="s">
        <v>714</v>
      </c>
      <c r="E31" s="524" t="s">
        <v>530</v>
      </c>
      <c r="F31" s="525" t="s">
        <v>716</v>
      </c>
      <c r="G31" s="524" t="s">
        <v>531</v>
      </c>
      <c r="H31" s="524" t="s">
        <v>610</v>
      </c>
      <c r="I31" s="524" t="s">
        <v>569</v>
      </c>
      <c r="J31" s="524" t="s">
        <v>611</v>
      </c>
      <c r="K31" s="524"/>
      <c r="L31" s="526">
        <v>423.3989897716292</v>
      </c>
      <c r="M31" s="526">
        <v>1</v>
      </c>
      <c r="N31" s="527">
        <v>423.3989897716292</v>
      </c>
    </row>
    <row r="32" spans="1:14" ht="14.4" customHeight="1" x14ac:dyDescent="0.3">
      <c r="A32" s="522" t="s">
        <v>514</v>
      </c>
      <c r="B32" s="523" t="s">
        <v>515</v>
      </c>
      <c r="C32" s="524" t="s">
        <v>519</v>
      </c>
      <c r="D32" s="525" t="s">
        <v>714</v>
      </c>
      <c r="E32" s="524" t="s">
        <v>530</v>
      </c>
      <c r="F32" s="525" t="s">
        <v>716</v>
      </c>
      <c r="G32" s="524" t="s">
        <v>531</v>
      </c>
      <c r="H32" s="524" t="s">
        <v>612</v>
      </c>
      <c r="I32" s="524" t="s">
        <v>612</v>
      </c>
      <c r="J32" s="524" t="s">
        <v>613</v>
      </c>
      <c r="K32" s="524" t="s">
        <v>614</v>
      </c>
      <c r="L32" s="526">
        <v>175.03016344186602</v>
      </c>
      <c r="M32" s="526">
        <v>2</v>
      </c>
      <c r="N32" s="527">
        <v>350.06032688373205</v>
      </c>
    </row>
    <row r="33" spans="1:14" ht="14.4" customHeight="1" x14ac:dyDescent="0.3">
      <c r="A33" s="522" t="s">
        <v>514</v>
      </c>
      <c r="B33" s="523" t="s">
        <v>515</v>
      </c>
      <c r="C33" s="524" t="s">
        <v>519</v>
      </c>
      <c r="D33" s="525" t="s">
        <v>714</v>
      </c>
      <c r="E33" s="524" t="s">
        <v>530</v>
      </c>
      <c r="F33" s="525" t="s">
        <v>716</v>
      </c>
      <c r="G33" s="524" t="s">
        <v>615</v>
      </c>
      <c r="H33" s="524" t="s">
        <v>616</v>
      </c>
      <c r="I33" s="524" t="s">
        <v>617</v>
      </c>
      <c r="J33" s="524" t="s">
        <v>618</v>
      </c>
      <c r="K33" s="524" t="s">
        <v>619</v>
      </c>
      <c r="L33" s="526">
        <v>66.729964282400829</v>
      </c>
      <c r="M33" s="526">
        <v>2</v>
      </c>
      <c r="N33" s="527">
        <v>133.45992856480166</v>
      </c>
    </row>
    <row r="34" spans="1:14" ht="14.4" customHeight="1" x14ac:dyDescent="0.3">
      <c r="A34" s="522" t="s">
        <v>514</v>
      </c>
      <c r="B34" s="523" t="s">
        <v>515</v>
      </c>
      <c r="C34" s="524" t="s">
        <v>519</v>
      </c>
      <c r="D34" s="525" t="s">
        <v>714</v>
      </c>
      <c r="E34" s="524" t="s">
        <v>620</v>
      </c>
      <c r="F34" s="525" t="s">
        <v>717</v>
      </c>
      <c r="G34" s="524" t="s">
        <v>615</v>
      </c>
      <c r="H34" s="524" t="s">
        <v>621</v>
      </c>
      <c r="I34" s="524" t="s">
        <v>621</v>
      </c>
      <c r="J34" s="524" t="s">
        <v>622</v>
      </c>
      <c r="K34" s="524" t="s">
        <v>623</v>
      </c>
      <c r="L34" s="526">
        <v>166.65</v>
      </c>
      <c r="M34" s="526">
        <v>2</v>
      </c>
      <c r="N34" s="527">
        <v>333.3</v>
      </c>
    </row>
    <row r="35" spans="1:14" ht="14.4" customHeight="1" x14ac:dyDescent="0.3">
      <c r="A35" s="522" t="s">
        <v>514</v>
      </c>
      <c r="B35" s="523" t="s">
        <v>515</v>
      </c>
      <c r="C35" s="524" t="s">
        <v>519</v>
      </c>
      <c r="D35" s="525" t="s">
        <v>714</v>
      </c>
      <c r="E35" s="524" t="s">
        <v>624</v>
      </c>
      <c r="F35" s="525" t="s">
        <v>718</v>
      </c>
      <c r="G35" s="524" t="s">
        <v>531</v>
      </c>
      <c r="H35" s="524" t="s">
        <v>625</v>
      </c>
      <c r="I35" s="524" t="s">
        <v>626</v>
      </c>
      <c r="J35" s="524" t="s">
        <v>627</v>
      </c>
      <c r="K35" s="524" t="s">
        <v>628</v>
      </c>
      <c r="L35" s="526">
        <v>718.83</v>
      </c>
      <c r="M35" s="526">
        <v>34</v>
      </c>
      <c r="N35" s="527">
        <v>24440.22</v>
      </c>
    </row>
    <row r="36" spans="1:14" ht="14.4" customHeight="1" x14ac:dyDescent="0.3">
      <c r="A36" s="522" t="s">
        <v>514</v>
      </c>
      <c r="B36" s="523" t="s">
        <v>515</v>
      </c>
      <c r="C36" s="524" t="s">
        <v>519</v>
      </c>
      <c r="D36" s="525" t="s">
        <v>714</v>
      </c>
      <c r="E36" s="524" t="s">
        <v>624</v>
      </c>
      <c r="F36" s="525" t="s">
        <v>718</v>
      </c>
      <c r="G36" s="524" t="s">
        <v>531</v>
      </c>
      <c r="H36" s="524" t="s">
        <v>629</v>
      </c>
      <c r="I36" s="524" t="s">
        <v>630</v>
      </c>
      <c r="J36" s="524" t="s">
        <v>631</v>
      </c>
      <c r="K36" s="524" t="s">
        <v>632</v>
      </c>
      <c r="L36" s="526">
        <v>1662.2759761654806</v>
      </c>
      <c r="M36" s="526">
        <v>27</v>
      </c>
      <c r="N36" s="527">
        <v>44881.45135646798</v>
      </c>
    </row>
    <row r="37" spans="1:14" ht="14.4" customHeight="1" x14ac:dyDescent="0.3">
      <c r="A37" s="522" t="s">
        <v>514</v>
      </c>
      <c r="B37" s="523" t="s">
        <v>515</v>
      </c>
      <c r="C37" s="524" t="s">
        <v>519</v>
      </c>
      <c r="D37" s="525" t="s">
        <v>714</v>
      </c>
      <c r="E37" s="524" t="s">
        <v>624</v>
      </c>
      <c r="F37" s="525" t="s">
        <v>718</v>
      </c>
      <c r="G37" s="524" t="s">
        <v>531</v>
      </c>
      <c r="H37" s="524" t="s">
        <v>633</v>
      </c>
      <c r="I37" s="524" t="s">
        <v>634</v>
      </c>
      <c r="J37" s="524" t="s">
        <v>635</v>
      </c>
      <c r="K37" s="524" t="s">
        <v>636</v>
      </c>
      <c r="L37" s="526">
        <v>1955.5223269983433</v>
      </c>
      <c r="M37" s="526">
        <v>75</v>
      </c>
      <c r="N37" s="527">
        <v>146664.17452487574</v>
      </c>
    </row>
    <row r="38" spans="1:14" ht="14.4" customHeight="1" x14ac:dyDescent="0.3">
      <c r="A38" s="522" t="s">
        <v>514</v>
      </c>
      <c r="B38" s="523" t="s">
        <v>515</v>
      </c>
      <c r="C38" s="524" t="s">
        <v>519</v>
      </c>
      <c r="D38" s="525" t="s">
        <v>714</v>
      </c>
      <c r="E38" s="524" t="s">
        <v>624</v>
      </c>
      <c r="F38" s="525" t="s">
        <v>718</v>
      </c>
      <c r="G38" s="524" t="s">
        <v>531</v>
      </c>
      <c r="H38" s="524" t="s">
        <v>637</v>
      </c>
      <c r="I38" s="524" t="s">
        <v>638</v>
      </c>
      <c r="J38" s="524" t="s">
        <v>635</v>
      </c>
      <c r="K38" s="524" t="s">
        <v>639</v>
      </c>
      <c r="L38" s="526">
        <v>4952.6609828096589</v>
      </c>
      <c r="M38" s="526">
        <v>10</v>
      </c>
      <c r="N38" s="527">
        <v>49526.609828096589</v>
      </c>
    </row>
    <row r="39" spans="1:14" ht="14.4" customHeight="1" x14ac:dyDescent="0.3">
      <c r="A39" s="522" t="s">
        <v>514</v>
      </c>
      <c r="B39" s="523" t="s">
        <v>515</v>
      </c>
      <c r="C39" s="524" t="s">
        <v>519</v>
      </c>
      <c r="D39" s="525" t="s">
        <v>714</v>
      </c>
      <c r="E39" s="524" t="s">
        <v>624</v>
      </c>
      <c r="F39" s="525" t="s">
        <v>718</v>
      </c>
      <c r="G39" s="524" t="s">
        <v>531</v>
      </c>
      <c r="H39" s="524" t="s">
        <v>640</v>
      </c>
      <c r="I39" s="524" t="s">
        <v>641</v>
      </c>
      <c r="J39" s="524" t="s">
        <v>642</v>
      </c>
      <c r="K39" s="524" t="s">
        <v>643</v>
      </c>
      <c r="L39" s="526">
        <v>946.03298803823373</v>
      </c>
      <c r="M39" s="526">
        <v>197</v>
      </c>
      <c r="N39" s="527">
        <v>186368.49864353205</v>
      </c>
    </row>
    <row r="40" spans="1:14" ht="14.4" customHeight="1" x14ac:dyDescent="0.3">
      <c r="A40" s="522" t="s">
        <v>514</v>
      </c>
      <c r="B40" s="523" t="s">
        <v>515</v>
      </c>
      <c r="C40" s="524" t="s">
        <v>519</v>
      </c>
      <c r="D40" s="525" t="s">
        <v>714</v>
      </c>
      <c r="E40" s="524" t="s">
        <v>624</v>
      </c>
      <c r="F40" s="525" t="s">
        <v>718</v>
      </c>
      <c r="G40" s="524" t="s">
        <v>531</v>
      </c>
      <c r="H40" s="524" t="s">
        <v>644</v>
      </c>
      <c r="I40" s="524" t="s">
        <v>645</v>
      </c>
      <c r="J40" s="524" t="s">
        <v>646</v>
      </c>
      <c r="K40" s="524" t="s">
        <v>647</v>
      </c>
      <c r="L40" s="526">
        <v>842.60099999999989</v>
      </c>
      <c r="M40" s="526">
        <v>280</v>
      </c>
      <c r="N40" s="527">
        <v>235928.27999999997</v>
      </c>
    </row>
    <row r="41" spans="1:14" ht="14.4" customHeight="1" x14ac:dyDescent="0.3">
      <c r="A41" s="522" t="s">
        <v>514</v>
      </c>
      <c r="B41" s="523" t="s">
        <v>515</v>
      </c>
      <c r="C41" s="524" t="s">
        <v>519</v>
      </c>
      <c r="D41" s="525" t="s">
        <v>714</v>
      </c>
      <c r="E41" s="524" t="s">
        <v>624</v>
      </c>
      <c r="F41" s="525" t="s">
        <v>718</v>
      </c>
      <c r="G41" s="524" t="s">
        <v>531</v>
      </c>
      <c r="H41" s="524" t="s">
        <v>648</v>
      </c>
      <c r="I41" s="524" t="s">
        <v>649</v>
      </c>
      <c r="J41" s="524" t="s">
        <v>650</v>
      </c>
      <c r="K41" s="524" t="s">
        <v>651</v>
      </c>
      <c r="L41" s="526">
        <v>395.92999999999995</v>
      </c>
      <c r="M41" s="526">
        <v>10</v>
      </c>
      <c r="N41" s="527">
        <v>3959.2999999999997</v>
      </c>
    </row>
    <row r="42" spans="1:14" ht="14.4" customHeight="1" x14ac:dyDescent="0.3">
      <c r="A42" s="522" t="s">
        <v>514</v>
      </c>
      <c r="B42" s="523" t="s">
        <v>515</v>
      </c>
      <c r="C42" s="524" t="s">
        <v>519</v>
      </c>
      <c r="D42" s="525" t="s">
        <v>714</v>
      </c>
      <c r="E42" s="524" t="s">
        <v>624</v>
      </c>
      <c r="F42" s="525" t="s">
        <v>718</v>
      </c>
      <c r="G42" s="524" t="s">
        <v>615</v>
      </c>
      <c r="H42" s="524" t="s">
        <v>652</v>
      </c>
      <c r="I42" s="524" t="s">
        <v>653</v>
      </c>
      <c r="J42" s="524" t="s">
        <v>654</v>
      </c>
      <c r="K42" s="524" t="s">
        <v>655</v>
      </c>
      <c r="L42" s="526">
        <v>4050.2239779164302</v>
      </c>
      <c r="M42" s="526">
        <v>4</v>
      </c>
      <c r="N42" s="527">
        <v>16200.895911665721</v>
      </c>
    </row>
    <row r="43" spans="1:14" ht="14.4" customHeight="1" x14ac:dyDescent="0.3">
      <c r="A43" s="522" t="s">
        <v>514</v>
      </c>
      <c r="B43" s="523" t="s">
        <v>515</v>
      </c>
      <c r="C43" s="524" t="s">
        <v>519</v>
      </c>
      <c r="D43" s="525" t="s">
        <v>714</v>
      </c>
      <c r="E43" s="524" t="s">
        <v>624</v>
      </c>
      <c r="F43" s="525" t="s">
        <v>718</v>
      </c>
      <c r="G43" s="524" t="s">
        <v>615</v>
      </c>
      <c r="H43" s="524" t="s">
        <v>656</v>
      </c>
      <c r="I43" s="524" t="s">
        <v>657</v>
      </c>
      <c r="J43" s="524" t="s">
        <v>654</v>
      </c>
      <c r="K43" s="524" t="s">
        <v>658</v>
      </c>
      <c r="L43" s="526">
        <v>8100.4621361547888</v>
      </c>
      <c r="M43" s="526">
        <v>9</v>
      </c>
      <c r="N43" s="527">
        <v>72904.159225393101</v>
      </c>
    </row>
    <row r="44" spans="1:14" ht="14.4" customHeight="1" x14ac:dyDescent="0.3">
      <c r="A44" s="522" t="s">
        <v>514</v>
      </c>
      <c r="B44" s="523" t="s">
        <v>515</v>
      </c>
      <c r="C44" s="524" t="s">
        <v>519</v>
      </c>
      <c r="D44" s="525" t="s">
        <v>714</v>
      </c>
      <c r="E44" s="524" t="s">
        <v>624</v>
      </c>
      <c r="F44" s="525" t="s">
        <v>718</v>
      </c>
      <c r="G44" s="524" t="s">
        <v>615</v>
      </c>
      <c r="H44" s="524" t="s">
        <v>659</v>
      </c>
      <c r="I44" s="524" t="s">
        <v>660</v>
      </c>
      <c r="J44" s="524" t="s">
        <v>661</v>
      </c>
      <c r="K44" s="524" t="s">
        <v>662</v>
      </c>
      <c r="L44" s="526">
        <v>1450.8109949643335</v>
      </c>
      <c r="M44" s="526">
        <v>10</v>
      </c>
      <c r="N44" s="527">
        <v>14508.109949643336</v>
      </c>
    </row>
    <row r="45" spans="1:14" ht="14.4" customHeight="1" x14ac:dyDescent="0.3">
      <c r="A45" s="522" t="s">
        <v>514</v>
      </c>
      <c r="B45" s="523" t="s">
        <v>515</v>
      </c>
      <c r="C45" s="524" t="s">
        <v>519</v>
      </c>
      <c r="D45" s="525" t="s">
        <v>714</v>
      </c>
      <c r="E45" s="524" t="s">
        <v>624</v>
      </c>
      <c r="F45" s="525" t="s">
        <v>718</v>
      </c>
      <c r="G45" s="524" t="s">
        <v>615</v>
      </c>
      <c r="H45" s="524" t="s">
        <v>663</v>
      </c>
      <c r="I45" s="524" t="s">
        <v>664</v>
      </c>
      <c r="J45" s="524" t="s">
        <v>665</v>
      </c>
      <c r="K45" s="524" t="s">
        <v>666</v>
      </c>
      <c r="L45" s="526">
        <v>1613.1188910479877</v>
      </c>
      <c r="M45" s="526">
        <v>170</v>
      </c>
      <c r="N45" s="527">
        <v>274230.2114781579</v>
      </c>
    </row>
    <row r="46" spans="1:14" ht="14.4" customHeight="1" x14ac:dyDescent="0.3">
      <c r="A46" s="522" t="s">
        <v>514</v>
      </c>
      <c r="B46" s="523" t="s">
        <v>515</v>
      </c>
      <c r="C46" s="524" t="s">
        <v>519</v>
      </c>
      <c r="D46" s="525" t="s">
        <v>714</v>
      </c>
      <c r="E46" s="524" t="s">
        <v>624</v>
      </c>
      <c r="F46" s="525" t="s">
        <v>718</v>
      </c>
      <c r="G46" s="524" t="s">
        <v>615</v>
      </c>
      <c r="H46" s="524" t="s">
        <v>667</v>
      </c>
      <c r="I46" s="524" t="s">
        <v>667</v>
      </c>
      <c r="J46" s="524" t="s">
        <v>665</v>
      </c>
      <c r="K46" s="524" t="s">
        <v>668</v>
      </c>
      <c r="L46" s="526">
        <v>32401.809428366563</v>
      </c>
      <c r="M46" s="526">
        <v>15</v>
      </c>
      <c r="N46" s="527">
        <v>486027.14142549847</v>
      </c>
    </row>
    <row r="47" spans="1:14" ht="14.4" customHeight="1" x14ac:dyDescent="0.3">
      <c r="A47" s="522" t="s">
        <v>514</v>
      </c>
      <c r="B47" s="523" t="s">
        <v>515</v>
      </c>
      <c r="C47" s="524" t="s">
        <v>524</v>
      </c>
      <c r="D47" s="525" t="s">
        <v>715</v>
      </c>
      <c r="E47" s="524" t="s">
        <v>530</v>
      </c>
      <c r="F47" s="525" t="s">
        <v>716</v>
      </c>
      <c r="G47" s="524" t="s">
        <v>531</v>
      </c>
      <c r="H47" s="524" t="s">
        <v>537</v>
      </c>
      <c r="I47" s="524" t="s">
        <v>537</v>
      </c>
      <c r="J47" s="524" t="s">
        <v>533</v>
      </c>
      <c r="K47" s="524" t="s">
        <v>538</v>
      </c>
      <c r="L47" s="526">
        <v>93.5</v>
      </c>
      <c r="M47" s="526">
        <v>12</v>
      </c>
      <c r="N47" s="527">
        <v>1122</v>
      </c>
    </row>
    <row r="48" spans="1:14" ht="14.4" customHeight="1" x14ac:dyDescent="0.3">
      <c r="A48" s="522" t="s">
        <v>514</v>
      </c>
      <c r="B48" s="523" t="s">
        <v>515</v>
      </c>
      <c r="C48" s="524" t="s">
        <v>524</v>
      </c>
      <c r="D48" s="525" t="s">
        <v>715</v>
      </c>
      <c r="E48" s="524" t="s">
        <v>530</v>
      </c>
      <c r="F48" s="525" t="s">
        <v>716</v>
      </c>
      <c r="G48" s="524" t="s">
        <v>531</v>
      </c>
      <c r="H48" s="524" t="s">
        <v>539</v>
      </c>
      <c r="I48" s="524" t="s">
        <v>540</v>
      </c>
      <c r="J48" s="524" t="s">
        <v>541</v>
      </c>
      <c r="K48" s="524" t="s">
        <v>542</v>
      </c>
      <c r="L48" s="526">
        <v>87.029999999999987</v>
      </c>
      <c r="M48" s="526">
        <v>1</v>
      </c>
      <c r="N48" s="527">
        <v>87.029999999999987</v>
      </c>
    </row>
    <row r="49" spans="1:14" ht="14.4" customHeight="1" x14ac:dyDescent="0.3">
      <c r="A49" s="522" t="s">
        <v>514</v>
      </c>
      <c r="B49" s="523" t="s">
        <v>515</v>
      </c>
      <c r="C49" s="524" t="s">
        <v>524</v>
      </c>
      <c r="D49" s="525" t="s">
        <v>715</v>
      </c>
      <c r="E49" s="524" t="s">
        <v>530</v>
      </c>
      <c r="F49" s="525" t="s">
        <v>716</v>
      </c>
      <c r="G49" s="524" t="s">
        <v>531</v>
      </c>
      <c r="H49" s="524" t="s">
        <v>543</v>
      </c>
      <c r="I49" s="524" t="s">
        <v>544</v>
      </c>
      <c r="J49" s="524" t="s">
        <v>545</v>
      </c>
      <c r="K49" s="524" t="s">
        <v>546</v>
      </c>
      <c r="L49" s="526">
        <v>177.21000000000004</v>
      </c>
      <c r="M49" s="526">
        <v>20</v>
      </c>
      <c r="N49" s="527">
        <v>3544.2000000000007</v>
      </c>
    </row>
    <row r="50" spans="1:14" ht="14.4" customHeight="1" x14ac:dyDescent="0.3">
      <c r="A50" s="522" t="s">
        <v>514</v>
      </c>
      <c r="B50" s="523" t="s">
        <v>515</v>
      </c>
      <c r="C50" s="524" t="s">
        <v>524</v>
      </c>
      <c r="D50" s="525" t="s">
        <v>715</v>
      </c>
      <c r="E50" s="524" t="s">
        <v>530</v>
      </c>
      <c r="F50" s="525" t="s">
        <v>716</v>
      </c>
      <c r="G50" s="524" t="s">
        <v>531</v>
      </c>
      <c r="H50" s="524" t="s">
        <v>547</v>
      </c>
      <c r="I50" s="524" t="s">
        <v>548</v>
      </c>
      <c r="J50" s="524" t="s">
        <v>549</v>
      </c>
      <c r="K50" s="524" t="s">
        <v>550</v>
      </c>
      <c r="L50" s="526">
        <v>75.229836290622714</v>
      </c>
      <c r="M50" s="526">
        <v>2</v>
      </c>
      <c r="N50" s="527">
        <v>150.45967258124543</v>
      </c>
    </row>
    <row r="51" spans="1:14" ht="14.4" customHeight="1" x14ac:dyDescent="0.3">
      <c r="A51" s="522" t="s">
        <v>514</v>
      </c>
      <c r="B51" s="523" t="s">
        <v>515</v>
      </c>
      <c r="C51" s="524" t="s">
        <v>524</v>
      </c>
      <c r="D51" s="525" t="s">
        <v>715</v>
      </c>
      <c r="E51" s="524" t="s">
        <v>530</v>
      </c>
      <c r="F51" s="525" t="s">
        <v>716</v>
      </c>
      <c r="G51" s="524" t="s">
        <v>531</v>
      </c>
      <c r="H51" s="524" t="s">
        <v>669</v>
      </c>
      <c r="I51" s="524" t="s">
        <v>670</v>
      </c>
      <c r="J51" s="524" t="s">
        <v>671</v>
      </c>
      <c r="K51" s="524" t="s">
        <v>672</v>
      </c>
      <c r="L51" s="526">
        <v>375.80000000000007</v>
      </c>
      <c r="M51" s="526">
        <v>14</v>
      </c>
      <c r="N51" s="527">
        <v>5261.2000000000007</v>
      </c>
    </row>
    <row r="52" spans="1:14" ht="14.4" customHeight="1" x14ac:dyDescent="0.3">
      <c r="A52" s="522" t="s">
        <v>514</v>
      </c>
      <c r="B52" s="523" t="s">
        <v>515</v>
      </c>
      <c r="C52" s="524" t="s">
        <v>524</v>
      </c>
      <c r="D52" s="525" t="s">
        <v>715</v>
      </c>
      <c r="E52" s="524" t="s">
        <v>530</v>
      </c>
      <c r="F52" s="525" t="s">
        <v>716</v>
      </c>
      <c r="G52" s="524" t="s">
        <v>531</v>
      </c>
      <c r="H52" s="524" t="s">
        <v>673</v>
      </c>
      <c r="I52" s="524" t="s">
        <v>674</v>
      </c>
      <c r="J52" s="524" t="s">
        <v>675</v>
      </c>
      <c r="K52" s="524" t="s">
        <v>676</v>
      </c>
      <c r="L52" s="526">
        <v>100.38</v>
      </c>
      <c r="M52" s="526">
        <v>1</v>
      </c>
      <c r="N52" s="527">
        <v>100.38</v>
      </c>
    </row>
    <row r="53" spans="1:14" ht="14.4" customHeight="1" x14ac:dyDescent="0.3">
      <c r="A53" s="522" t="s">
        <v>514</v>
      </c>
      <c r="B53" s="523" t="s">
        <v>515</v>
      </c>
      <c r="C53" s="524" t="s">
        <v>524</v>
      </c>
      <c r="D53" s="525" t="s">
        <v>715</v>
      </c>
      <c r="E53" s="524" t="s">
        <v>530</v>
      </c>
      <c r="F53" s="525" t="s">
        <v>716</v>
      </c>
      <c r="G53" s="524" t="s">
        <v>531</v>
      </c>
      <c r="H53" s="524" t="s">
        <v>677</v>
      </c>
      <c r="I53" s="524" t="s">
        <v>678</v>
      </c>
      <c r="J53" s="524" t="s">
        <v>679</v>
      </c>
      <c r="K53" s="524" t="s">
        <v>680</v>
      </c>
      <c r="L53" s="526">
        <v>57.94</v>
      </c>
      <c r="M53" s="526">
        <v>1</v>
      </c>
      <c r="N53" s="527">
        <v>57.94</v>
      </c>
    </row>
    <row r="54" spans="1:14" ht="14.4" customHeight="1" x14ac:dyDescent="0.3">
      <c r="A54" s="522" t="s">
        <v>514</v>
      </c>
      <c r="B54" s="523" t="s">
        <v>515</v>
      </c>
      <c r="C54" s="524" t="s">
        <v>524</v>
      </c>
      <c r="D54" s="525" t="s">
        <v>715</v>
      </c>
      <c r="E54" s="524" t="s">
        <v>530</v>
      </c>
      <c r="F54" s="525" t="s">
        <v>716</v>
      </c>
      <c r="G54" s="524" t="s">
        <v>531</v>
      </c>
      <c r="H54" s="524" t="s">
        <v>681</v>
      </c>
      <c r="I54" s="524" t="s">
        <v>682</v>
      </c>
      <c r="J54" s="524" t="s">
        <v>683</v>
      </c>
      <c r="K54" s="524" t="s">
        <v>684</v>
      </c>
      <c r="L54" s="526">
        <v>312.83999999999997</v>
      </c>
      <c r="M54" s="526">
        <v>7</v>
      </c>
      <c r="N54" s="527">
        <v>2189.8799999999997</v>
      </c>
    </row>
    <row r="55" spans="1:14" ht="14.4" customHeight="1" x14ac:dyDescent="0.3">
      <c r="A55" s="522" t="s">
        <v>514</v>
      </c>
      <c r="B55" s="523" t="s">
        <v>515</v>
      </c>
      <c r="C55" s="524" t="s">
        <v>524</v>
      </c>
      <c r="D55" s="525" t="s">
        <v>715</v>
      </c>
      <c r="E55" s="524" t="s">
        <v>530</v>
      </c>
      <c r="F55" s="525" t="s">
        <v>716</v>
      </c>
      <c r="G55" s="524" t="s">
        <v>531</v>
      </c>
      <c r="H55" s="524" t="s">
        <v>685</v>
      </c>
      <c r="I55" s="524" t="s">
        <v>686</v>
      </c>
      <c r="J55" s="524" t="s">
        <v>683</v>
      </c>
      <c r="K55" s="524" t="s">
        <v>687</v>
      </c>
      <c r="L55" s="526">
        <v>255.20000000000002</v>
      </c>
      <c r="M55" s="526">
        <v>7</v>
      </c>
      <c r="N55" s="527">
        <v>1786.4</v>
      </c>
    </row>
    <row r="56" spans="1:14" ht="14.4" customHeight="1" x14ac:dyDescent="0.3">
      <c r="A56" s="522" t="s">
        <v>514</v>
      </c>
      <c r="B56" s="523" t="s">
        <v>515</v>
      </c>
      <c r="C56" s="524" t="s">
        <v>524</v>
      </c>
      <c r="D56" s="525" t="s">
        <v>715</v>
      </c>
      <c r="E56" s="524" t="s">
        <v>530</v>
      </c>
      <c r="F56" s="525" t="s">
        <v>716</v>
      </c>
      <c r="G56" s="524" t="s">
        <v>531</v>
      </c>
      <c r="H56" s="524" t="s">
        <v>688</v>
      </c>
      <c r="I56" s="524" t="s">
        <v>689</v>
      </c>
      <c r="J56" s="524" t="s">
        <v>690</v>
      </c>
      <c r="K56" s="524" t="s">
        <v>691</v>
      </c>
      <c r="L56" s="526">
        <v>351.19064724875346</v>
      </c>
      <c r="M56" s="526">
        <v>1</v>
      </c>
      <c r="N56" s="527">
        <v>351.19064724875346</v>
      </c>
    </row>
    <row r="57" spans="1:14" ht="14.4" customHeight="1" x14ac:dyDescent="0.3">
      <c r="A57" s="522" t="s">
        <v>514</v>
      </c>
      <c r="B57" s="523" t="s">
        <v>515</v>
      </c>
      <c r="C57" s="524" t="s">
        <v>524</v>
      </c>
      <c r="D57" s="525" t="s">
        <v>715</v>
      </c>
      <c r="E57" s="524" t="s">
        <v>530</v>
      </c>
      <c r="F57" s="525" t="s">
        <v>716</v>
      </c>
      <c r="G57" s="524" t="s">
        <v>531</v>
      </c>
      <c r="H57" s="524" t="s">
        <v>692</v>
      </c>
      <c r="I57" s="524" t="s">
        <v>693</v>
      </c>
      <c r="J57" s="524" t="s">
        <v>694</v>
      </c>
      <c r="K57" s="524"/>
      <c r="L57" s="526">
        <v>252.97800000000001</v>
      </c>
      <c r="M57" s="526">
        <v>2</v>
      </c>
      <c r="N57" s="527">
        <v>505.95600000000002</v>
      </c>
    </row>
    <row r="58" spans="1:14" ht="14.4" customHeight="1" x14ac:dyDescent="0.3">
      <c r="A58" s="522" t="s">
        <v>514</v>
      </c>
      <c r="B58" s="523" t="s">
        <v>515</v>
      </c>
      <c r="C58" s="524" t="s">
        <v>524</v>
      </c>
      <c r="D58" s="525" t="s">
        <v>715</v>
      </c>
      <c r="E58" s="524" t="s">
        <v>530</v>
      </c>
      <c r="F58" s="525" t="s">
        <v>716</v>
      </c>
      <c r="G58" s="524" t="s">
        <v>531</v>
      </c>
      <c r="H58" s="524" t="s">
        <v>582</v>
      </c>
      <c r="I58" s="524" t="s">
        <v>583</v>
      </c>
      <c r="J58" s="524" t="s">
        <v>584</v>
      </c>
      <c r="K58" s="524" t="s">
        <v>585</v>
      </c>
      <c r="L58" s="526">
        <v>275.30999999999995</v>
      </c>
      <c r="M58" s="526">
        <v>19</v>
      </c>
      <c r="N58" s="527">
        <v>5230.8899999999994</v>
      </c>
    </row>
    <row r="59" spans="1:14" ht="14.4" customHeight="1" x14ac:dyDescent="0.3">
      <c r="A59" s="522" t="s">
        <v>514</v>
      </c>
      <c r="B59" s="523" t="s">
        <v>515</v>
      </c>
      <c r="C59" s="524" t="s">
        <v>524</v>
      </c>
      <c r="D59" s="525" t="s">
        <v>715</v>
      </c>
      <c r="E59" s="524" t="s">
        <v>530</v>
      </c>
      <c r="F59" s="525" t="s">
        <v>716</v>
      </c>
      <c r="G59" s="524" t="s">
        <v>531</v>
      </c>
      <c r="H59" s="524" t="s">
        <v>595</v>
      </c>
      <c r="I59" s="524" t="s">
        <v>569</v>
      </c>
      <c r="J59" s="524" t="s">
        <v>596</v>
      </c>
      <c r="K59" s="524"/>
      <c r="L59" s="526">
        <v>63.056399539785261</v>
      </c>
      <c r="M59" s="526">
        <v>36</v>
      </c>
      <c r="N59" s="527">
        <v>2270.0303834322694</v>
      </c>
    </row>
    <row r="60" spans="1:14" ht="14.4" customHeight="1" x14ac:dyDescent="0.3">
      <c r="A60" s="522" t="s">
        <v>514</v>
      </c>
      <c r="B60" s="523" t="s">
        <v>515</v>
      </c>
      <c r="C60" s="524" t="s">
        <v>524</v>
      </c>
      <c r="D60" s="525" t="s">
        <v>715</v>
      </c>
      <c r="E60" s="524" t="s">
        <v>530</v>
      </c>
      <c r="F60" s="525" t="s">
        <v>716</v>
      </c>
      <c r="G60" s="524" t="s">
        <v>531</v>
      </c>
      <c r="H60" s="524" t="s">
        <v>695</v>
      </c>
      <c r="I60" s="524" t="s">
        <v>569</v>
      </c>
      <c r="J60" s="524" t="s">
        <v>696</v>
      </c>
      <c r="K60" s="524" t="s">
        <v>697</v>
      </c>
      <c r="L60" s="526">
        <v>64.741154432972777</v>
      </c>
      <c r="M60" s="526">
        <v>20</v>
      </c>
      <c r="N60" s="527">
        <v>1294.8230886594556</v>
      </c>
    </row>
    <row r="61" spans="1:14" ht="14.4" customHeight="1" x14ac:dyDescent="0.3">
      <c r="A61" s="522" t="s">
        <v>514</v>
      </c>
      <c r="B61" s="523" t="s">
        <v>515</v>
      </c>
      <c r="C61" s="524" t="s">
        <v>524</v>
      </c>
      <c r="D61" s="525" t="s">
        <v>715</v>
      </c>
      <c r="E61" s="524" t="s">
        <v>530</v>
      </c>
      <c r="F61" s="525" t="s">
        <v>716</v>
      </c>
      <c r="G61" s="524" t="s">
        <v>531</v>
      </c>
      <c r="H61" s="524" t="s">
        <v>698</v>
      </c>
      <c r="I61" s="524" t="s">
        <v>569</v>
      </c>
      <c r="J61" s="524" t="s">
        <v>699</v>
      </c>
      <c r="K61" s="524"/>
      <c r="L61" s="526">
        <v>490.05</v>
      </c>
      <c r="M61" s="526">
        <v>1</v>
      </c>
      <c r="N61" s="527">
        <v>490.05</v>
      </c>
    </row>
    <row r="62" spans="1:14" ht="14.4" customHeight="1" x14ac:dyDescent="0.3">
      <c r="A62" s="522" t="s">
        <v>514</v>
      </c>
      <c r="B62" s="523" t="s">
        <v>515</v>
      </c>
      <c r="C62" s="524" t="s">
        <v>524</v>
      </c>
      <c r="D62" s="525" t="s">
        <v>715</v>
      </c>
      <c r="E62" s="524" t="s">
        <v>530</v>
      </c>
      <c r="F62" s="525" t="s">
        <v>716</v>
      </c>
      <c r="G62" s="524" t="s">
        <v>615</v>
      </c>
      <c r="H62" s="524" t="s">
        <v>700</v>
      </c>
      <c r="I62" s="524" t="s">
        <v>701</v>
      </c>
      <c r="J62" s="524" t="s">
        <v>702</v>
      </c>
      <c r="K62" s="524" t="s">
        <v>703</v>
      </c>
      <c r="L62" s="526">
        <v>34.75</v>
      </c>
      <c r="M62" s="526">
        <v>6</v>
      </c>
      <c r="N62" s="527">
        <v>208.5</v>
      </c>
    </row>
    <row r="63" spans="1:14" ht="14.4" customHeight="1" x14ac:dyDescent="0.3">
      <c r="A63" s="522" t="s">
        <v>514</v>
      </c>
      <c r="B63" s="523" t="s">
        <v>515</v>
      </c>
      <c r="C63" s="524" t="s">
        <v>524</v>
      </c>
      <c r="D63" s="525" t="s">
        <v>715</v>
      </c>
      <c r="E63" s="524" t="s">
        <v>624</v>
      </c>
      <c r="F63" s="525" t="s">
        <v>718</v>
      </c>
      <c r="G63" s="524" t="s">
        <v>531</v>
      </c>
      <c r="H63" s="524" t="s">
        <v>704</v>
      </c>
      <c r="I63" s="524" t="s">
        <v>705</v>
      </c>
      <c r="J63" s="524" t="s">
        <v>706</v>
      </c>
      <c r="K63" s="524" t="s">
        <v>707</v>
      </c>
      <c r="L63" s="526">
        <v>5170</v>
      </c>
      <c r="M63" s="526">
        <v>3</v>
      </c>
      <c r="N63" s="527">
        <v>15510</v>
      </c>
    </row>
    <row r="64" spans="1:14" ht="14.4" customHeight="1" x14ac:dyDescent="0.3">
      <c r="A64" s="522" t="s">
        <v>514</v>
      </c>
      <c r="B64" s="523" t="s">
        <v>515</v>
      </c>
      <c r="C64" s="524" t="s">
        <v>524</v>
      </c>
      <c r="D64" s="525" t="s">
        <v>715</v>
      </c>
      <c r="E64" s="524" t="s">
        <v>624</v>
      </c>
      <c r="F64" s="525" t="s">
        <v>718</v>
      </c>
      <c r="G64" s="524" t="s">
        <v>531</v>
      </c>
      <c r="H64" s="524" t="s">
        <v>708</v>
      </c>
      <c r="I64" s="524" t="s">
        <v>709</v>
      </c>
      <c r="J64" s="524" t="s">
        <v>710</v>
      </c>
      <c r="K64" s="524" t="s">
        <v>711</v>
      </c>
      <c r="L64" s="526">
        <v>9099.168845390177</v>
      </c>
      <c r="M64" s="526">
        <v>28</v>
      </c>
      <c r="N64" s="527">
        <v>254776.72767092497</v>
      </c>
    </row>
    <row r="65" spans="1:14" ht="14.4" customHeight="1" thickBot="1" x14ac:dyDescent="0.35">
      <c r="A65" s="528" t="s">
        <v>514</v>
      </c>
      <c r="B65" s="529" t="s">
        <v>515</v>
      </c>
      <c r="C65" s="530" t="s">
        <v>524</v>
      </c>
      <c r="D65" s="531" t="s">
        <v>715</v>
      </c>
      <c r="E65" s="530" t="s">
        <v>624</v>
      </c>
      <c r="F65" s="531" t="s">
        <v>718</v>
      </c>
      <c r="G65" s="530" t="s">
        <v>531</v>
      </c>
      <c r="H65" s="530" t="s">
        <v>712</v>
      </c>
      <c r="I65" s="530" t="s">
        <v>712</v>
      </c>
      <c r="J65" s="530" t="s">
        <v>710</v>
      </c>
      <c r="K65" s="530" t="s">
        <v>713</v>
      </c>
      <c r="L65" s="532">
        <v>5057.6580822687647</v>
      </c>
      <c r="M65" s="532">
        <v>4</v>
      </c>
      <c r="N65" s="533">
        <v>20230.632329075059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7"/>
  </cols>
  <sheetData>
    <row r="1" spans="1:6" ht="37.200000000000003" customHeight="1" thickBot="1" x14ac:dyDescent="0.4">
      <c r="A1" s="417" t="s">
        <v>173</v>
      </c>
      <c r="B1" s="418"/>
      <c r="C1" s="418"/>
      <c r="D1" s="418"/>
      <c r="E1" s="418"/>
      <c r="F1" s="418"/>
    </row>
    <row r="2" spans="1:6" ht="14.4" customHeight="1" thickBot="1" x14ac:dyDescent="0.35">
      <c r="A2" s="268" t="s">
        <v>304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19" t="s">
        <v>138</v>
      </c>
      <c r="C3" s="420"/>
      <c r="D3" s="421" t="s">
        <v>137</v>
      </c>
      <c r="E3" s="420"/>
      <c r="F3" s="93" t="s">
        <v>3</v>
      </c>
    </row>
    <row r="4" spans="1:6" ht="14.4" customHeight="1" thickBot="1" x14ac:dyDescent="0.35">
      <c r="A4" s="534" t="s">
        <v>152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548" t="s">
        <v>719</v>
      </c>
      <c r="B5" s="520"/>
      <c r="C5" s="538">
        <v>0</v>
      </c>
      <c r="D5" s="520">
        <v>208.5</v>
      </c>
      <c r="E5" s="538">
        <v>1</v>
      </c>
      <c r="F5" s="521">
        <v>208.5</v>
      </c>
    </row>
    <row r="6" spans="1:6" ht="14.4" customHeight="1" thickBot="1" x14ac:dyDescent="0.35">
      <c r="A6" s="549" t="s">
        <v>720</v>
      </c>
      <c r="B6" s="541"/>
      <c r="C6" s="542">
        <v>0</v>
      </c>
      <c r="D6" s="541">
        <v>864337.27791892341</v>
      </c>
      <c r="E6" s="542">
        <v>1</v>
      </c>
      <c r="F6" s="543">
        <v>864337.27791892341</v>
      </c>
    </row>
    <row r="7" spans="1:6" ht="14.4" customHeight="1" thickBot="1" x14ac:dyDescent="0.35">
      <c r="A7" s="544" t="s">
        <v>3</v>
      </c>
      <c r="B7" s="545"/>
      <c r="C7" s="546">
        <v>0</v>
      </c>
      <c r="D7" s="545">
        <v>864545.77791892341</v>
      </c>
      <c r="E7" s="546">
        <v>1</v>
      </c>
      <c r="F7" s="547">
        <v>864545.77791892341</v>
      </c>
    </row>
    <row r="8" spans="1:6" ht="14.4" customHeight="1" thickBot="1" x14ac:dyDescent="0.35"/>
    <row r="9" spans="1:6" ht="14.4" customHeight="1" x14ac:dyDescent="0.3">
      <c r="A9" s="548" t="s">
        <v>721</v>
      </c>
      <c r="B9" s="520"/>
      <c r="C9" s="538">
        <v>0</v>
      </c>
      <c r="D9" s="520">
        <v>863870.51799035864</v>
      </c>
      <c r="E9" s="538">
        <v>1</v>
      </c>
      <c r="F9" s="521">
        <v>863870.51799035864</v>
      </c>
    </row>
    <row r="10" spans="1:6" ht="14.4" customHeight="1" x14ac:dyDescent="0.3">
      <c r="A10" s="551" t="s">
        <v>722</v>
      </c>
      <c r="B10" s="526"/>
      <c r="C10" s="539">
        <v>0</v>
      </c>
      <c r="D10" s="526">
        <v>333.3</v>
      </c>
      <c r="E10" s="539">
        <v>1</v>
      </c>
      <c r="F10" s="527">
        <v>333.3</v>
      </c>
    </row>
    <row r="11" spans="1:6" ht="14.4" customHeight="1" x14ac:dyDescent="0.3">
      <c r="A11" s="551" t="s">
        <v>723</v>
      </c>
      <c r="B11" s="526"/>
      <c r="C11" s="539">
        <v>0</v>
      </c>
      <c r="D11" s="526">
        <v>133.45992856480166</v>
      </c>
      <c r="E11" s="539">
        <v>1</v>
      </c>
      <c r="F11" s="527">
        <v>133.45992856480166</v>
      </c>
    </row>
    <row r="12" spans="1:6" ht="14.4" customHeight="1" thickBot="1" x14ac:dyDescent="0.35">
      <c r="A12" s="549" t="s">
        <v>724</v>
      </c>
      <c r="B12" s="541"/>
      <c r="C12" s="542">
        <v>0</v>
      </c>
      <c r="D12" s="541">
        <v>208.5</v>
      </c>
      <c r="E12" s="542">
        <v>1</v>
      </c>
      <c r="F12" s="543">
        <v>208.5</v>
      </c>
    </row>
    <row r="13" spans="1:6" ht="14.4" customHeight="1" thickBot="1" x14ac:dyDescent="0.35">
      <c r="A13" s="544" t="s">
        <v>3</v>
      </c>
      <c r="B13" s="545"/>
      <c r="C13" s="546">
        <v>0</v>
      </c>
      <c r="D13" s="545">
        <v>864545.77791892341</v>
      </c>
      <c r="E13" s="546">
        <v>1</v>
      </c>
      <c r="F13" s="547">
        <v>864545.77791892341</v>
      </c>
    </row>
  </sheetData>
  <mergeCells count="3">
    <mergeCell ref="A1:F1"/>
    <mergeCell ref="B3:C3"/>
    <mergeCell ref="D3:E3"/>
  </mergeCells>
  <conditionalFormatting sqref="C5:C1048576">
    <cfRule type="cellIs" dxfId="4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18" t="s">
        <v>738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379"/>
      <c r="M1" s="379"/>
    </row>
    <row r="2" spans="1:13" ht="14.4" customHeight="1" thickBot="1" x14ac:dyDescent="0.35">
      <c r="A2" s="268" t="s">
        <v>304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218</v>
      </c>
      <c r="J3" s="43">
        <f>SUBTOTAL(9,J6:J1048576)</f>
        <v>864545.7779189233</v>
      </c>
      <c r="K3" s="44">
        <f>IF(M3=0,0,J3/M3)</f>
        <v>1</v>
      </c>
      <c r="L3" s="43">
        <f>SUBTOTAL(9,L6:L1048576)</f>
        <v>218</v>
      </c>
      <c r="M3" s="45">
        <f>SUBTOTAL(9,M6:M1048576)</f>
        <v>864545.7779189233</v>
      </c>
    </row>
    <row r="4" spans="1:13" ht="14.4" customHeight="1" thickBot="1" x14ac:dyDescent="0.35">
      <c r="A4" s="41"/>
      <c r="B4" s="41"/>
      <c r="C4" s="41"/>
      <c r="D4" s="41"/>
      <c r="E4" s="42"/>
      <c r="F4" s="422" t="s">
        <v>138</v>
      </c>
      <c r="G4" s="423"/>
      <c r="H4" s="424"/>
      <c r="I4" s="425" t="s">
        <v>137</v>
      </c>
      <c r="J4" s="423"/>
      <c r="K4" s="424"/>
      <c r="L4" s="426" t="s">
        <v>3</v>
      </c>
      <c r="M4" s="427"/>
    </row>
    <row r="5" spans="1:13" ht="14.4" customHeight="1" thickBot="1" x14ac:dyDescent="0.35">
      <c r="A5" s="534" t="s">
        <v>139</v>
      </c>
      <c r="B5" s="552" t="s">
        <v>140</v>
      </c>
      <c r="C5" s="552" t="s">
        <v>77</v>
      </c>
      <c r="D5" s="552" t="s">
        <v>141</v>
      </c>
      <c r="E5" s="552" t="s">
        <v>142</v>
      </c>
      <c r="F5" s="553" t="s">
        <v>28</v>
      </c>
      <c r="G5" s="553" t="s">
        <v>14</v>
      </c>
      <c r="H5" s="536" t="s">
        <v>143</v>
      </c>
      <c r="I5" s="535" t="s">
        <v>28</v>
      </c>
      <c r="J5" s="553" t="s">
        <v>14</v>
      </c>
      <c r="K5" s="536" t="s">
        <v>143</v>
      </c>
      <c r="L5" s="535" t="s">
        <v>28</v>
      </c>
      <c r="M5" s="554" t="s">
        <v>14</v>
      </c>
    </row>
    <row r="6" spans="1:13" ht="14.4" customHeight="1" x14ac:dyDescent="0.3">
      <c r="A6" s="516" t="s">
        <v>519</v>
      </c>
      <c r="B6" s="517" t="s">
        <v>725</v>
      </c>
      <c r="C6" s="517" t="s">
        <v>617</v>
      </c>
      <c r="D6" s="517" t="s">
        <v>618</v>
      </c>
      <c r="E6" s="517" t="s">
        <v>726</v>
      </c>
      <c r="F6" s="520"/>
      <c r="G6" s="520"/>
      <c r="H6" s="538">
        <v>0</v>
      </c>
      <c r="I6" s="520">
        <v>2</v>
      </c>
      <c r="J6" s="520">
        <v>133.45992856480166</v>
      </c>
      <c r="K6" s="538">
        <v>1</v>
      </c>
      <c r="L6" s="520">
        <v>2</v>
      </c>
      <c r="M6" s="521">
        <v>133.45992856480166</v>
      </c>
    </row>
    <row r="7" spans="1:13" ht="14.4" customHeight="1" x14ac:dyDescent="0.3">
      <c r="A7" s="522" t="s">
        <v>519</v>
      </c>
      <c r="B7" s="523" t="s">
        <v>727</v>
      </c>
      <c r="C7" s="523" t="s">
        <v>621</v>
      </c>
      <c r="D7" s="523" t="s">
        <v>622</v>
      </c>
      <c r="E7" s="523" t="s">
        <v>728</v>
      </c>
      <c r="F7" s="526"/>
      <c r="G7" s="526"/>
      <c r="H7" s="539">
        <v>0</v>
      </c>
      <c r="I7" s="526">
        <v>2</v>
      </c>
      <c r="J7" s="526">
        <v>333.3</v>
      </c>
      <c r="K7" s="539">
        <v>1</v>
      </c>
      <c r="L7" s="526">
        <v>2</v>
      </c>
      <c r="M7" s="527">
        <v>333.3</v>
      </c>
    </row>
    <row r="8" spans="1:13" ht="14.4" customHeight="1" x14ac:dyDescent="0.3">
      <c r="A8" s="522" t="s">
        <v>519</v>
      </c>
      <c r="B8" s="523" t="s">
        <v>729</v>
      </c>
      <c r="C8" s="523" t="s">
        <v>667</v>
      </c>
      <c r="D8" s="523" t="s">
        <v>665</v>
      </c>
      <c r="E8" s="523" t="s">
        <v>730</v>
      </c>
      <c r="F8" s="526"/>
      <c r="G8" s="526"/>
      <c r="H8" s="539">
        <v>0</v>
      </c>
      <c r="I8" s="526">
        <v>15</v>
      </c>
      <c r="J8" s="526">
        <v>486027.14142549847</v>
      </c>
      <c r="K8" s="539">
        <v>1</v>
      </c>
      <c r="L8" s="526">
        <v>15</v>
      </c>
      <c r="M8" s="527">
        <v>486027.14142549847</v>
      </c>
    </row>
    <row r="9" spans="1:13" ht="14.4" customHeight="1" x14ac:dyDescent="0.3">
      <c r="A9" s="522" t="s">
        <v>519</v>
      </c>
      <c r="B9" s="523" t="s">
        <v>729</v>
      </c>
      <c r="C9" s="523" t="s">
        <v>653</v>
      </c>
      <c r="D9" s="523" t="s">
        <v>665</v>
      </c>
      <c r="E9" s="523" t="s">
        <v>731</v>
      </c>
      <c r="F9" s="526"/>
      <c r="G9" s="526"/>
      <c r="H9" s="539">
        <v>0</v>
      </c>
      <c r="I9" s="526">
        <v>4</v>
      </c>
      <c r="J9" s="526">
        <v>16200.895911665721</v>
      </c>
      <c r="K9" s="539">
        <v>1</v>
      </c>
      <c r="L9" s="526">
        <v>4</v>
      </c>
      <c r="M9" s="527">
        <v>16200.895911665721</v>
      </c>
    </row>
    <row r="10" spans="1:13" ht="14.4" customHeight="1" x14ac:dyDescent="0.3">
      <c r="A10" s="522" t="s">
        <v>519</v>
      </c>
      <c r="B10" s="523" t="s">
        <v>729</v>
      </c>
      <c r="C10" s="523" t="s">
        <v>657</v>
      </c>
      <c r="D10" s="523" t="s">
        <v>665</v>
      </c>
      <c r="E10" s="523" t="s">
        <v>732</v>
      </c>
      <c r="F10" s="526"/>
      <c r="G10" s="526"/>
      <c r="H10" s="539">
        <v>0</v>
      </c>
      <c r="I10" s="526">
        <v>9</v>
      </c>
      <c r="J10" s="526">
        <v>72904.159225393101</v>
      </c>
      <c r="K10" s="539">
        <v>1</v>
      </c>
      <c r="L10" s="526">
        <v>9</v>
      </c>
      <c r="M10" s="527">
        <v>72904.159225393101</v>
      </c>
    </row>
    <row r="11" spans="1:13" ht="14.4" customHeight="1" x14ac:dyDescent="0.3">
      <c r="A11" s="522" t="s">
        <v>519</v>
      </c>
      <c r="B11" s="523" t="s">
        <v>729</v>
      </c>
      <c r="C11" s="523" t="s">
        <v>660</v>
      </c>
      <c r="D11" s="523" t="s">
        <v>733</v>
      </c>
      <c r="E11" s="523" t="s">
        <v>734</v>
      </c>
      <c r="F11" s="526"/>
      <c r="G11" s="526"/>
      <c r="H11" s="539">
        <v>0</v>
      </c>
      <c r="I11" s="526">
        <v>10</v>
      </c>
      <c r="J11" s="526">
        <v>14508.109949643336</v>
      </c>
      <c r="K11" s="539">
        <v>1</v>
      </c>
      <c r="L11" s="526">
        <v>10</v>
      </c>
      <c r="M11" s="527">
        <v>14508.109949643336</v>
      </c>
    </row>
    <row r="12" spans="1:13" ht="14.4" customHeight="1" x14ac:dyDescent="0.3">
      <c r="A12" s="522" t="s">
        <v>519</v>
      </c>
      <c r="B12" s="523" t="s">
        <v>729</v>
      </c>
      <c r="C12" s="523" t="s">
        <v>664</v>
      </c>
      <c r="D12" s="523" t="s">
        <v>665</v>
      </c>
      <c r="E12" s="523" t="s">
        <v>735</v>
      </c>
      <c r="F12" s="526"/>
      <c r="G12" s="526"/>
      <c r="H12" s="539">
        <v>0</v>
      </c>
      <c r="I12" s="526">
        <v>170</v>
      </c>
      <c r="J12" s="526">
        <v>274230.2114781579</v>
      </c>
      <c r="K12" s="539">
        <v>1</v>
      </c>
      <c r="L12" s="526">
        <v>170</v>
      </c>
      <c r="M12" s="527">
        <v>274230.2114781579</v>
      </c>
    </row>
    <row r="13" spans="1:13" ht="14.4" customHeight="1" thickBot="1" x14ac:dyDescent="0.35">
      <c r="A13" s="528" t="s">
        <v>524</v>
      </c>
      <c r="B13" s="529" t="s">
        <v>736</v>
      </c>
      <c r="C13" s="529" t="s">
        <v>701</v>
      </c>
      <c r="D13" s="529" t="s">
        <v>702</v>
      </c>
      <c r="E13" s="529" t="s">
        <v>737</v>
      </c>
      <c r="F13" s="532"/>
      <c r="G13" s="532"/>
      <c r="H13" s="540">
        <v>0</v>
      </c>
      <c r="I13" s="532">
        <v>6</v>
      </c>
      <c r="J13" s="532">
        <v>208.5</v>
      </c>
      <c r="K13" s="540">
        <v>1</v>
      </c>
      <c r="L13" s="532">
        <v>6</v>
      </c>
      <c r="M13" s="533">
        <v>208.5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8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18" t="s">
        <v>244</v>
      </c>
      <c r="B1" s="418"/>
      <c r="C1" s="418"/>
      <c r="D1" s="418"/>
      <c r="E1" s="418"/>
      <c r="F1" s="380"/>
      <c r="G1" s="380"/>
      <c r="H1" s="380"/>
      <c r="I1" s="380"/>
      <c r="J1" s="411"/>
      <c r="K1" s="411"/>
      <c r="L1" s="411"/>
      <c r="M1" s="411"/>
      <c r="N1" s="411"/>
      <c r="O1" s="411"/>
      <c r="P1" s="411"/>
      <c r="Q1" s="411"/>
    </row>
    <row r="2" spans="1:17" ht="14.4" customHeight="1" thickBot="1" x14ac:dyDescent="0.35">
      <c r="A2" s="268" t="s">
        <v>304</v>
      </c>
      <c r="B2" s="243"/>
      <c r="C2" s="243"/>
      <c r="D2" s="243"/>
      <c r="E2" s="243"/>
    </row>
    <row r="3" spans="1:17" ht="14.4" customHeight="1" thickBot="1" x14ac:dyDescent="0.35">
      <c r="A3" s="337" t="s">
        <v>3</v>
      </c>
      <c r="B3" s="341">
        <f>SUM(B6:B1048576)</f>
        <v>276</v>
      </c>
      <c r="C3" s="342">
        <f>SUM(C6:C1048576)</f>
        <v>4</v>
      </c>
      <c r="D3" s="342">
        <f>SUM(D6:D1048576)</f>
        <v>0</v>
      </c>
      <c r="E3" s="343">
        <f>SUM(E6:E1048576)</f>
        <v>0</v>
      </c>
      <c r="F3" s="340">
        <f>IF(SUM($B3:$E3)=0,"",B3/SUM($B3:$E3))</f>
        <v>0.98571428571428577</v>
      </c>
      <c r="G3" s="338">
        <f t="shared" ref="G3:I3" si="0">IF(SUM($B3:$E3)=0,"",C3/SUM($B3:$E3))</f>
        <v>1.4285714285714285E-2</v>
      </c>
      <c r="H3" s="338">
        <f t="shared" si="0"/>
        <v>0</v>
      </c>
      <c r="I3" s="339">
        <f t="shared" si="0"/>
        <v>0</v>
      </c>
      <c r="J3" s="342">
        <f>SUM(J6:J1048576)</f>
        <v>82</v>
      </c>
      <c r="K3" s="342">
        <f>SUM(K6:K1048576)</f>
        <v>3</v>
      </c>
      <c r="L3" s="342">
        <f>SUM(L6:L1048576)</f>
        <v>0</v>
      </c>
      <c r="M3" s="343">
        <f>SUM(M6:M1048576)</f>
        <v>0</v>
      </c>
      <c r="N3" s="340">
        <f>IF(SUM($J3:$M3)=0,"",J3/SUM($J3:$M3))</f>
        <v>0.96470588235294119</v>
      </c>
      <c r="O3" s="338">
        <f t="shared" ref="O3:Q3" si="1">IF(SUM($J3:$M3)=0,"",K3/SUM($J3:$M3))</f>
        <v>3.5294117647058823E-2</v>
      </c>
      <c r="P3" s="338">
        <f t="shared" si="1"/>
        <v>0</v>
      </c>
      <c r="Q3" s="339">
        <f t="shared" si="1"/>
        <v>0</v>
      </c>
    </row>
    <row r="4" spans="1:17" ht="14.4" customHeight="1" thickBot="1" x14ac:dyDescent="0.35">
      <c r="A4" s="336"/>
      <c r="B4" s="431" t="s">
        <v>246</v>
      </c>
      <c r="C4" s="432"/>
      <c r="D4" s="432"/>
      <c r="E4" s="433"/>
      <c r="F4" s="428" t="s">
        <v>251</v>
      </c>
      <c r="G4" s="429"/>
      <c r="H4" s="429"/>
      <c r="I4" s="430"/>
      <c r="J4" s="431" t="s">
        <v>252</v>
      </c>
      <c r="K4" s="432"/>
      <c r="L4" s="432"/>
      <c r="M4" s="433"/>
      <c r="N4" s="428" t="s">
        <v>253</v>
      </c>
      <c r="O4" s="429"/>
      <c r="P4" s="429"/>
      <c r="Q4" s="430"/>
    </row>
    <row r="5" spans="1:17" ht="14.4" customHeight="1" thickBot="1" x14ac:dyDescent="0.35">
      <c r="A5" s="555" t="s">
        <v>245</v>
      </c>
      <c r="B5" s="556" t="s">
        <v>247</v>
      </c>
      <c r="C5" s="556" t="s">
        <v>248</v>
      </c>
      <c r="D5" s="556" t="s">
        <v>249</v>
      </c>
      <c r="E5" s="557" t="s">
        <v>250</v>
      </c>
      <c r="F5" s="558" t="s">
        <v>247</v>
      </c>
      <c r="G5" s="559" t="s">
        <v>248</v>
      </c>
      <c r="H5" s="559" t="s">
        <v>249</v>
      </c>
      <c r="I5" s="560" t="s">
        <v>250</v>
      </c>
      <c r="J5" s="556" t="s">
        <v>247</v>
      </c>
      <c r="K5" s="556" t="s">
        <v>248</v>
      </c>
      <c r="L5" s="556" t="s">
        <v>249</v>
      </c>
      <c r="M5" s="557" t="s">
        <v>250</v>
      </c>
      <c r="N5" s="558" t="s">
        <v>247</v>
      </c>
      <c r="O5" s="559" t="s">
        <v>248</v>
      </c>
      <c r="P5" s="559" t="s">
        <v>249</v>
      </c>
      <c r="Q5" s="560" t="s">
        <v>250</v>
      </c>
    </row>
    <row r="6" spans="1:17" ht="14.4" customHeight="1" x14ac:dyDescent="0.3">
      <c r="A6" s="564" t="s">
        <v>739</v>
      </c>
      <c r="B6" s="570"/>
      <c r="C6" s="520"/>
      <c r="D6" s="520"/>
      <c r="E6" s="521"/>
      <c r="F6" s="567"/>
      <c r="G6" s="538"/>
      <c r="H6" s="538"/>
      <c r="I6" s="573"/>
      <c r="J6" s="570"/>
      <c r="K6" s="520"/>
      <c r="L6" s="520"/>
      <c r="M6" s="521"/>
      <c r="N6" s="567"/>
      <c r="O6" s="538"/>
      <c r="P6" s="538"/>
      <c r="Q6" s="561"/>
    </row>
    <row r="7" spans="1:17" ht="14.4" customHeight="1" x14ac:dyDescent="0.3">
      <c r="A7" s="565" t="s">
        <v>740</v>
      </c>
      <c r="B7" s="571">
        <v>182</v>
      </c>
      <c r="C7" s="526">
        <v>4</v>
      </c>
      <c r="D7" s="526"/>
      <c r="E7" s="527"/>
      <c r="F7" s="568">
        <v>0.978494623655914</v>
      </c>
      <c r="G7" s="539">
        <v>2.1505376344086023E-2</v>
      </c>
      <c r="H7" s="539">
        <v>0</v>
      </c>
      <c r="I7" s="574">
        <v>0</v>
      </c>
      <c r="J7" s="571">
        <v>51</v>
      </c>
      <c r="K7" s="526">
        <v>3</v>
      </c>
      <c r="L7" s="526"/>
      <c r="M7" s="527"/>
      <c r="N7" s="568">
        <v>0.94444444444444442</v>
      </c>
      <c r="O7" s="539">
        <v>5.5555555555555552E-2</v>
      </c>
      <c r="P7" s="539">
        <v>0</v>
      </c>
      <c r="Q7" s="562">
        <v>0</v>
      </c>
    </row>
    <row r="8" spans="1:17" ht="14.4" customHeight="1" thickBot="1" x14ac:dyDescent="0.35">
      <c r="A8" s="566" t="s">
        <v>741</v>
      </c>
      <c r="B8" s="572">
        <v>94</v>
      </c>
      <c r="C8" s="532"/>
      <c r="D8" s="532"/>
      <c r="E8" s="533"/>
      <c r="F8" s="569">
        <v>1</v>
      </c>
      <c r="G8" s="540">
        <v>0</v>
      </c>
      <c r="H8" s="540">
        <v>0</v>
      </c>
      <c r="I8" s="575">
        <v>0</v>
      </c>
      <c r="J8" s="572">
        <v>31</v>
      </c>
      <c r="K8" s="532"/>
      <c r="L8" s="532"/>
      <c r="M8" s="533"/>
      <c r="N8" s="569">
        <v>1</v>
      </c>
      <c r="O8" s="540">
        <v>0</v>
      </c>
      <c r="P8" s="540">
        <v>0</v>
      </c>
      <c r="Q8" s="5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18" t="s">
        <v>147</v>
      </c>
      <c r="B1" s="418"/>
      <c r="C1" s="418"/>
      <c r="D1" s="418"/>
      <c r="E1" s="418"/>
      <c r="F1" s="418"/>
      <c r="G1" s="418"/>
      <c r="H1" s="418"/>
      <c r="I1" s="380"/>
      <c r="J1" s="380"/>
      <c r="K1" s="380"/>
      <c r="L1" s="380"/>
    </row>
    <row r="2" spans="1:14" ht="14.4" customHeight="1" thickBot="1" x14ac:dyDescent="0.35">
      <c r="A2" s="268" t="s">
        <v>304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35" t="s">
        <v>15</v>
      </c>
      <c r="D3" s="434"/>
      <c r="E3" s="434" t="s">
        <v>16</v>
      </c>
      <c r="F3" s="434"/>
      <c r="G3" s="434"/>
      <c r="H3" s="434"/>
      <c r="I3" s="434" t="s">
        <v>157</v>
      </c>
      <c r="J3" s="434"/>
      <c r="K3" s="434"/>
      <c r="L3" s="436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6">
        <v>34</v>
      </c>
      <c r="B5" s="507" t="s">
        <v>515</v>
      </c>
      <c r="C5" s="510">
        <v>4456.0400000000009</v>
      </c>
      <c r="D5" s="510">
        <v>30</v>
      </c>
      <c r="E5" s="510">
        <v>2235.4700000000003</v>
      </c>
      <c r="F5" s="576">
        <v>0.50167188804409291</v>
      </c>
      <c r="G5" s="510">
        <v>19</v>
      </c>
      <c r="H5" s="576">
        <v>0.6333333333333333</v>
      </c>
      <c r="I5" s="510">
        <v>2220.5700000000002</v>
      </c>
      <c r="J5" s="576">
        <v>0.49832811195590698</v>
      </c>
      <c r="K5" s="510">
        <v>11</v>
      </c>
      <c r="L5" s="576">
        <v>0.36666666666666664</v>
      </c>
      <c r="M5" s="510" t="s">
        <v>70</v>
      </c>
      <c r="N5" s="178"/>
    </row>
    <row r="6" spans="1:14" ht="14.4" customHeight="1" x14ac:dyDescent="0.3">
      <c r="A6" s="506">
        <v>34</v>
      </c>
      <c r="B6" s="507" t="s">
        <v>742</v>
      </c>
      <c r="C6" s="510">
        <v>4456.0400000000009</v>
      </c>
      <c r="D6" s="510">
        <v>30</v>
      </c>
      <c r="E6" s="510">
        <v>2235.4700000000003</v>
      </c>
      <c r="F6" s="576">
        <v>0.50167188804409291</v>
      </c>
      <c r="G6" s="510">
        <v>19</v>
      </c>
      <c r="H6" s="576">
        <v>0.6333333333333333</v>
      </c>
      <c r="I6" s="510">
        <v>2220.5700000000002</v>
      </c>
      <c r="J6" s="576">
        <v>0.49832811195590698</v>
      </c>
      <c r="K6" s="510">
        <v>11</v>
      </c>
      <c r="L6" s="576">
        <v>0.36666666666666664</v>
      </c>
      <c r="M6" s="510" t="s">
        <v>1</v>
      </c>
      <c r="N6" s="178"/>
    </row>
    <row r="7" spans="1:14" ht="14.4" customHeight="1" x14ac:dyDescent="0.3">
      <c r="A7" s="506" t="s">
        <v>514</v>
      </c>
      <c r="B7" s="507" t="s">
        <v>3</v>
      </c>
      <c r="C7" s="510">
        <v>4456.0400000000009</v>
      </c>
      <c r="D7" s="510">
        <v>30</v>
      </c>
      <c r="E7" s="510">
        <v>2235.4700000000003</v>
      </c>
      <c r="F7" s="576">
        <v>0.50167188804409291</v>
      </c>
      <c r="G7" s="510">
        <v>19</v>
      </c>
      <c r="H7" s="576">
        <v>0.6333333333333333</v>
      </c>
      <c r="I7" s="510">
        <v>2220.5700000000002</v>
      </c>
      <c r="J7" s="576">
        <v>0.49832811195590698</v>
      </c>
      <c r="K7" s="510">
        <v>11</v>
      </c>
      <c r="L7" s="576">
        <v>0.36666666666666664</v>
      </c>
      <c r="M7" s="510" t="s">
        <v>518</v>
      </c>
      <c r="N7" s="178"/>
    </row>
    <row r="9" spans="1:14" ht="14.4" customHeight="1" x14ac:dyDescent="0.3">
      <c r="A9" s="506">
        <v>34</v>
      </c>
      <c r="B9" s="507" t="s">
        <v>515</v>
      </c>
      <c r="C9" s="510" t="s">
        <v>516</v>
      </c>
      <c r="D9" s="510" t="s">
        <v>516</v>
      </c>
      <c r="E9" s="510" t="s">
        <v>516</v>
      </c>
      <c r="F9" s="576" t="s">
        <v>516</v>
      </c>
      <c r="G9" s="510" t="s">
        <v>516</v>
      </c>
      <c r="H9" s="576" t="s">
        <v>516</v>
      </c>
      <c r="I9" s="510" t="s">
        <v>516</v>
      </c>
      <c r="J9" s="576" t="s">
        <v>516</v>
      </c>
      <c r="K9" s="510" t="s">
        <v>516</v>
      </c>
      <c r="L9" s="576" t="s">
        <v>516</v>
      </c>
      <c r="M9" s="510" t="s">
        <v>70</v>
      </c>
      <c r="N9" s="178"/>
    </row>
    <row r="10" spans="1:14" ht="14.4" customHeight="1" x14ac:dyDescent="0.3">
      <c r="A10" s="506" t="s">
        <v>743</v>
      </c>
      <c r="B10" s="507" t="s">
        <v>742</v>
      </c>
      <c r="C10" s="510">
        <v>4456.0400000000009</v>
      </c>
      <c r="D10" s="510">
        <v>30</v>
      </c>
      <c r="E10" s="510">
        <v>2235.4700000000003</v>
      </c>
      <c r="F10" s="576">
        <v>0.50167188804409291</v>
      </c>
      <c r="G10" s="510">
        <v>19</v>
      </c>
      <c r="H10" s="576">
        <v>0.6333333333333333</v>
      </c>
      <c r="I10" s="510">
        <v>2220.5700000000002</v>
      </c>
      <c r="J10" s="576">
        <v>0.49832811195590698</v>
      </c>
      <c r="K10" s="510">
        <v>11</v>
      </c>
      <c r="L10" s="576">
        <v>0.36666666666666664</v>
      </c>
      <c r="M10" s="510" t="s">
        <v>1</v>
      </c>
      <c r="N10" s="178"/>
    </row>
    <row r="11" spans="1:14" ht="14.4" customHeight="1" x14ac:dyDescent="0.3">
      <c r="A11" s="506" t="s">
        <v>743</v>
      </c>
      <c r="B11" s="507" t="s">
        <v>744</v>
      </c>
      <c r="C11" s="510">
        <v>4456.0400000000009</v>
      </c>
      <c r="D11" s="510">
        <v>30</v>
      </c>
      <c r="E11" s="510">
        <v>2235.4700000000003</v>
      </c>
      <c r="F11" s="576">
        <v>0.50167188804409291</v>
      </c>
      <c r="G11" s="510">
        <v>19</v>
      </c>
      <c r="H11" s="576">
        <v>0.6333333333333333</v>
      </c>
      <c r="I11" s="510">
        <v>2220.5700000000002</v>
      </c>
      <c r="J11" s="576">
        <v>0.49832811195590698</v>
      </c>
      <c r="K11" s="510">
        <v>11</v>
      </c>
      <c r="L11" s="576">
        <v>0.36666666666666664</v>
      </c>
      <c r="M11" s="510" t="s">
        <v>522</v>
      </c>
      <c r="N11" s="178"/>
    </row>
    <row r="12" spans="1:14" ht="14.4" customHeight="1" x14ac:dyDescent="0.3">
      <c r="A12" s="506" t="s">
        <v>516</v>
      </c>
      <c r="B12" s="507" t="s">
        <v>516</v>
      </c>
      <c r="C12" s="510" t="s">
        <v>516</v>
      </c>
      <c r="D12" s="510" t="s">
        <v>516</v>
      </c>
      <c r="E12" s="510" t="s">
        <v>516</v>
      </c>
      <c r="F12" s="576" t="s">
        <v>516</v>
      </c>
      <c r="G12" s="510" t="s">
        <v>516</v>
      </c>
      <c r="H12" s="576" t="s">
        <v>516</v>
      </c>
      <c r="I12" s="510" t="s">
        <v>516</v>
      </c>
      <c r="J12" s="576" t="s">
        <v>516</v>
      </c>
      <c r="K12" s="510" t="s">
        <v>516</v>
      </c>
      <c r="L12" s="576" t="s">
        <v>516</v>
      </c>
      <c r="M12" s="510" t="s">
        <v>523</v>
      </c>
      <c r="N12" s="178"/>
    </row>
    <row r="13" spans="1:14" ht="14.4" customHeight="1" x14ac:dyDescent="0.3">
      <c r="A13" s="506" t="s">
        <v>514</v>
      </c>
      <c r="B13" s="507" t="s">
        <v>517</v>
      </c>
      <c r="C13" s="510">
        <v>4456.0400000000009</v>
      </c>
      <c r="D13" s="510">
        <v>30</v>
      </c>
      <c r="E13" s="510">
        <v>2235.4700000000003</v>
      </c>
      <c r="F13" s="576">
        <v>0.50167188804409291</v>
      </c>
      <c r="G13" s="510">
        <v>19</v>
      </c>
      <c r="H13" s="576">
        <v>0.6333333333333333</v>
      </c>
      <c r="I13" s="510">
        <v>2220.5700000000002</v>
      </c>
      <c r="J13" s="576">
        <v>0.49832811195590698</v>
      </c>
      <c r="K13" s="510">
        <v>11</v>
      </c>
      <c r="L13" s="576">
        <v>0.36666666666666664</v>
      </c>
      <c r="M13" s="510" t="s">
        <v>518</v>
      </c>
      <c r="N13" s="178"/>
    </row>
    <row r="14" spans="1:14" ht="14.4" customHeight="1" x14ac:dyDescent="0.3">
      <c r="A14" s="577" t="s">
        <v>745</v>
      </c>
    </row>
    <row r="15" spans="1:14" ht="14.4" customHeight="1" x14ac:dyDescent="0.3">
      <c r="A15" s="578" t="s">
        <v>746</v>
      </c>
    </row>
    <row r="16" spans="1:14" ht="14.4" customHeight="1" x14ac:dyDescent="0.3">
      <c r="A16" s="577" t="s">
        <v>747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3" priority="15" stopIfTrue="1" operator="lessThan">
      <formula>0.6</formula>
    </cfRule>
  </conditionalFormatting>
  <conditionalFormatting sqref="B5:B7">
    <cfRule type="expression" dxfId="42" priority="10">
      <formula>AND(LEFT(M5,6)&lt;&gt;"mezera",M5&lt;&gt;"")</formula>
    </cfRule>
  </conditionalFormatting>
  <conditionalFormatting sqref="A5:A7">
    <cfRule type="expression" dxfId="41" priority="8">
      <formula>AND(M5&lt;&gt;"",M5&lt;&gt;"mezeraKL")</formula>
    </cfRule>
  </conditionalFormatting>
  <conditionalFormatting sqref="F5:F7">
    <cfRule type="cellIs" dxfId="40" priority="7" operator="lessThan">
      <formula>0.6</formula>
    </cfRule>
  </conditionalFormatting>
  <conditionalFormatting sqref="B5:L7">
    <cfRule type="expression" dxfId="39" priority="9">
      <formula>OR($M5="KL",$M5="SumaKL")</formula>
    </cfRule>
    <cfRule type="expression" dxfId="38" priority="11">
      <formula>$M5="SumaNS"</formula>
    </cfRule>
  </conditionalFormatting>
  <conditionalFormatting sqref="A5:L7">
    <cfRule type="expression" dxfId="37" priority="12">
      <formula>$M5&lt;&gt;""</formula>
    </cfRule>
  </conditionalFormatting>
  <conditionalFormatting sqref="B9:B13">
    <cfRule type="expression" dxfId="36" priority="4">
      <formula>AND(LEFT(M9,6)&lt;&gt;"mezera",M9&lt;&gt;"")</formula>
    </cfRule>
  </conditionalFormatting>
  <conditionalFormatting sqref="A9:A13">
    <cfRule type="expression" dxfId="35" priority="2">
      <formula>AND(M9&lt;&gt;"",M9&lt;&gt;"mezeraKL")</formula>
    </cfRule>
  </conditionalFormatting>
  <conditionalFormatting sqref="F9:F13">
    <cfRule type="cellIs" dxfId="34" priority="1" operator="lessThan">
      <formula>0.6</formula>
    </cfRule>
  </conditionalFormatting>
  <conditionalFormatting sqref="B9:L13">
    <cfRule type="expression" dxfId="33" priority="3">
      <formula>OR($M9="KL",$M9="SumaKL")</formula>
    </cfRule>
    <cfRule type="expression" dxfId="32" priority="5">
      <formula>$M9="SumaNS"</formula>
    </cfRule>
  </conditionalFormatting>
  <conditionalFormatting sqref="A9:L13">
    <cfRule type="expression" dxfId="3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18" t="s">
        <v>158</v>
      </c>
      <c r="B1" s="418"/>
      <c r="C1" s="418"/>
      <c r="D1" s="418"/>
      <c r="E1" s="418"/>
      <c r="F1" s="418"/>
      <c r="G1" s="418"/>
      <c r="H1" s="418"/>
      <c r="I1" s="418"/>
      <c r="J1" s="380"/>
      <c r="K1" s="380"/>
      <c r="L1" s="380"/>
      <c r="M1" s="380"/>
    </row>
    <row r="2" spans="1:13" ht="14.4" customHeight="1" thickBot="1" x14ac:dyDescent="0.35">
      <c r="A2" s="268" t="s">
        <v>304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35" t="s">
        <v>15</v>
      </c>
      <c r="C3" s="437"/>
      <c r="D3" s="434"/>
      <c r="E3" s="170"/>
      <c r="F3" s="434" t="s">
        <v>16</v>
      </c>
      <c r="G3" s="434"/>
      <c r="H3" s="434"/>
      <c r="I3" s="434"/>
      <c r="J3" s="434" t="s">
        <v>157</v>
      </c>
      <c r="K3" s="434"/>
      <c r="L3" s="434"/>
      <c r="M3" s="436"/>
    </row>
    <row r="4" spans="1:13" ht="14.4" customHeight="1" thickBot="1" x14ac:dyDescent="0.35">
      <c r="A4" s="555" t="s">
        <v>144</v>
      </c>
      <c r="B4" s="556" t="s">
        <v>19</v>
      </c>
      <c r="C4" s="582"/>
      <c r="D4" s="556" t="s">
        <v>20</v>
      </c>
      <c r="E4" s="582"/>
      <c r="F4" s="556" t="s">
        <v>19</v>
      </c>
      <c r="G4" s="559" t="s">
        <v>2</v>
      </c>
      <c r="H4" s="556" t="s">
        <v>20</v>
      </c>
      <c r="I4" s="559" t="s">
        <v>2</v>
      </c>
      <c r="J4" s="556" t="s">
        <v>19</v>
      </c>
      <c r="K4" s="559" t="s">
        <v>2</v>
      </c>
      <c r="L4" s="556" t="s">
        <v>20</v>
      </c>
      <c r="M4" s="560" t="s">
        <v>2</v>
      </c>
    </row>
    <row r="5" spans="1:13" ht="14.4" customHeight="1" x14ac:dyDescent="0.3">
      <c r="A5" s="579" t="s">
        <v>748</v>
      </c>
      <c r="B5" s="570">
        <v>48.09</v>
      </c>
      <c r="C5" s="517">
        <v>1</v>
      </c>
      <c r="D5" s="583">
        <v>3</v>
      </c>
      <c r="E5" s="586" t="s">
        <v>748</v>
      </c>
      <c r="F5" s="570">
        <v>48.09</v>
      </c>
      <c r="G5" s="538">
        <v>1</v>
      </c>
      <c r="H5" s="520">
        <v>2</v>
      </c>
      <c r="I5" s="561">
        <v>0.66666666666666663</v>
      </c>
      <c r="J5" s="589">
        <v>0</v>
      </c>
      <c r="K5" s="538">
        <v>0</v>
      </c>
      <c r="L5" s="520">
        <v>1</v>
      </c>
      <c r="M5" s="561">
        <v>0.33333333333333331</v>
      </c>
    </row>
    <row r="6" spans="1:13" ht="14.4" customHeight="1" x14ac:dyDescent="0.3">
      <c r="A6" s="580" t="s">
        <v>749</v>
      </c>
      <c r="B6" s="571">
        <v>747.24</v>
      </c>
      <c r="C6" s="523">
        <v>1</v>
      </c>
      <c r="D6" s="584">
        <v>2</v>
      </c>
      <c r="E6" s="587" t="s">
        <v>749</v>
      </c>
      <c r="F6" s="571">
        <v>166.86</v>
      </c>
      <c r="G6" s="539">
        <v>0.2233017504416252</v>
      </c>
      <c r="H6" s="526">
        <v>1</v>
      </c>
      <c r="I6" s="562">
        <v>0.5</v>
      </c>
      <c r="J6" s="590">
        <v>580.38</v>
      </c>
      <c r="K6" s="539">
        <v>0.77669824955837485</v>
      </c>
      <c r="L6" s="526">
        <v>1</v>
      </c>
      <c r="M6" s="562">
        <v>0.5</v>
      </c>
    </row>
    <row r="7" spans="1:13" ht="14.4" customHeight="1" x14ac:dyDescent="0.3">
      <c r="A7" s="580" t="s">
        <v>750</v>
      </c>
      <c r="B7" s="571">
        <v>245.16</v>
      </c>
      <c r="C7" s="523">
        <v>1</v>
      </c>
      <c r="D7" s="584">
        <v>5</v>
      </c>
      <c r="E7" s="587" t="s">
        <v>750</v>
      </c>
      <c r="F7" s="571">
        <v>190</v>
      </c>
      <c r="G7" s="539">
        <v>0.77500407896883672</v>
      </c>
      <c r="H7" s="526">
        <v>3</v>
      </c>
      <c r="I7" s="562">
        <v>0.6</v>
      </c>
      <c r="J7" s="590">
        <v>55.16</v>
      </c>
      <c r="K7" s="539">
        <v>0.22499592103116331</v>
      </c>
      <c r="L7" s="526">
        <v>2</v>
      </c>
      <c r="M7" s="562">
        <v>0.4</v>
      </c>
    </row>
    <row r="8" spans="1:13" ht="14.4" customHeight="1" x14ac:dyDescent="0.3">
      <c r="A8" s="580" t="s">
        <v>751</v>
      </c>
      <c r="B8" s="571">
        <v>141.94999999999999</v>
      </c>
      <c r="C8" s="523">
        <v>1</v>
      </c>
      <c r="D8" s="584">
        <v>1</v>
      </c>
      <c r="E8" s="587" t="s">
        <v>751</v>
      </c>
      <c r="F8" s="571">
        <v>141.94999999999999</v>
      </c>
      <c r="G8" s="539">
        <v>1</v>
      </c>
      <c r="H8" s="526">
        <v>1</v>
      </c>
      <c r="I8" s="562">
        <v>1</v>
      </c>
      <c r="J8" s="590"/>
      <c r="K8" s="539">
        <v>0</v>
      </c>
      <c r="L8" s="526"/>
      <c r="M8" s="562">
        <v>0</v>
      </c>
    </row>
    <row r="9" spans="1:13" ht="14.4" customHeight="1" x14ac:dyDescent="0.3">
      <c r="A9" s="580" t="s">
        <v>752</v>
      </c>
      <c r="B9" s="571">
        <v>468.56999999999994</v>
      </c>
      <c r="C9" s="523">
        <v>1</v>
      </c>
      <c r="D9" s="584">
        <v>1</v>
      </c>
      <c r="E9" s="587" t="s">
        <v>752</v>
      </c>
      <c r="F9" s="571">
        <v>468.56999999999994</v>
      </c>
      <c r="G9" s="539">
        <v>1</v>
      </c>
      <c r="H9" s="526">
        <v>1</v>
      </c>
      <c r="I9" s="562">
        <v>1</v>
      </c>
      <c r="J9" s="590"/>
      <c r="K9" s="539">
        <v>0</v>
      </c>
      <c r="L9" s="526"/>
      <c r="M9" s="562">
        <v>0</v>
      </c>
    </row>
    <row r="10" spans="1:13" ht="14.4" customHeight="1" x14ac:dyDescent="0.3">
      <c r="A10" s="580" t="s">
        <v>753</v>
      </c>
      <c r="B10" s="571">
        <v>770.99</v>
      </c>
      <c r="C10" s="523">
        <v>1</v>
      </c>
      <c r="D10" s="584">
        <v>3</v>
      </c>
      <c r="E10" s="587" t="s">
        <v>753</v>
      </c>
      <c r="F10" s="571">
        <v>285.8</v>
      </c>
      <c r="G10" s="539">
        <v>0.37069222687713199</v>
      </c>
      <c r="H10" s="526">
        <v>2</v>
      </c>
      <c r="I10" s="562">
        <v>0.66666666666666663</v>
      </c>
      <c r="J10" s="590">
        <v>485.19</v>
      </c>
      <c r="K10" s="539">
        <v>0.62930777312286801</v>
      </c>
      <c r="L10" s="526">
        <v>1</v>
      </c>
      <c r="M10" s="562">
        <v>0.33333333333333331</v>
      </c>
    </row>
    <row r="11" spans="1:13" ht="14.4" customHeight="1" x14ac:dyDescent="0.3">
      <c r="A11" s="580" t="s">
        <v>754</v>
      </c>
      <c r="B11" s="571">
        <v>54.78</v>
      </c>
      <c r="C11" s="523">
        <v>1</v>
      </c>
      <c r="D11" s="584">
        <v>1</v>
      </c>
      <c r="E11" s="587" t="s">
        <v>754</v>
      </c>
      <c r="F11" s="571">
        <v>54.78</v>
      </c>
      <c r="G11" s="539">
        <v>1</v>
      </c>
      <c r="H11" s="526">
        <v>1</v>
      </c>
      <c r="I11" s="562">
        <v>1</v>
      </c>
      <c r="J11" s="590"/>
      <c r="K11" s="539">
        <v>0</v>
      </c>
      <c r="L11" s="526"/>
      <c r="M11" s="562">
        <v>0</v>
      </c>
    </row>
    <row r="12" spans="1:13" ht="14.4" customHeight="1" x14ac:dyDescent="0.3">
      <c r="A12" s="580" t="s">
        <v>755</v>
      </c>
      <c r="B12" s="571">
        <v>79.33</v>
      </c>
      <c r="C12" s="523">
        <v>1</v>
      </c>
      <c r="D12" s="584">
        <v>1</v>
      </c>
      <c r="E12" s="587" t="s">
        <v>755</v>
      </c>
      <c r="F12" s="571">
        <v>79.33</v>
      </c>
      <c r="G12" s="539">
        <v>1</v>
      </c>
      <c r="H12" s="526">
        <v>1</v>
      </c>
      <c r="I12" s="562">
        <v>1</v>
      </c>
      <c r="J12" s="590"/>
      <c r="K12" s="539">
        <v>0</v>
      </c>
      <c r="L12" s="526"/>
      <c r="M12" s="562">
        <v>0</v>
      </c>
    </row>
    <row r="13" spans="1:13" ht="14.4" customHeight="1" x14ac:dyDescent="0.3">
      <c r="A13" s="580" t="s">
        <v>756</v>
      </c>
      <c r="B13" s="571">
        <v>154.36000000000001</v>
      </c>
      <c r="C13" s="523">
        <v>1</v>
      </c>
      <c r="D13" s="584">
        <v>2</v>
      </c>
      <c r="E13" s="587" t="s">
        <v>756</v>
      </c>
      <c r="F13" s="571">
        <v>0</v>
      </c>
      <c r="G13" s="539">
        <v>0</v>
      </c>
      <c r="H13" s="526">
        <v>1</v>
      </c>
      <c r="I13" s="562">
        <v>0.5</v>
      </c>
      <c r="J13" s="590">
        <v>154.36000000000001</v>
      </c>
      <c r="K13" s="539">
        <v>1</v>
      </c>
      <c r="L13" s="526">
        <v>1</v>
      </c>
      <c r="M13" s="562">
        <v>0.5</v>
      </c>
    </row>
    <row r="14" spans="1:13" ht="14.4" customHeight="1" x14ac:dyDescent="0.3">
      <c r="A14" s="580" t="s">
        <v>757</v>
      </c>
      <c r="B14" s="571">
        <v>119.7</v>
      </c>
      <c r="C14" s="523">
        <v>1</v>
      </c>
      <c r="D14" s="584">
        <v>2</v>
      </c>
      <c r="E14" s="587" t="s">
        <v>757</v>
      </c>
      <c r="F14" s="571">
        <v>119.7</v>
      </c>
      <c r="G14" s="539">
        <v>1</v>
      </c>
      <c r="H14" s="526">
        <v>1</v>
      </c>
      <c r="I14" s="562">
        <v>0.5</v>
      </c>
      <c r="J14" s="590">
        <v>0</v>
      </c>
      <c r="K14" s="539">
        <v>0</v>
      </c>
      <c r="L14" s="526">
        <v>1</v>
      </c>
      <c r="M14" s="562">
        <v>0.5</v>
      </c>
    </row>
    <row r="15" spans="1:13" ht="14.4" customHeight="1" x14ac:dyDescent="0.3">
      <c r="A15" s="580" t="s">
        <v>758</v>
      </c>
      <c r="B15" s="571">
        <v>1359.5900000000001</v>
      </c>
      <c r="C15" s="523">
        <v>1</v>
      </c>
      <c r="D15" s="584">
        <v>7</v>
      </c>
      <c r="E15" s="587" t="s">
        <v>758</v>
      </c>
      <c r="F15" s="571">
        <v>680.39</v>
      </c>
      <c r="G15" s="539">
        <v>0.50043763193315627</v>
      </c>
      <c r="H15" s="526">
        <v>4</v>
      </c>
      <c r="I15" s="562">
        <v>0.5714285714285714</v>
      </c>
      <c r="J15" s="590">
        <v>679.2</v>
      </c>
      <c r="K15" s="539">
        <v>0.49956236806684368</v>
      </c>
      <c r="L15" s="526">
        <v>3</v>
      </c>
      <c r="M15" s="562">
        <v>0.42857142857142855</v>
      </c>
    </row>
    <row r="16" spans="1:13" ht="14.4" customHeight="1" x14ac:dyDescent="0.3">
      <c r="A16" s="580" t="s">
        <v>759</v>
      </c>
      <c r="B16" s="571">
        <v>266.28000000000003</v>
      </c>
      <c r="C16" s="523">
        <v>1</v>
      </c>
      <c r="D16" s="584">
        <v>1</v>
      </c>
      <c r="E16" s="587" t="s">
        <v>759</v>
      </c>
      <c r="F16" s="571"/>
      <c r="G16" s="539">
        <v>0</v>
      </c>
      <c r="H16" s="526"/>
      <c r="I16" s="562">
        <v>0</v>
      </c>
      <c r="J16" s="590">
        <v>266.28000000000003</v>
      </c>
      <c r="K16" s="539">
        <v>1</v>
      </c>
      <c r="L16" s="526">
        <v>1</v>
      </c>
      <c r="M16" s="562">
        <v>1</v>
      </c>
    </row>
    <row r="17" spans="1:13" ht="14.4" customHeight="1" thickBot="1" x14ac:dyDescent="0.35">
      <c r="A17" s="581" t="s">
        <v>760</v>
      </c>
      <c r="B17" s="572">
        <v>0</v>
      </c>
      <c r="C17" s="529"/>
      <c r="D17" s="585">
        <v>1</v>
      </c>
      <c r="E17" s="588" t="s">
        <v>760</v>
      </c>
      <c r="F17" s="572">
        <v>0</v>
      </c>
      <c r="G17" s="540"/>
      <c r="H17" s="532">
        <v>1</v>
      </c>
      <c r="I17" s="563">
        <v>1</v>
      </c>
      <c r="J17" s="591"/>
      <c r="K17" s="540"/>
      <c r="L17" s="532"/>
      <c r="M17" s="56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409" t="s">
        <v>888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</row>
    <row r="2" spans="1:21" ht="14.4" customHeight="1" thickBot="1" x14ac:dyDescent="0.35">
      <c r="A2" s="268" t="s">
        <v>304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41"/>
      <c r="B3" s="442"/>
      <c r="C3" s="442"/>
      <c r="D3" s="442"/>
      <c r="E3" s="442"/>
      <c r="F3" s="442"/>
      <c r="G3" s="442"/>
      <c r="H3" s="442"/>
      <c r="I3" s="442"/>
      <c r="J3" s="442"/>
      <c r="K3" s="443" t="s">
        <v>136</v>
      </c>
      <c r="L3" s="444"/>
      <c r="M3" s="66">
        <f>SUBTOTAL(9,M7:M1048576)</f>
        <v>4456.0399999999991</v>
      </c>
      <c r="N3" s="66">
        <f>SUBTOTAL(9,N7:N1048576)</f>
        <v>59</v>
      </c>
      <c r="O3" s="66">
        <f>SUBTOTAL(9,O7:O1048576)</f>
        <v>30</v>
      </c>
      <c r="P3" s="66">
        <f>SUBTOTAL(9,P7:P1048576)</f>
        <v>2235.4700000000003</v>
      </c>
      <c r="Q3" s="67">
        <f>IF(M3=0,0,P3/M3)</f>
        <v>0.50167188804409313</v>
      </c>
      <c r="R3" s="66">
        <f>SUBTOTAL(9,R7:R1048576)</f>
        <v>39</v>
      </c>
      <c r="S3" s="67">
        <f>IF(N3=0,0,R3/N3)</f>
        <v>0.66101694915254239</v>
      </c>
      <c r="T3" s="66">
        <f>SUBTOTAL(9,T7:T1048576)</f>
        <v>19</v>
      </c>
      <c r="U3" s="68">
        <f>IF(O3=0,0,T3/O3)</f>
        <v>0.6333333333333333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45" t="s">
        <v>15</v>
      </c>
      <c r="N4" s="446"/>
      <c r="O4" s="446"/>
      <c r="P4" s="447" t="s">
        <v>21</v>
      </c>
      <c r="Q4" s="446"/>
      <c r="R4" s="446"/>
      <c r="S4" s="446"/>
      <c r="T4" s="446"/>
      <c r="U4" s="448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8" t="s">
        <v>22</v>
      </c>
      <c r="Q5" s="439"/>
      <c r="R5" s="438" t="s">
        <v>13</v>
      </c>
      <c r="S5" s="439"/>
      <c r="T5" s="438" t="s">
        <v>20</v>
      </c>
      <c r="U5" s="440"/>
    </row>
    <row r="6" spans="1:21" s="237" customFormat="1" ht="14.4" customHeight="1" thickBot="1" x14ac:dyDescent="0.35">
      <c r="A6" s="592" t="s">
        <v>23</v>
      </c>
      <c r="B6" s="593" t="s">
        <v>5</v>
      </c>
      <c r="C6" s="592" t="s">
        <v>24</v>
      </c>
      <c r="D6" s="593" t="s">
        <v>6</v>
      </c>
      <c r="E6" s="593" t="s">
        <v>160</v>
      </c>
      <c r="F6" s="593" t="s">
        <v>25</v>
      </c>
      <c r="G6" s="593" t="s">
        <v>26</v>
      </c>
      <c r="H6" s="593" t="s">
        <v>8</v>
      </c>
      <c r="I6" s="593" t="s">
        <v>10</v>
      </c>
      <c r="J6" s="593" t="s">
        <v>11</v>
      </c>
      <c r="K6" s="593" t="s">
        <v>12</v>
      </c>
      <c r="L6" s="593" t="s">
        <v>27</v>
      </c>
      <c r="M6" s="594" t="s">
        <v>14</v>
      </c>
      <c r="N6" s="595" t="s">
        <v>28</v>
      </c>
      <c r="O6" s="595" t="s">
        <v>28</v>
      </c>
      <c r="P6" s="595" t="s">
        <v>14</v>
      </c>
      <c r="Q6" s="595" t="s">
        <v>2</v>
      </c>
      <c r="R6" s="595" t="s">
        <v>28</v>
      </c>
      <c r="S6" s="595" t="s">
        <v>2</v>
      </c>
      <c r="T6" s="595" t="s">
        <v>28</v>
      </c>
      <c r="U6" s="596" t="s">
        <v>2</v>
      </c>
    </row>
    <row r="7" spans="1:21" ht="14.4" customHeight="1" x14ac:dyDescent="0.3">
      <c r="A7" s="597">
        <v>34</v>
      </c>
      <c r="B7" s="598" t="s">
        <v>515</v>
      </c>
      <c r="C7" s="598" t="s">
        <v>743</v>
      </c>
      <c r="D7" s="599" t="s">
        <v>887</v>
      </c>
      <c r="E7" s="600" t="s">
        <v>749</v>
      </c>
      <c r="F7" s="598" t="s">
        <v>742</v>
      </c>
      <c r="G7" s="598" t="s">
        <v>761</v>
      </c>
      <c r="H7" s="598" t="s">
        <v>615</v>
      </c>
      <c r="I7" s="598" t="s">
        <v>762</v>
      </c>
      <c r="J7" s="598" t="s">
        <v>763</v>
      </c>
      <c r="K7" s="598" t="s">
        <v>764</v>
      </c>
      <c r="L7" s="601">
        <v>166.86</v>
      </c>
      <c r="M7" s="601">
        <v>166.86</v>
      </c>
      <c r="N7" s="598">
        <v>1</v>
      </c>
      <c r="O7" s="602">
        <v>1</v>
      </c>
      <c r="P7" s="601">
        <v>166.86</v>
      </c>
      <c r="Q7" s="603">
        <v>1</v>
      </c>
      <c r="R7" s="598">
        <v>1</v>
      </c>
      <c r="S7" s="603">
        <v>1</v>
      </c>
      <c r="T7" s="602">
        <v>1</v>
      </c>
      <c r="U7" s="150">
        <v>1</v>
      </c>
    </row>
    <row r="8" spans="1:21" ht="14.4" customHeight="1" x14ac:dyDescent="0.3">
      <c r="A8" s="604">
        <v>34</v>
      </c>
      <c r="B8" s="605" t="s">
        <v>515</v>
      </c>
      <c r="C8" s="605" t="s">
        <v>743</v>
      </c>
      <c r="D8" s="606" t="s">
        <v>887</v>
      </c>
      <c r="E8" s="607" t="s">
        <v>749</v>
      </c>
      <c r="F8" s="605" t="s">
        <v>742</v>
      </c>
      <c r="G8" s="605" t="s">
        <v>765</v>
      </c>
      <c r="H8" s="605" t="s">
        <v>516</v>
      </c>
      <c r="I8" s="605" t="s">
        <v>766</v>
      </c>
      <c r="J8" s="605" t="s">
        <v>767</v>
      </c>
      <c r="K8" s="605" t="s">
        <v>768</v>
      </c>
      <c r="L8" s="608">
        <v>580.38</v>
      </c>
      <c r="M8" s="608">
        <v>580.38</v>
      </c>
      <c r="N8" s="605">
        <v>1</v>
      </c>
      <c r="O8" s="609">
        <v>1</v>
      </c>
      <c r="P8" s="608"/>
      <c r="Q8" s="610">
        <v>0</v>
      </c>
      <c r="R8" s="605"/>
      <c r="S8" s="610">
        <v>0</v>
      </c>
      <c r="T8" s="609"/>
      <c r="U8" s="611">
        <v>0</v>
      </c>
    </row>
    <row r="9" spans="1:21" ht="14.4" customHeight="1" x14ac:dyDescent="0.3">
      <c r="A9" s="604">
        <v>34</v>
      </c>
      <c r="B9" s="605" t="s">
        <v>515</v>
      </c>
      <c r="C9" s="605" t="s">
        <v>743</v>
      </c>
      <c r="D9" s="606" t="s">
        <v>887</v>
      </c>
      <c r="E9" s="607" t="s">
        <v>750</v>
      </c>
      <c r="F9" s="605" t="s">
        <v>742</v>
      </c>
      <c r="G9" s="605" t="s">
        <v>769</v>
      </c>
      <c r="H9" s="605" t="s">
        <v>516</v>
      </c>
      <c r="I9" s="605" t="s">
        <v>770</v>
      </c>
      <c r="J9" s="605" t="s">
        <v>771</v>
      </c>
      <c r="K9" s="605" t="s">
        <v>772</v>
      </c>
      <c r="L9" s="608">
        <v>0</v>
      </c>
      <c r="M9" s="608">
        <v>0</v>
      </c>
      <c r="N9" s="605">
        <v>2</v>
      </c>
      <c r="O9" s="609">
        <v>1</v>
      </c>
      <c r="P9" s="608"/>
      <c r="Q9" s="610"/>
      <c r="R9" s="605"/>
      <c r="S9" s="610">
        <v>0</v>
      </c>
      <c r="T9" s="609"/>
      <c r="U9" s="611">
        <v>0</v>
      </c>
    </row>
    <row r="10" spans="1:21" ht="14.4" customHeight="1" x14ac:dyDescent="0.3">
      <c r="A10" s="604">
        <v>34</v>
      </c>
      <c r="B10" s="605" t="s">
        <v>515</v>
      </c>
      <c r="C10" s="605" t="s">
        <v>743</v>
      </c>
      <c r="D10" s="606" t="s">
        <v>887</v>
      </c>
      <c r="E10" s="607" t="s">
        <v>750</v>
      </c>
      <c r="F10" s="605" t="s">
        <v>742</v>
      </c>
      <c r="G10" s="605" t="s">
        <v>773</v>
      </c>
      <c r="H10" s="605" t="s">
        <v>516</v>
      </c>
      <c r="I10" s="605" t="s">
        <v>774</v>
      </c>
      <c r="J10" s="605" t="s">
        <v>775</v>
      </c>
      <c r="K10" s="605" t="s">
        <v>776</v>
      </c>
      <c r="L10" s="608">
        <v>42.51</v>
      </c>
      <c r="M10" s="608">
        <v>85.02</v>
      </c>
      <c r="N10" s="605">
        <v>2</v>
      </c>
      <c r="O10" s="609">
        <v>1</v>
      </c>
      <c r="P10" s="608">
        <v>85.02</v>
      </c>
      <c r="Q10" s="610">
        <v>1</v>
      </c>
      <c r="R10" s="605">
        <v>2</v>
      </c>
      <c r="S10" s="610">
        <v>1</v>
      </c>
      <c r="T10" s="609">
        <v>1</v>
      </c>
      <c r="U10" s="611">
        <v>1</v>
      </c>
    </row>
    <row r="11" spans="1:21" ht="14.4" customHeight="1" x14ac:dyDescent="0.3">
      <c r="A11" s="604">
        <v>34</v>
      </c>
      <c r="B11" s="605" t="s">
        <v>515</v>
      </c>
      <c r="C11" s="605" t="s">
        <v>743</v>
      </c>
      <c r="D11" s="606" t="s">
        <v>887</v>
      </c>
      <c r="E11" s="607" t="s">
        <v>750</v>
      </c>
      <c r="F11" s="605" t="s">
        <v>742</v>
      </c>
      <c r="G11" s="605" t="s">
        <v>777</v>
      </c>
      <c r="H11" s="605" t="s">
        <v>516</v>
      </c>
      <c r="I11" s="605" t="s">
        <v>778</v>
      </c>
      <c r="J11" s="605" t="s">
        <v>779</v>
      </c>
      <c r="K11" s="605" t="s">
        <v>780</v>
      </c>
      <c r="L11" s="608">
        <v>0</v>
      </c>
      <c r="M11" s="608">
        <v>0</v>
      </c>
      <c r="N11" s="605">
        <v>2</v>
      </c>
      <c r="O11" s="609">
        <v>1.5</v>
      </c>
      <c r="P11" s="608">
        <v>0</v>
      </c>
      <c r="Q11" s="610"/>
      <c r="R11" s="605">
        <v>1</v>
      </c>
      <c r="S11" s="610">
        <v>0.5</v>
      </c>
      <c r="T11" s="609">
        <v>1</v>
      </c>
      <c r="U11" s="611">
        <v>0.66666666666666663</v>
      </c>
    </row>
    <row r="12" spans="1:21" ht="14.4" customHeight="1" x14ac:dyDescent="0.3">
      <c r="A12" s="604">
        <v>34</v>
      </c>
      <c r="B12" s="605" t="s">
        <v>515</v>
      </c>
      <c r="C12" s="605" t="s">
        <v>743</v>
      </c>
      <c r="D12" s="606" t="s">
        <v>887</v>
      </c>
      <c r="E12" s="607" t="s">
        <v>750</v>
      </c>
      <c r="F12" s="605" t="s">
        <v>742</v>
      </c>
      <c r="G12" s="605" t="s">
        <v>781</v>
      </c>
      <c r="H12" s="605" t="s">
        <v>615</v>
      </c>
      <c r="I12" s="605" t="s">
        <v>782</v>
      </c>
      <c r="J12" s="605" t="s">
        <v>783</v>
      </c>
      <c r="K12" s="605" t="s">
        <v>784</v>
      </c>
      <c r="L12" s="608">
        <v>10.41</v>
      </c>
      <c r="M12" s="608">
        <v>20.82</v>
      </c>
      <c r="N12" s="605">
        <v>2</v>
      </c>
      <c r="O12" s="609">
        <v>0.5</v>
      </c>
      <c r="P12" s="608">
        <v>20.82</v>
      </c>
      <c r="Q12" s="610">
        <v>1</v>
      </c>
      <c r="R12" s="605">
        <v>2</v>
      </c>
      <c r="S12" s="610">
        <v>1</v>
      </c>
      <c r="T12" s="609">
        <v>0.5</v>
      </c>
      <c r="U12" s="611">
        <v>1</v>
      </c>
    </row>
    <row r="13" spans="1:21" ht="14.4" customHeight="1" x14ac:dyDescent="0.3">
      <c r="A13" s="604">
        <v>34</v>
      </c>
      <c r="B13" s="605" t="s">
        <v>515</v>
      </c>
      <c r="C13" s="605" t="s">
        <v>743</v>
      </c>
      <c r="D13" s="606" t="s">
        <v>887</v>
      </c>
      <c r="E13" s="607" t="s">
        <v>750</v>
      </c>
      <c r="F13" s="605" t="s">
        <v>742</v>
      </c>
      <c r="G13" s="605" t="s">
        <v>785</v>
      </c>
      <c r="H13" s="605" t="s">
        <v>516</v>
      </c>
      <c r="I13" s="605" t="s">
        <v>786</v>
      </c>
      <c r="J13" s="605" t="s">
        <v>787</v>
      </c>
      <c r="K13" s="605" t="s">
        <v>788</v>
      </c>
      <c r="L13" s="608">
        <v>42.08</v>
      </c>
      <c r="M13" s="608">
        <v>84.16</v>
      </c>
      <c r="N13" s="605">
        <v>2</v>
      </c>
      <c r="O13" s="609">
        <v>0.5</v>
      </c>
      <c r="P13" s="608">
        <v>84.16</v>
      </c>
      <c r="Q13" s="610">
        <v>1</v>
      </c>
      <c r="R13" s="605">
        <v>2</v>
      </c>
      <c r="S13" s="610">
        <v>1</v>
      </c>
      <c r="T13" s="609">
        <v>0.5</v>
      </c>
      <c r="U13" s="611">
        <v>1</v>
      </c>
    </row>
    <row r="14" spans="1:21" ht="14.4" customHeight="1" x14ac:dyDescent="0.3">
      <c r="A14" s="604">
        <v>34</v>
      </c>
      <c r="B14" s="605" t="s">
        <v>515</v>
      </c>
      <c r="C14" s="605" t="s">
        <v>743</v>
      </c>
      <c r="D14" s="606" t="s">
        <v>887</v>
      </c>
      <c r="E14" s="607" t="s">
        <v>750</v>
      </c>
      <c r="F14" s="605" t="s">
        <v>742</v>
      </c>
      <c r="G14" s="605" t="s">
        <v>789</v>
      </c>
      <c r="H14" s="605" t="s">
        <v>516</v>
      </c>
      <c r="I14" s="605" t="s">
        <v>790</v>
      </c>
      <c r="J14" s="605" t="s">
        <v>791</v>
      </c>
      <c r="K14" s="605" t="s">
        <v>792</v>
      </c>
      <c r="L14" s="608">
        <v>55.16</v>
      </c>
      <c r="M14" s="608">
        <v>55.16</v>
      </c>
      <c r="N14" s="605">
        <v>1</v>
      </c>
      <c r="O14" s="609">
        <v>0.5</v>
      </c>
      <c r="P14" s="608"/>
      <c r="Q14" s="610">
        <v>0</v>
      </c>
      <c r="R14" s="605"/>
      <c r="S14" s="610">
        <v>0</v>
      </c>
      <c r="T14" s="609"/>
      <c r="U14" s="611">
        <v>0</v>
      </c>
    </row>
    <row r="15" spans="1:21" ht="14.4" customHeight="1" x14ac:dyDescent="0.3">
      <c r="A15" s="604">
        <v>34</v>
      </c>
      <c r="B15" s="605" t="s">
        <v>515</v>
      </c>
      <c r="C15" s="605" t="s">
        <v>743</v>
      </c>
      <c r="D15" s="606" t="s">
        <v>887</v>
      </c>
      <c r="E15" s="607" t="s">
        <v>751</v>
      </c>
      <c r="F15" s="605" t="s">
        <v>742</v>
      </c>
      <c r="G15" s="605" t="s">
        <v>793</v>
      </c>
      <c r="H15" s="605" t="s">
        <v>516</v>
      </c>
      <c r="I15" s="605" t="s">
        <v>794</v>
      </c>
      <c r="J15" s="605" t="s">
        <v>795</v>
      </c>
      <c r="K15" s="605" t="s">
        <v>796</v>
      </c>
      <c r="L15" s="608">
        <v>59.78</v>
      </c>
      <c r="M15" s="608">
        <v>59.78</v>
      </c>
      <c r="N15" s="605">
        <v>1</v>
      </c>
      <c r="O15" s="609">
        <v>0.5</v>
      </c>
      <c r="P15" s="608">
        <v>59.78</v>
      </c>
      <c r="Q15" s="610">
        <v>1</v>
      </c>
      <c r="R15" s="605">
        <v>1</v>
      </c>
      <c r="S15" s="610">
        <v>1</v>
      </c>
      <c r="T15" s="609">
        <v>0.5</v>
      </c>
      <c r="U15" s="611">
        <v>1</v>
      </c>
    </row>
    <row r="16" spans="1:21" ht="14.4" customHeight="1" x14ac:dyDescent="0.3">
      <c r="A16" s="604">
        <v>34</v>
      </c>
      <c r="B16" s="605" t="s">
        <v>515</v>
      </c>
      <c r="C16" s="605" t="s">
        <v>743</v>
      </c>
      <c r="D16" s="606" t="s">
        <v>887</v>
      </c>
      <c r="E16" s="607" t="s">
        <v>751</v>
      </c>
      <c r="F16" s="605" t="s">
        <v>742</v>
      </c>
      <c r="G16" s="605" t="s">
        <v>797</v>
      </c>
      <c r="H16" s="605" t="s">
        <v>516</v>
      </c>
      <c r="I16" s="605" t="s">
        <v>798</v>
      </c>
      <c r="J16" s="605" t="s">
        <v>799</v>
      </c>
      <c r="K16" s="605" t="s">
        <v>800</v>
      </c>
      <c r="L16" s="608">
        <v>82.17</v>
      </c>
      <c r="M16" s="608">
        <v>82.17</v>
      </c>
      <c r="N16" s="605">
        <v>1</v>
      </c>
      <c r="O16" s="609">
        <v>0.5</v>
      </c>
      <c r="P16" s="608">
        <v>82.17</v>
      </c>
      <c r="Q16" s="610">
        <v>1</v>
      </c>
      <c r="R16" s="605">
        <v>1</v>
      </c>
      <c r="S16" s="610">
        <v>1</v>
      </c>
      <c r="T16" s="609">
        <v>0.5</v>
      </c>
      <c r="U16" s="611">
        <v>1</v>
      </c>
    </row>
    <row r="17" spans="1:21" ht="14.4" customHeight="1" x14ac:dyDescent="0.3">
      <c r="A17" s="604">
        <v>34</v>
      </c>
      <c r="B17" s="605" t="s">
        <v>515</v>
      </c>
      <c r="C17" s="605" t="s">
        <v>743</v>
      </c>
      <c r="D17" s="606" t="s">
        <v>887</v>
      </c>
      <c r="E17" s="607" t="s">
        <v>754</v>
      </c>
      <c r="F17" s="605" t="s">
        <v>742</v>
      </c>
      <c r="G17" s="605" t="s">
        <v>797</v>
      </c>
      <c r="H17" s="605" t="s">
        <v>516</v>
      </c>
      <c r="I17" s="605" t="s">
        <v>801</v>
      </c>
      <c r="J17" s="605" t="s">
        <v>799</v>
      </c>
      <c r="K17" s="605" t="s">
        <v>802</v>
      </c>
      <c r="L17" s="608">
        <v>54.78</v>
      </c>
      <c r="M17" s="608">
        <v>54.78</v>
      </c>
      <c r="N17" s="605">
        <v>1</v>
      </c>
      <c r="O17" s="609">
        <v>1</v>
      </c>
      <c r="P17" s="608">
        <v>54.78</v>
      </c>
      <c r="Q17" s="610">
        <v>1</v>
      </c>
      <c r="R17" s="605">
        <v>1</v>
      </c>
      <c r="S17" s="610">
        <v>1</v>
      </c>
      <c r="T17" s="609">
        <v>1</v>
      </c>
      <c r="U17" s="611">
        <v>1</v>
      </c>
    </row>
    <row r="18" spans="1:21" ht="14.4" customHeight="1" x14ac:dyDescent="0.3">
      <c r="A18" s="604">
        <v>34</v>
      </c>
      <c r="B18" s="605" t="s">
        <v>515</v>
      </c>
      <c r="C18" s="605" t="s">
        <v>743</v>
      </c>
      <c r="D18" s="606" t="s">
        <v>887</v>
      </c>
      <c r="E18" s="607" t="s">
        <v>756</v>
      </c>
      <c r="F18" s="605" t="s">
        <v>742</v>
      </c>
      <c r="G18" s="605" t="s">
        <v>803</v>
      </c>
      <c r="H18" s="605" t="s">
        <v>615</v>
      </c>
      <c r="I18" s="605" t="s">
        <v>804</v>
      </c>
      <c r="J18" s="605" t="s">
        <v>805</v>
      </c>
      <c r="K18" s="605" t="s">
        <v>806</v>
      </c>
      <c r="L18" s="608">
        <v>154.36000000000001</v>
      </c>
      <c r="M18" s="608">
        <v>154.36000000000001</v>
      </c>
      <c r="N18" s="605">
        <v>1</v>
      </c>
      <c r="O18" s="609">
        <v>1</v>
      </c>
      <c r="P18" s="608"/>
      <c r="Q18" s="610">
        <v>0</v>
      </c>
      <c r="R18" s="605"/>
      <c r="S18" s="610">
        <v>0</v>
      </c>
      <c r="T18" s="609"/>
      <c r="U18" s="611">
        <v>0</v>
      </c>
    </row>
    <row r="19" spans="1:21" ht="14.4" customHeight="1" x14ac:dyDescent="0.3">
      <c r="A19" s="604">
        <v>34</v>
      </c>
      <c r="B19" s="605" t="s">
        <v>515</v>
      </c>
      <c r="C19" s="605" t="s">
        <v>743</v>
      </c>
      <c r="D19" s="606" t="s">
        <v>887</v>
      </c>
      <c r="E19" s="607" t="s">
        <v>756</v>
      </c>
      <c r="F19" s="605" t="s">
        <v>742</v>
      </c>
      <c r="G19" s="605" t="s">
        <v>807</v>
      </c>
      <c r="H19" s="605" t="s">
        <v>516</v>
      </c>
      <c r="I19" s="605" t="s">
        <v>808</v>
      </c>
      <c r="J19" s="605" t="s">
        <v>809</v>
      </c>
      <c r="K19" s="605" t="s">
        <v>810</v>
      </c>
      <c r="L19" s="608">
        <v>0</v>
      </c>
      <c r="M19" s="608">
        <v>0</v>
      </c>
      <c r="N19" s="605">
        <v>1</v>
      </c>
      <c r="O19" s="609">
        <v>1</v>
      </c>
      <c r="P19" s="608">
        <v>0</v>
      </c>
      <c r="Q19" s="610"/>
      <c r="R19" s="605">
        <v>1</v>
      </c>
      <c r="S19" s="610">
        <v>1</v>
      </c>
      <c r="T19" s="609">
        <v>1</v>
      </c>
      <c r="U19" s="611">
        <v>1</v>
      </c>
    </row>
    <row r="20" spans="1:21" ht="14.4" customHeight="1" x14ac:dyDescent="0.3">
      <c r="A20" s="604">
        <v>34</v>
      </c>
      <c r="B20" s="605" t="s">
        <v>515</v>
      </c>
      <c r="C20" s="605" t="s">
        <v>743</v>
      </c>
      <c r="D20" s="606" t="s">
        <v>887</v>
      </c>
      <c r="E20" s="607" t="s">
        <v>758</v>
      </c>
      <c r="F20" s="605" t="s">
        <v>742</v>
      </c>
      <c r="G20" s="605" t="s">
        <v>811</v>
      </c>
      <c r="H20" s="605" t="s">
        <v>516</v>
      </c>
      <c r="I20" s="605" t="s">
        <v>812</v>
      </c>
      <c r="J20" s="605" t="s">
        <v>813</v>
      </c>
      <c r="K20" s="605" t="s">
        <v>814</v>
      </c>
      <c r="L20" s="608">
        <v>76.34</v>
      </c>
      <c r="M20" s="608">
        <v>458.04</v>
      </c>
      <c r="N20" s="605">
        <v>6</v>
      </c>
      <c r="O20" s="609">
        <v>1.5</v>
      </c>
      <c r="P20" s="608">
        <v>458.04</v>
      </c>
      <c r="Q20" s="610">
        <v>1</v>
      </c>
      <c r="R20" s="605">
        <v>6</v>
      </c>
      <c r="S20" s="610">
        <v>1</v>
      </c>
      <c r="T20" s="609">
        <v>1.5</v>
      </c>
      <c r="U20" s="611">
        <v>1</v>
      </c>
    </row>
    <row r="21" spans="1:21" ht="14.4" customHeight="1" x14ac:dyDescent="0.3">
      <c r="A21" s="604">
        <v>34</v>
      </c>
      <c r="B21" s="605" t="s">
        <v>515</v>
      </c>
      <c r="C21" s="605" t="s">
        <v>743</v>
      </c>
      <c r="D21" s="606" t="s">
        <v>887</v>
      </c>
      <c r="E21" s="607" t="s">
        <v>758</v>
      </c>
      <c r="F21" s="605" t="s">
        <v>742</v>
      </c>
      <c r="G21" s="605" t="s">
        <v>793</v>
      </c>
      <c r="H21" s="605" t="s">
        <v>516</v>
      </c>
      <c r="I21" s="605" t="s">
        <v>794</v>
      </c>
      <c r="J21" s="605" t="s">
        <v>795</v>
      </c>
      <c r="K21" s="605" t="s">
        <v>796</v>
      </c>
      <c r="L21" s="608">
        <v>59.78</v>
      </c>
      <c r="M21" s="608">
        <v>179.34</v>
      </c>
      <c r="N21" s="605">
        <v>3</v>
      </c>
      <c r="O21" s="609">
        <v>2</v>
      </c>
      <c r="P21" s="608">
        <v>59.78</v>
      </c>
      <c r="Q21" s="610">
        <v>0.33333333333333331</v>
      </c>
      <c r="R21" s="605">
        <v>1</v>
      </c>
      <c r="S21" s="610">
        <v>0.33333333333333331</v>
      </c>
      <c r="T21" s="609">
        <v>1</v>
      </c>
      <c r="U21" s="611">
        <v>0.5</v>
      </c>
    </row>
    <row r="22" spans="1:21" ht="14.4" customHeight="1" x14ac:dyDescent="0.3">
      <c r="A22" s="604">
        <v>34</v>
      </c>
      <c r="B22" s="605" t="s">
        <v>515</v>
      </c>
      <c r="C22" s="605" t="s">
        <v>743</v>
      </c>
      <c r="D22" s="606" t="s">
        <v>887</v>
      </c>
      <c r="E22" s="607" t="s">
        <v>758</v>
      </c>
      <c r="F22" s="605" t="s">
        <v>742</v>
      </c>
      <c r="G22" s="605" t="s">
        <v>815</v>
      </c>
      <c r="H22" s="605" t="s">
        <v>516</v>
      </c>
      <c r="I22" s="605" t="s">
        <v>816</v>
      </c>
      <c r="J22" s="605" t="s">
        <v>817</v>
      </c>
      <c r="K22" s="605" t="s">
        <v>818</v>
      </c>
      <c r="L22" s="608">
        <v>108.44</v>
      </c>
      <c r="M22" s="608">
        <v>216.88</v>
      </c>
      <c r="N22" s="605">
        <v>2</v>
      </c>
      <c r="O22" s="609">
        <v>2</v>
      </c>
      <c r="P22" s="608">
        <v>108.44</v>
      </c>
      <c r="Q22" s="610">
        <v>0.5</v>
      </c>
      <c r="R22" s="605">
        <v>1</v>
      </c>
      <c r="S22" s="610">
        <v>0.5</v>
      </c>
      <c r="T22" s="609">
        <v>1</v>
      </c>
      <c r="U22" s="611">
        <v>0.5</v>
      </c>
    </row>
    <row r="23" spans="1:21" ht="14.4" customHeight="1" x14ac:dyDescent="0.3">
      <c r="A23" s="604">
        <v>34</v>
      </c>
      <c r="B23" s="605" t="s">
        <v>515</v>
      </c>
      <c r="C23" s="605" t="s">
        <v>743</v>
      </c>
      <c r="D23" s="606" t="s">
        <v>887</v>
      </c>
      <c r="E23" s="607" t="s">
        <v>758</v>
      </c>
      <c r="F23" s="605" t="s">
        <v>742</v>
      </c>
      <c r="G23" s="605" t="s">
        <v>819</v>
      </c>
      <c r="H23" s="605" t="s">
        <v>516</v>
      </c>
      <c r="I23" s="605" t="s">
        <v>820</v>
      </c>
      <c r="J23" s="605" t="s">
        <v>821</v>
      </c>
      <c r="K23" s="605" t="s">
        <v>822</v>
      </c>
      <c r="L23" s="608">
        <v>451.2</v>
      </c>
      <c r="M23" s="608">
        <v>451.2</v>
      </c>
      <c r="N23" s="605">
        <v>1</v>
      </c>
      <c r="O23" s="609">
        <v>1</v>
      </c>
      <c r="P23" s="608"/>
      <c r="Q23" s="610">
        <v>0</v>
      </c>
      <c r="R23" s="605"/>
      <c r="S23" s="610">
        <v>0</v>
      </c>
      <c r="T23" s="609"/>
      <c r="U23" s="611">
        <v>0</v>
      </c>
    </row>
    <row r="24" spans="1:21" ht="14.4" customHeight="1" x14ac:dyDescent="0.3">
      <c r="A24" s="604">
        <v>34</v>
      </c>
      <c r="B24" s="605" t="s">
        <v>515</v>
      </c>
      <c r="C24" s="605" t="s">
        <v>743</v>
      </c>
      <c r="D24" s="606" t="s">
        <v>887</v>
      </c>
      <c r="E24" s="607" t="s">
        <v>758</v>
      </c>
      <c r="F24" s="605" t="s">
        <v>742</v>
      </c>
      <c r="G24" s="605" t="s">
        <v>823</v>
      </c>
      <c r="H24" s="605" t="s">
        <v>516</v>
      </c>
      <c r="I24" s="605" t="s">
        <v>824</v>
      </c>
      <c r="J24" s="605" t="s">
        <v>825</v>
      </c>
      <c r="K24" s="605" t="s">
        <v>826</v>
      </c>
      <c r="L24" s="608">
        <v>54.13</v>
      </c>
      <c r="M24" s="608">
        <v>54.13</v>
      </c>
      <c r="N24" s="605">
        <v>1</v>
      </c>
      <c r="O24" s="609">
        <v>0.5</v>
      </c>
      <c r="P24" s="608">
        <v>54.13</v>
      </c>
      <c r="Q24" s="610">
        <v>1</v>
      </c>
      <c r="R24" s="605">
        <v>1</v>
      </c>
      <c r="S24" s="610">
        <v>1</v>
      </c>
      <c r="T24" s="609">
        <v>0.5</v>
      </c>
      <c r="U24" s="611">
        <v>1</v>
      </c>
    </row>
    <row r="25" spans="1:21" ht="14.4" customHeight="1" x14ac:dyDescent="0.3">
      <c r="A25" s="604">
        <v>34</v>
      </c>
      <c r="B25" s="605" t="s">
        <v>515</v>
      </c>
      <c r="C25" s="605" t="s">
        <v>743</v>
      </c>
      <c r="D25" s="606" t="s">
        <v>887</v>
      </c>
      <c r="E25" s="607" t="s">
        <v>760</v>
      </c>
      <c r="F25" s="605" t="s">
        <v>742</v>
      </c>
      <c r="G25" s="605" t="s">
        <v>827</v>
      </c>
      <c r="H25" s="605" t="s">
        <v>516</v>
      </c>
      <c r="I25" s="605" t="s">
        <v>828</v>
      </c>
      <c r="J25" s="605" t="s">
        <v>829</v>
      </c>
      <c r="K25" s="605" t="s">
        <v>830</v>
      </c>
      <c r="L25" s="608">
        <v>0</v>
      </c>
      <c r="M25" s="608">
        <v>0</v>
      </c>
      <c r="N25" s="605">
        <v>2</v>
      </c>
      <c r="O25" s="609">
        <v>1</v>
      </c>
      <c r="P25" s="608">
        <v>0</v>
      </c>
      <c r="Q25" s="610"/>
      <c r="R25" s="605">
        <v>2</v>
      </c>
      <c r="S25" s="610">
        <v>1</v>
      </c>
      <c r="T25" s="609">
        <v>1</v>
      </c>
      <c r="U25" s="611">
        <v>1</v>
      </c>
    </row>
    <row r="26" spans="1:21" ht="14.4" customHeight="1" x14ac:dyDescent="0.3">
      <c r="A26" s="604">
        <v>34</v>
      </c>
      <c r="B26" s="605" t="s">
        <v>515</v>
      </c>
      <c r="C26" s="605" t="s">
        <v>743</v>
      </c>
      <c r="D26" s="606" t="s">
        <v>887</v>
      </c>
      <c r="E26" s="607" t="s">
        <v>752</v>
      </c>
      <c r="F26" s="605" t="s">
        <v>742</v>
      </c>
      <c r="G26" s="605" t="s">
        <v>831</v>
      </c>
      <c r="H26" s="605" t="s">
        <v>516</v>
      </c>
      <c r="I26" s="605" t="s">
        <v>832</v>
      </c>
      <c r="J26" s="605" t="s">
        <v>833</v>
      </c>
      <c r="K26" s="605" t="s">
        <v>834</v>
      </c>
      <c r="L26" s="608">
        <v>89.91</v>
      </c>
      <c r="M26" s="608">
        <v>89.91</v>
      </c>
      <c r="N26" s="605">
        <v>1</v>
      </c>
      <c r="O26" s="609">
        <v>0.5</v>
      </c>
      <c r="P26" s="608">
        <v>89.91</v>
      </c>
      <c r="Q26" s="610">
        <v>1</v>
      </c>
      <c r="R26" s="605">
        <v>1</v>
      </c>
      <c r="S26" s="610">
        <v>1</v>
      </c>
      <c r="T26" s="609">
        <v>0.5</v>
      </c>
      <c r="U26" s="611">
        <v>1</v>
      </c>
    </row>
    <row r="27" spans="1:21" ht="14.4" customHeight="1" x14ac:dyDescent="0.3">
      <c r="A27" s="604">
        <v>34</v>
      </c>
      <c r="B27" s="605" t="s">
        <v>515</v>
      </c>
      <c r="C27" s="605" t="s">
        <v>743</v>
      </c>
      <c r="D27" s="606" t="s">
        <v>887</v>
      </c>
      <c r="E27" s="607" t="s">
        <v>752</v>
      </c>
      <c r="F27" s="605" t="s">
        <v>742</v>
      </c>
      <c r="G27" s="605" t="s">
        <v>835</v>
      </c>
      <c r="H27" s="605" t="s">
        <v>615</v>
      </c>
      <c r="I27" s="605" t="s">
        <v>836</v>
      </c>
      <c r="J27" s="605" t="s">
        <v>837</v>
      </c>
      <c r="K27" s="605" t="s">
        <v>838</v>
      </c>
      <c r="L27" s="608">
        <v>207.45</v>
      </c>
      <c r="M27" s="608">
        <v>207.45</v>
      </c>
      <c r="N27" s="605">
        <v>1</v>
      </c>
      <c r="O27" s="609"/>
      <c r="P27" s="608">
        <v>207.45</v>
      </c>
      <c r="Q27" s="610">
        <v>1</v>
      </c>
      <c r="R27" s="605">
        <v>1</v>
      </c>
      <c r="S27" s="610">
        <v>1</v>
      </c>
      <c r="T27" s="609"/>
      <c r="U27" s="611"/>
    </row>
    <row r="28" spans="1:21" ht="14.4" customHeight="1" x14ac:dyDescent="0.3">
      <c r="A28" s="604">
        <v>34</v>
      </c>
      <c r="B28" s="605" t="s">
        <v>515</v>
      </c>
      <c r="C28" s="605" t="s">
        <v>743</v>
      </c>
      <c r="D28" s="606" t="s">
        <v>887</v>
      </c>
      <c r="E28" s="607" t="s">
        <v>752</v>
      </c>
      <c r="F28" s="605" t="s">
        <v>742</v>
      </c>
      <c r="G28" s="605" t="s">
        <v>839</v>
      </c>
      <c r="H28" s="605" t="s">
        <v>615</v>
      </c>
      <c r="I28" s="605" t="s">
        <v>840</v>
      </c>
      <c r="J28" s="605" t="s">
        <v>841</v>
      </c>
      <c r="K28" s="605" t="s">
        <v>842</v>
      </c>
      <c r="L28" s="608">
        <v>46.07</v>
      </c>
      <c r="M28" s="608">
        <v>92.14</v>
      </c>
      <c r="N28" s="605">
        <v>2</v>
      </c>
      <c r="O28" s="609"/>
      <c r="P28" s="608">
        <v>92.14</v>
      </c>
      <c r="Q28" s="610">
        <v>1</v>
      </c>
      <c r="R28" s="605">
        <v>2</v>
      </c>
      <c r="S28" s="610">
        <v>1</v>
      </c>
      <c r="T28" s="609"/>
      <c r="U28" s="611"/>
    </row>
    <row r="29" spans="1:21" ht="14.4" customHeight="1" x14ac:dyDescent="0.3">
      <c r="A29" s="604">
        <v>34</v>
      </c>
      <c r="B29" s="605" t="s">
        <v>515</v>
      </c>
      <c r="C29" s="605" t="s">
        <v>743</v>
      </c>
      <c r="D29" s="606" t="s">
        <v>887</v>
      </c>
      <c r="E29" s="607" t="s">
        <v>752</v>
      </c>
      <c r="F29" s="605" t="s">
        <v>742</v>
      </c>
      <c r="G29" s="605" t="s">
        <v>843</v>
      </c>
      <c r="H29" s="605" t="s">
        <v>516</v>
      </c>
      <c r="I29" s="605" t="s">
        <v>844</v>
      </c>
      <c r="J29" s="605" t="s">
        <v>845</v>
      </c>
      <c r="K29" s="605" t="s">
        <v>846</v>
      </c>
      <c r="L29" s="608">
        <v>79.069999999999993</v>
      </c>
      <c r="M29" s="608">
        <v>79.069999999999993</v>
      </c>
      <c r="N29" s="605">
        <v>1</v>
      </c>
      <c r="O29" s="609">
        <v>0.5</v>
      </c>
      <c r="P29" s="608">
        <v>79.069999999999993</v>
      </c>
      <c r="Q29" s="610">
        <v>1</v>
      </c>
      <c r="R29" s="605">
        <v>1</v>
      </c>
      <c r="S29" s="610">
        <v>1</v>
      </c>
      <c r="T29" s="609">
        <v>0.5</v>
      </c>
      <c r="U29" s="611">
        <v>1</v>
      </c>
    </row>
    <row r="30" spans="1:21" ht="14.4" customHeight="1" x14ac:dyDescent="0.3">
      <c r="A30" s="604">
        <v>34</v>
      </c>
      <c r="B30" s="605" t="s">
        <v>515</v>
      </c>
      <c r="C30" s="605" t="s">
        <v>743</v>
      </c>
      <c r="D30" s="606" t="s">
        <v>887</v>
      </c>
      <c r="E30" s="607" t="s">
        <v>748</v>
      </c>
      <c r="F30" s="605" t="s">
        <v>742</v>
      </c>
      <c r="G30" s="605" t="s">
        <v>847</v>
      </c>
      <c r="H30" s="605" t="s">
        <v>516</v>
      </c>
      <c r="I30" s="605" t="s">
        <v>848</v>
      </c>
      <c r="J30" s="605" t="s">
        <v>849</v>
      </c>
      <c r="K30" s="605" t="s">
        <v>850</v>
      </c>
      <c r="L30" s="608">
        <v>0</v>
      </c>
      <c r="M30" s="608">
        <v>0</v>
      </c>
      <c r="N30" s="605">
        <v>8</v>
      </c>
      <c r="O30" s="609">
        <v>1.5</v>
      </c>
      <c r="P30" s="608">
        <v>0</v>
      </c>
      <c r="Q30" s="610"/>
      <c r="R30" s="605">
        <v>3</v>
      </c>
      <c r="S30" s="610">
        <v>0.375</v>
      </c>
      <c r="T30" s="609">
        <v>0.5</v>
      </c>
      <c r="U30" s="611">
        <v>0.33333333333333331</v>
      </c>
    </row>
    <row r="31" spans="1:21" ht="14.4" customHeight="1" x14ac:dyDescent="0.3">
      <c r="A31" s="604">
        <v>34</v>
      </c>
      <c r="B31" s="605" t="s">
        <v>515</v>
      </c>
      <c r="C31" s="605" t="s">
        <v>743</v>
      </c>
      <c r="D31" s="606" t="s">
        <v>887</v>
      </c>
      <c r="E31" s="607" t="s">
        <v>748</v>
      </c>
      <c r="F31" s="605" t="s">
        <v>742</v>
      </c>
      <c r="G31" s="605" t="s">
        <v>851</v>
      </c>
      <c r="H31" s="605" t="s">
        <v>516</v>
      </c>
      <c r="I31" s="605" t="s">
        <v>852</v>
      </c>
      <c r="J31" s="605" t="s">
        <v>853</v>
      </c>
      <c r="K31" s="605" t="s">
        <v>854</v>
      </c>
      <c r="L31" s="608">
        <v>0</v>
      </c>
      <c r="M31" s="608">
        <v>0</v>
      </c>
      <c r="N31" s="605">
        <v>1</v>
      </c>
      <c r="O31" s="609">
        <v>0.5</v>
      </c>
      <c r="P31" s="608">
        <v>0</v>
      </c>
      <c r="Q31" s="610"/>
      <c r="R31" s="605">
        <v>1</v>
      </c>
      <c r="S31" s="610">
        <v>1</v>
      </c>
      <c r="T31" s="609">
        <v>0.5</v>
      </c>
      <c r="U31" s="611">
        <v>1</v>
      </c>
    </row>
    <row r="32" spans="1:21" ht="14.4" customHeight="1" x14ac:dyDescent="0.3">
      <c r="A32" s="604">
        <v>34</v>
      </c>
      <c r="B32" s="605" t="s">
        <v>515</v>
      </c>
      <c r="C32" s="605" t="s">
        <v>743</v>
      </c>
      <c r="D32" s="606" t="s">
        <v>887</v>
      </c>
      <c r="E32" s="607" t="s">
        <v>748</v>
      </c>
      <c r="F32" s="605" t="s">
        <v>742</v>
      </c>
      <c r="G32" s="605" t="s">
        <v>855</v>
      </c>
      <c r="H32" s="605" t="s">
        <v>516</v>
      </c>
      <c r="I32" s="605" t="s">
        <v>856</v>
      </c>
      <c r="J32" s="605" t="s">
        <v>857</v>
      </c>
      <c r="K32" s="605" t="s">
        <v>858</v>
      </c>
      <c r="L32" s="608">
        <v>0</v>
      </c>
      <c r="M32" s="608">
        <v>0</v>
      </c>
      <c r="N32" s="605">
        <v>1</v>
      </c>
      <c r="O32" s="609">
        <v>0.5</v>
      </c>
      <c r="P32" s="608">
        <v>0</v>
      </c>
      <c r="Q32" s="610"/>
      <c r="R32" s="605">
        <v>1</v>
      </c>
      <c r="S32" s="610">
        <v>1</v>
      </c>
      <c r="T32" s="609">
        <v>0.5</v>
      </c>
      <c r="U32" s="611">
        <v>1</v>
      </c>
    </row>
    <row r="33" spans="1:21" ht="14.4" customHeight="1" x14ac:dyDescent="0.3">
      <c r="A33" s="604">
        <v>34</v>
      </c>
      <c r="B33" s="605" t="s">
        <v>515</v>
      </c>
      <c r="C33" s="605" t="s">
        <v>743</v>
      </c>
      <c r="D33" s="606" t="s">
        <v>887</v>
      </c>
      <c r="E33" s="607" t="s">
        <v>748</v>
      </c>
      <c r="F33" s="605" t="s">
        <v>742</v>
      </c>
      <c r="G33" s="605" t="s">
        <v>831</v>
      </c>
      <c r="H33" s="605" t="s">
        <v>516</v>
      </c>
      <c r="I33" s="605" t="s">
        <v>859</v>
      </c>
      <c r="J33" s="605" t="s">
        <v>860</v>
      </c>
      <c r="K33" s="605" t="s">
        <v>861</v>
      </c>
      <c r="L33" s="608">
        <v>48.09</v>
      </c>
      <c r="M33" s="608">
        <v>48.09</v>
      </c>
      <c r="N33" s="605">
        <v>1</v>
      </c>
      <c r="O33" s="609">
        <v>0.5</v>
      </c>
      <c r="P33" s="608">
        <v>48.09</v>
      </c>
      <c r="Q33" s="610">
        <v>1</v>
      </c>
      <c r="R33" s="605">
        <v>1</v>
      </c>
      <c r="S33" s="610">
        <v>1</v>
      </c>
      <c r="T33" s="609">
        <v>0.5</v>
      </c>
      <c r="U33" s="611">
        <v>1</v>
      </c>
    </row>
    <row r="34" spans="1:21" ht="14.4" customHeight="1" x14ac:dyDescent="0.3">
      <c r="A34" s="604">
        <v>34</v>
      </c>
      <c r="B34" s="605" t="s">
        <v>515</v>
      </c>
      <c r="C34" s="605" t="s">
        <v>743</v>
      </c>
      <c r="D34" s="606" t="s">
        <v>887</v>
      </c>
      <c r="E34" s="607" t="s">
        <v>757</v>
      </c>
      <c r="F34" s="605" t="s">
        <v>742</v>
      </c>
      <c r="G34" s="605" t="s">
        <v>862</v>
      </c>
      <c r="H34" s="605" t="s">
        <v>516</v>
      </c>
      <c r="I34" s="605" t="s">
        <v>863</v>
      </c>
      <c r="J34" s="605" t="s">
        <v>864</v>
      </c>
      <c r="K34" s="605" t="s">
        <v>865</v>
      </c>
      <c r="L34" s="608">
        <v>119.7</v>
      </c>
      <c r="M34" s="608">
        <v>119.7</v>
      </c>
      <c r="N34" s="605">
        <v>1</v>
      </c>
      <c r="O34" s="609">
        <v>1</v>
      </c>
      <c r="P34" s="608">
        <v>119.7</v>
      </c>
      <c r="Q34" s="610">
        <v>1</v>
      </c>
      <c r="R34" s="605">
        <v>1</v>
      </c>
      <c r="S34" s="610">
        <v>1</v>
      </c>
      <c r="T34" s="609">
        <v>1</v>
      </c>
      <c r="U34" s="611">
        <v>1</v>
      </c>
    </row>
    <row r="35" spans="1:21" ht="14.4" customHeight="1" x14ac:dyDescent="0.3">
      <c r="A35" s="604">
        <v>34</v>
      </c>
      <c r="B35" s="605" t="s">
        <v>515</v>
      </c>
      <c r="C35" s="605" t="s">
        <v>743</v>
      </c>
      <c r="D35" s="606" t="s">
        <v>887</v>
      </c>
      <c r="E35" s="607" t="s">
        <v>757</v>
      </c>
      <c r="F35" s="605" t="s">
        <v>742</v>
      </c>
      <c r="G35" s="605" t="s">
        <v>866</v>
      </c>
      <c r="H35" s="605" t="s">
        <v>516</v>
      </c>
      <c r="I35" s="605" t="s">
        <v>867</v>
      </c>
      <c r="J35" s="605" t="s">
        <v>754</v>
      </c>
      <c r="K35" s="605"/>
      <c r="L35" s="608">
        <v>0</v>
      </c>
      <c r="M35" s="608">
        <v>0</v>
      </c>
      <c r="N35" s="605">
        <v>1</v>
      </c>
      <c r="O35" s="609">
        <v>1</v>
      </c>
      <c r="P35" s="608"/>
      <c r="Q35" s="610"/>
      <c r="R35" s="605"/>
      <c r="S35" s="610">
        <v>0</v>
      </c>
      <c r="T35" s="609"/>
      <c r="U35" s="611">
        <v>0</v>
      </c>
    </row>
    <row r="36" spans="1:21" ht="14.4" customHeight="1" x14ac:dyDescent="0.3">
      <c r="A36" s="604">
        <v>34</v>
      </c>
      <c r="B36" s="605" t="s">
        <v>515</v>
      </c>
      <c r="C36" s="605" t="s">
        <v>743</v>
      </c>
      <c r="D36" s="606" t="s">
        <v>887</v>
      </c>
      <c r="E36" s="607" t="s">
        <v>753</v>
      </c>
      <c r="F36" s="605" t="s">
        <v>742</v>
      </c>
      <c r="G36" s="605" t="s">
        <v>868</v>
      </c>
      <c r="H36" s="605" t="s">
        <v>516</v>
      </c>
      <c r="I36" s="605" t="s">
        <v>869</v>
      </c>
      <c r="J36" s="605" t="s">
        <v>870</v>
      </c>
      <c r="K36" s="605" t="s">
        <v>871</v>
      </c>
      <c r="L36" s="608">
        <v>85.27</v>
      </c>
      <c r="M36" s="608">
        <v>170.54</v>
      </c>
      <c r="N36" s="605">
        <v>2</v>
      </c>
      <c r="O36" s="609">
        <v>1</v>
      </c>
      <c r="P36" s="608">
        <v>170.54</v>
      </c>
      <c r="Q36" s="610">
        <v>1</v>
      </c>
      <c r="R36" s="605">
        <v>2</v>
      </c>
      <c r="S36" s="610">
        <v>1</v>
      </c>
      <c r="T36" s="609">
        <v>1</v>
      </c>
      <c r="U36" s="611">
        <v>1</v>
      </c>
    </row>
    <row r="37" spans="1:21" ht="14.4" customHeight="1" x14ac:dyDescent="0.3">
      <c r="A37" s="604">
        <v>34</v>
      </c>
      <c r="B37" s="605" t="s">
        <v>515</v>
      </c>
      <c r="C37" s="605" t="s">
        <v>743</v>
      </c>
      <c r="D37" s="606" t="s">
        <v>887</v>
      </c>
      <c r="E37" s="607" t="s">
        <v>753</v>
      </c>
      <c r="F37" s="605" t="s">
        <v>742</v>
      </c>
      <c r="G37" s="605" t="s">
        <v>835</v>
      </c>
      <c r="H37" s="605" t="s">
        <v>516</v>
      </c>
      <c r="I37" s="605" t="s">
        <v>872</v>
      </c>
      <c r="J37" s="605" t="s">
        <v>873</v>
      </c>
      <c r="K37" s="605" t="s">
        <v>874</v>
      </c>
      <c r="L37" s="608">
        <v>115.26</v>
      </c>
      <c r="M37" s="608">
        <v>115.26</v>
      </c>
      <c r="N37" s="605">
        <v>1</v>
      </c>
      <c r="O37" s="609">
        <v>1</v>
      </c>
      <c r="P37" s="608">
        <v>115.26</v>
      </c>
      <c r="Q37" s="610">
        <v>1</v>
      </c>
      <c r="R37" s="605">
        <v>1</v>
      </c>
      <c r="S37" s="610">
        <v>1</v>
      </c>
      <c r="T37" s="609">
        <v>1</v>
      </c>
      <c r="U37" s="611">
        <v>1</v>
      </c>
    </row>
    <row r="38" spans="1:21" ht="14.4" customHeight="1" x14ac:dyDescent="0.3">
      <c r="A38" s="604">
        <v>34</v>
      </c>
      <c r="B38" s="605" t="s">
        <v>515</v>
      </c>
      <c r="C38" s="605" t="s">
        <v>743</v>
      </c>
      <c r="D38" s="606" t="s">
        <v>887</v>
      </c>
      <c r="E38" s="607" t="s">
        <v>753</v>
      </c>
      <c r="F38" s="605" t="s">
        <v>742</v>
      </c>
      <c r="G38" s="605" t="s">
        <v>875</v>
      </c>
      <c r="H38" s="605" t="s">
        <v>516</v>
      </c>
      <c r="I38" s="605" t="s">
        <v>876</v>
      </c>
      <c r="J38" s="605" t="s">
        <v>877</v>
      </c>
      <c r="K38" s="605" t="s">
        <v>878</v>
      </c>
      <c r="L38" s="608">
        <v>485.19</v>
      </c>
      <c r="M38" s="608">
        <v>485.19</v>
      </c>
      <c r="N38" s="605">
        <v>1</v>
      </c>
      <c r="O38" s="609">
        <v>1</v>
      </c>
      <c r="P38" s="608"/>
      <c r="Q38" s="610">
        <v>0</v>
      </c>
      <c r="R38" s="605"/>
      <c r="S38" s="610">
        <v>0</v>
      </c>
      <c r="T38" s="609"/>
      <c r="U38" s="611">
        <v>0</v>
      </c>
    </row>
    <row r="39" spans="1:21" ht="14.4" customHeight="1" x14ac:dyDescent="0.3">
      <c r="A39" s="604">
        <v>34</v>
      </c>
      <c r="B39" s="605" t="s">
        <v>515</v>
      </c>
      <c r="C39" s="605" t="s">
        <v>743</v>
      </c>
      <c r="D39" s="606" t="s">
        <v>887</v>
      </c>
      <c r="E39" s="607" t="s">
        <v>759</v>
      </c>
      <c r="F39" s="605" t="s">
        <v>742</v>
      </c>
      <c r="G39" s="605" t="s">
        <v>879</v>
      </c>
      <c r="H39" s="605" t="s">
        <v>516</v>
      </c>
      <c r="I39" s="605" t="s">
        <v>880</v>
      </c>
      <c r="J39" s="605" t="s">
        <v>881</v>
      </c>
      <c r="K39" s="605" t="s">
        <v>882</v>
      </c>
      <c r="L39" s="608">
        <v>88.76</v>
      </c>
      <c r="M39" s="608">
        <v>266.28000000000003</v>
      </c>
      <c r="N39" s="605">
        <v>3</v>
      </c>
      <c r="O39" s="609">
        <v>1</v>
      </c>
      <c r="P39" s="608"/>
      <c r="Q39" s="610">
        <v>0</v>
      </c>
      <c r="R39" s="605"/>
      <c r="S39" s="610">
        <v>0</v>
      </c>
      <c r="T39" s="609"/>
      <c r="U39" s="611">
        <v>0</v>
      </c>
    </row>
    <row r="40" spans="1:21" ht="14.4" customHeight="1" thickBot="1" x14ac:dyDescent="0.35">
      <c r="A40" s="612">
        <v>34</v>
      </c>
      <c r="B40" s="613" t="s">
        <v>515</v>
      </c>
      <c r="C40" s="613" t="s">
        <v>743</v>
      </c>
      <c r="D40" s="614" t="s">
        <v>887</v>
      </c>
      <c r="E40" s="615" t="s">
        <v>755</v>
      </c>
      <c r="F40" s="613" t="s">
        <v>742</v>
      </c>
      <c r="G40" s="613" t="s">
        <v>883</v>
      </c>
      <c r="H40" s="613" t="s">
        <v>516</v>
      </c>
      <c r="I40" s="613" t="s">
        <v>884</v>
      </c>
      <c r="J40" s="613" t="s">
        <v>885</v>
      </c>
      <c r="K40" s="613" t="s">
        <v>886</v>
      </c>
      <c r="L40" s="616">
        <v>79.33</v>
      </c>
      <c r="M40" s="616">
        <v>79.33</v>
      </c>
      <c r="N40" s="613">
        <v>1</v>
      </c>
      <c r="O40" s="617">
        <v>1</v>
      </c>
      <c r="P40" s="616">
        <v>79.33</v>
      </c>
      <c r="Q40" s="618">
        <v>1</v>
      </c>
      <c r="R40" s="613">
        <v>1</v>
      </c>
      <c r="S40" s="618">
        <v>1</v>
      </c>
      <c r="T40" s="617">
        <v>1</v>
      </c>
      <c r="U40" s="61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17" t="s">
        <v>889</v>
      </c>
      <c r="B1" s="418"/>
      <c r="C1" s="418"/>
      <c r="D1" s="418"/>
      <c r="E1" s="418"/>
      <c r="F1" s="418"/>
    </row>
    <row r="2" spans="1:6" ht="14.4" customHeight="1" thickBot="1" x14ac:dyDescent="0.35">
      <c r="A2" s="268" t="s">
        <v>304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19" t="s">
        <v>138</v>
      </c>
      <c r="C3" s="420"/>
      <c r="D3" s="421" t="s">
        <v>137</v>
      </c>
      <c r="E3" s="420"/>
      <c r="F3" s="93" t="s">
        <v>3</v>
      </c>
    </row>
    <row r="4" spans="1:6" ht="14.4" customHeight="1" thickBot="1" x14ac:dyDescent="0.35">
      <c r="A4" s="620" t="s">
        <v>174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" customHeight="1" x14ac:dyDescent="0.3">
      <c r="A5" s="629" t="s">
        <v>758</v>
      </c>
      <c r="B5" s="144">
        <v>451.2</v>
      </c>
      <c r="C5" s="603">
        <v>1</v>
      </c>
      <c r="D5" s="144"/>
      <c r="E5" s="603">
        <v>0</v>
      </c>
      <c r="F5" s="621">
        <v>451.2</v>
      </c>
    </row>
    <row r="6" spans="1:6" ht="14.4" customHeight="1" x14ac:dyDescent="0.3">
      <c r="A6" s="630" t="s">
        <v>757</v>
      </c>
      <c r="B6" s="622">
        <v>119.7</v>
      </c>
      <c r="C6" s="610">
        <v>1</v>
      </c>
      <c r="D6" s="622"/>
      <c r="E6" s="610">
        <v>0</v>
      </c>
      <c r="F6" s="623">
        <v>119.7</v>
      </c>
    </row>
    <row r="7" spans="1:6" ht="14.4" customHeight="1" x14ac:dyDescent="0.3">
      <c r="A7" s="630" t="s">
        <v>753</v>
      </c>
      <c r="B7" s="622">
        <v>115.26</v>
      </c>
      <c r="C7" s="610">
        <v>1</v>
      </c>
      <c r="D7" s="622"/>
      <c r="E7" s="610">
        <v>0</v>
      </c>
      <c r="F7" s="623">
        <v>115.26</v>
      </c>
    </row>
    <row r="8" spans="1:6" ht="14.4" customHeight="1" x14ac:dyDescent="0.3">
      <c r="A8" s="630" t="s">
        <v>756</v>
      </c>
      <c r="B8" s="622"/>
      <c r="C8" s="610">
        <v>0</v>
      </c>
      <c r="D8" s="622">
        <v>154.36000000000001</v>
      </c>
      <c r="E8" s="610">
        <v>1</v>
      </c>
      <c r="F8" s="623">
        <v>154.36000000000001</v>
      </c>
    </row>
    <row r="9" spans="1:6" ht="14.4" customHeight="1" x14ac:dyDescent="0.3">
      <c r="A9" s="630" t="s">
        <v>752</v>
      </c>
      <c r="B9" s="622"/>
      <c r="C9" s="610">
        <v>0</v>
      </c>
      <c r="D9" s="622">
        <v>299.58999999999997</v>
      </c>
      <c r="E9" s="610">
        <v>1</v>
      </c>
      <c r="F9" s="623">
        <v>299.58999999999997</v>
      </c>
    </row>
    <row r="10" spans="1:6" ht="14.4" customHeight="1" x14ac:dyDescent="0.3">
      <c r="A10" s="630" t="s">
        <v>750</v>
      </c>
      <c r="B10" s="622"/>
      <c r="C10" s="610">
        <v>0</v>
      </c>
      <c r="D10" s="622">
        <v>20.82</v>
      </c>
      <c r="E10" s="610">
        <v>1</v>
      </c>
      <c r="F10" s="623">
        <v>20.82</v>
      </c>
    </row>
    <row r="11" spans="1:6" ht="14.4" customHeight="1" x14ac:dyDescent="0.3">
      <c r="A11" s="630" t="s">
        <v>749</v>
      </c>
      <c r="B11" s="622"/>
      <c r="C11" s="610">
        <v>0</v>
      </c>
      <c r="D11" s="622">
        <v>166.86</v>
      </c>
      <c r="E11" s="610">
        <v>1</v>
      </c>
      <c r="F11" s="623">
        <v>166.86</v>
      </c>
    </row>
    <row r="12" spans="1:6" ht="14.4" customHeight="1" thickBot="1" x14ac:dyDescent="0.35">
      <c r="A12" s="631" t="s">
        <v>760</v>
      </c>
      <c r="B12" s="626">
        <v>0</v>
      </c>
      <c r="C12" s="627"/>
      <c r="D12" s="626"/>
      <c r="E12" s="627"/>
      <c r="F12" s="628">
        <v>0</v>
      </c>
    </row>
    <row r="13" spans="1:6" ht="14.4" customHeight="1" thickBot="1" x14ac:dyDescent="0.35">
      <c r="A13" s="544" t="s">
        <v>3</v>
      </c>
      <c r="B13" s="545">
        <v>686.16</v>
      </c>
      <c r="C13" s="546">
        <v>0.51676846489279182</v>
      </c>
      <c r="D13" s="545">
        <v>641.63</v>
      </c>
      <c r="E13" s="546">
        <v>0.48323153510720823</v>
      </c>
      <c r="F13" s="547">
        <v>1327.79</v>
      </c>
    </row>
    <row r="14" spans="1:6" ht="14.4" customHeight="1" thickBot="1" x14ac:dyDescent="0.35"/>
    <row r="15" spans="1:6" ht="14.4" customHeight="1" x14ac:dyDescent="0.3">
      <c r="A15" s="629" t="s">
        <v>890</v>
      </c>
      <c r="B15" s="144">
        <v>451.2</v>
      </c>
      <c r="C15" s="603">
        <v>1</v>
      </c>
      <c r="D15" s="144"/>
      <c r="E15" s="603">
        <v>0</v>
      </c>
      <c r="F15" s="621">
        <v>451.2</v>
      </c>
    </row>
    <row r="16" spans="1:6" ht="14.4" customHeight="1" x14ac:dyDescent="0.3">
      <c r="A16" s="630" t="s">
        <v>891</v>
      </c>
      <c r="B16" s="622">
        <v>119.7</v>
      </c>
      <c r="C16" s="610">
        <v>1</v>
      </c>
      <c r="D16" s="622"/>
      <c r="E16" s="610">
        <v>0</v>
      </c>
      <c r="F16" s="623">
        <v>119.7</v>
      </c>
    </row>
    <row r="17" spans="1:6" ht="14.4" customHeight="1" x14ac:dyDescent="0.3">
      <c r="A17" s="630" t="s">
        <v>892</v>
      </c>
      <c r="B17" s="622">
        <v>115.26</v>
      </c>
      <c r="C17" s="610">
        <v>0.35716277772613186</v>
      </c>
      <c r="D17" s="622">
        <v>207.45</v>
      </c>
      <c r="E17" s="610">
        <v>0.64283722227386819</v>
      </c>
      <c r="F17" s="623">
        <v>322.70999999999998</v>
      </c>
    </row>
    <row r="18" spans="1:6" ht="14.4" customHeight="1" x14ac:dyDescent="0.3">
      <c r="A18" s="630" t="s">
        <v>893</v>
      </c>
      <c r="B18" s="622">
        <v>0</v>
      </c>
      <c r="C18" s="610"/>
      <c r="D18" s="622"/>
      <c r="E18" s="610"/>
      <c r="F18" s="623">
        <v>0</v>
      </c>
    </row>
    <row r="19" spans="1:6" ht="14.4" customHeight="1" x14ac:dyDescent="0.3">
      <c r="A19" s="630" t="s">
        <v>894</v>
      </c>
      <c r="B19" s="622"/>
      <c r="C19" s="610">
        <v>0</v>
      </c>
      <c r="D19" s="622">
        <v>154.36000000000001</v>
      </c>
      <c r="E19" s="610">
        <v>1</v>
      </c>
      <c r="F19" s="623">
        <v>154.36000000000001</v>
      </c>
    </row>
    <row r="20" spans="1:6" ht="14.4" customHeight="1" x14ac:dyDescent="0.3">
      <c r="A20" s="630" t="s">
        <v>895</v>
      </c>
      <c r="B20" s="622"/>
      <c r="C20" s="610">
        <v>0</v>
      </c>
      <c r="D20" s="622">
        <v>20.82</v>
      </c>
      <c r="E20" s="610">
        <v>1</v>
      </c>
      <c r="F20" s="623">
        <v>20.82</v>
      </c>
    </row>
    <row r="21" spans="1:6" ht="14.4" customHeight="1" x14ac:dyDescent="0.3">
      <c r="A21" s="630" t="s">
        <v>896</v>
      </c>
      <c r="B21" s="622"/>
      <c r="C21" s="610">
        <v>0</v>
      </c>
      <c r="D21" s="622">
        <v>166.86</v>
      </c>
      <c r="E21" s="610">
        <v>1</v>
      </c>
      <c r="F21" s="623">
        <v>166.86</v>
      </c>
    </row>
    <row r="22" spans="1:6" ht="14.4" customHeight="1" thickBot="1" x14ac:dyDescent="0.35">
      <c r="A22" s="631" t="s">
        <v>897</v>
      </c>
      <c r="B22" s="626"/>
      <c r="C22" s="627">
        <v>0</v>
      </c>
      <c r="D22" s="626">
        <v>92.14</v>
      </c>
      <c r="E22" s="627">
        <v>1</v>
      </c>
      <c r="F22" s="628">
        <v>92.14</v>
      </c>
    </row>
    <row r="23" spans="1:6" ht="14.4" customHeight="1" thickBot="1" x14ac:dyDescent="0.35">
      <c r="A23" s="544" t="s">
        <v>3</v>
      </c>
      <c r="B23" s="545">
        <v>686.16</v>
      </c>
      <c r="C23" s="546">
        <v>0.51676846489279182</v>
      </c>
      <c r="D23" s="545">
        <v>641.63</v>
      </c>
      <c r="E23" s="546">
        <v>0.48323153510720823</v>
      </c>
      <c r="F23" s="547">
        <v>1327.79</v>
      </c>
    </row>
  </sheetData>
  <mergeCells count="3">
    <mergeCell ref="A1:F1"/>
    <mergeCell ref="B3:C3"/>
    <mergeCell ref="D3:E3"/>
  </mergeCells>
  <conditionalFormatting sqref="C5:C1048576">
    <cfRule type="cellIs" dxfId="2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{3A13E28F-F04A-4A82-999B-FDD3372EABA4}</x14:id>
        </ext>
      </extLst>
    </cfRule>
  </conditionalFormatting>
  <conditionalFormatting sqref="F15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{4FD5E558-B94B-4076-BAAA-63C81B5D1D9A}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13E28F-F04A-4A82-999B-FDD3372EAB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4FD5E558-B94B-4076-BAAA-63C81B5D1D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18" t="s">
        <v>906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379"/>
      <c r="M1" s="379"/>
    </row>
    <row r="2" spans="1:13" ht="14.4" customHeight="1" thickBot="1" x14ac:dyDescent="0.35">
      <c r="A2" s="268" t="s">
        <v>304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5</v>
      </c>
      <c r="G3" s="43">
        <f>SUBTOTAL(9,G6:G1048576)</f>
        <v>686.16</v>
      </c>
      <c r="H3" s="44">
        <f>IF(M3=0,0,G3/M3)</f>
        <v>0.51676846489279182</v>
      </c>
      <c r="I3" s="43">
        <f>SUBTOTAL(9,I6:I1048576)</f>
        <v>7</v>
      </c>
      <c r="J3" s="43">
        <f>SUBTOTAL(9,J6:J1048576)</f>
        <v>641.63</v>
      </c>
      <c r="K3" s="44">
        <f>IF(M3=0,0,J3/M3)</f>
        <v>0.48323153510720823</v>
      </c>
      <c r="L3" s="43">
        <f>SUBTOTAL(9,L6:L1048576)</f>
        <v>12</v>
      </c>
      <c r="M3" s="45">
        <f>SUBTOTAL(9,M6:M1048576)</f>
        <v>1327.79</v>
      </c>
    </row>
    <row r="4" spans="1:13" ht="14.4" customHeight="1" thickBot="1" x14ac:dyDescent="0.35">
      <c r="A4" s="41"/>
      <c r="B4" s="41"/>
      <c r="C4" s="41"/>
      <c r="D4" s="41"/>
      <c r="E4" s="42"/>
      <c r="F4" s="422" t="s">
        <v>138</v>
      </c>
      <c r="G4" s="423"/>
      <c r="H4" s="424"/>
      <c r="I4" s="425" t="s">
        <v>137</v>
      </c>
      <c r="J4" s="423"/>
      <c r="K4" s="424"/>
      <c r="L4" s="426" t="s">
        <v>3</v>
      </c>
      <c r="M4" s="427"/>
    </row>
    <row r="5" spans="1:13" ht="14.4" customHeight="1" thickBot="1" x14ac:dyDescent="0.35">
      <c r="A5" s="620" t="s">
        <v>144</v>
      </c>
      <c r="B5" s="632" t="s">
        <v>140</v>
      </c>
      <c r="C5" s="632" t="s">
        <v>77</v>
      </c>
      <c r="D5" s="632" t="s">
        <v>141</v>
      </c>
      <c r="E5" s="632" t="s">
        <v>142</v>
      </c>
      <c r="F5" s="553" t="s">
        <v>28</v>
      </c>
      <c r="G5" s="553" t="s">
        <v>14</v>
      </c>
      <c r="H5" s="536" t="s">
        <v>143</v>
      </c>
      <c r="I5" s="535" t="s">
        <v>28</v>
      </c>
      <c r="J5" s="553" t="s">
        <v>14</v>
      </c>
      <c r="K5" s="536" t="s">
        <v>143</v>
      </c>
      <c r="L5" s="535" t="s">
        <v>28</v>
      </c>
      <c r="M5" s="554" t="s">
        <v>14</v>
      </c>
    </row>
    <row r="6" spans="1:13" ht="14.4" customHeight="1" x14ac:dyDescent="0.3">
      <c r="A6" s="597" t="s">
        <v>749</v>
      </c>
      <c r="B6" s="598" t="s">
        <v>898</v>
      </c>
      <c r="C6" s="598" t="s">
        <v>762</v>
      </c>
      <c r="D6" s="598" t="s">
        <v>763</v>
      </c>
      <c r="E6" s="598" t="s">
        <v>764</v>
      </c>
      <c r="F6" s="144"/>
      <c r="G6" s="144"/>
      <c r="H6" s="603">
        <v>0</v>
      </c>
      <c r="I6" s="144">
        <v>1</v>
      </c>
      <c r="J6" s="144">
        <v>166.86</v>
      </c>
      <c r="K6" s="603">
        <v>1</v>
      </c>
      <c r="L6" s="144">
        <v>1</v>
      </c>
      <c r="M6" s="621">
        <v>166.86</v>
      </c>
    </row>
    <row r="7" spans="1:13" ht="14.4" customHeight="1" x14ac:dyDescent="0.3">
      <c r="A7" s="604" t="s">
        <v>750</v>
      </c>
      <c r="B7" s="605" t="s">
        <v>899</v>
      </c>
      <c r="C7" s="605" t="s">
        <v>782</v>
      </c>
      <c r="D7" s="605" t="s">
        <v>783</v>
      </c>
      <c r="E7" s="605" t="s">
        <v>784</v>
      </c>
      <c r="F7" s="622"/>
      <c r="G7" s="622"/>
      <c r="H7" s="610">
        <v>0</v>
      </c>
      <c r="I7" s="622">
        <v>2</v>
      </c>
      <c r="J7" s="622">
        <v>20.82</v>
      </c>
      <c r="K7" s="610">
        <v>1</v>
      </c>
      <c r="L7" s="622">
        <v>2</v>
      </c>
      <c r="M7" s="623">
        <v>20.82</v>
      </c>
    </row>
    <row r="8" spans="1:13" ht="14.4" customHeight="1" x14ac:dyDescent="0.3">
      <c r="A8" s="604" t="s">
        <v>752</v>
      </c>
      <c r="B8" s="605" t="s">
        <v>900</v>
      </c>
      <c r="C8" s="605" t="s">
        <v>840</v>
      </c>
      <c r="D8" s="605" t="s">
        <v>841</v>
      </c>
      <c r="E8" s="605" t="s">
        <v>842</v>
      </c>
      <c r="F8" s="622"/>
      <c r="G8" s="622"/>
      <c r="H8" s="610">
        <v>0</v>
      </c>
      <c r="I8" s="622">
        <v>2</v>
      </c>
      <c r="J8" s="622">
        <v>92.14</v>
      </c>
      <c r="K8" s="610">
        <v>1</v>
      </c>
      <c r="L8" s="622">
        <v>2</v>
      </c>
      <c r="M8" s="623">
        <v>92.14</v>
      </c>
    </row>
    <row r="9" spans="1:13" ht="14.4" customHeight="1" x14ac:dyDescent="0.3">
      <c r="A9" s="604" t="s">
        <v>752</v>
      </c>
      <c r="B9" s="605" t="s">
        <v>901</v>
      </c>
      <c r="C9" s="605" t="s">
        <v>836</v>
      </c>
      <c r="D9" s="605" t="s">
        <v>837</v>
      </c>
      <c r="E9" s="605" t="s">
        <v>838</v>
      </c>
      <c r="F9" s="622"/>
      <c r="G9" s="622"/>
      <c r="H9" s="610">
        <v>0</v>
      </c>
      <c r="I9" s="622">
        <v>1</v>
      </c>
      <c r="J9" s="622">
        <v>207.45</v>
      </c>
      <c r="K9" s="610">
        <v>1</v>
      </c>
      <c r="L9" s="622">
        <v>1</v>
      </c>
      <c r="M9" s="623">
        <v>207.45</v>
      </c>
    </row>
    <row r="10" spans="1:13" ht="14.4" customHeight="1" x14ac:dyDescent="0.3">
      <c r="A10" s="604" t="s">
        <v>753</v>
      </c>
      <c r="B10" s="605" t="s">
        <v>901</v>
      </c>
      <c r="C10" s="605" t="s">
        <v>872</v>
      </c>
      <c r="D10" s="605" t="s">
        <v>873</v>
      </c>
      <c r="E10" s="605" t="s">
        <v>874</v>
      </c>
      <c r="F10" s="622">
        <v>1</v>
      </c>
      <c r="G10" s="622">
        <v>115.26</v>
      </c>
      <c r="H10" s="610">
        <v>1</v>
      </c>
      <c r="I10" s="622"/>
      <c r="J10" s="622"/>
      <c r="K10" s="610">
        <v>0</v>
      </c>
      <c r="L10" s="622">
        <v>1</v>
      </c>
      <c r="M10" s="623">
        <v>115.26</v>
      </c>
    </row>
    <row r="11" spans="1:13" ht="14.4" customHeight="1" x14ac:dyDescent="0.3">
      <c r="A11" s="604" t="s">
        <v>756</v>
      </c>
      <c r="B11" s="605" t="s">
        <v>902</v>
      </c>
      <c r="C11" s="605" t="s">
        <v>804</v>
      </c>
      <c r="D11" s="605" t="s">
        <v>805</v>
      </c>
      <c r="E11" s="605" t="s">
        <v>806</v>
      </c>
      <c r="F11" s="622"/>
      <c r="G11" s="622"/>
      <c r="H11" s="610">
        <v>0</v>
      </c>
      <c r="I11" s="622">
        <v>1</v>
      </c>
      <c r="J11" s="622">
        <v>154.36000000000001</v>
      </c>
      <c r="K11" s="610">
        <v>1</v>
      </c>
      <c r="L11" s="622">
        <v>1</v>
      </c>
      <c r="M11" s="623">
        <v>154.36000000000001</v>
      </c>
    </row>
    <row r="12" spans="1:13" ht="14.4" customHeight="1" x14ac:dyDescent="0.3">
      <c r="A12" s="604" t="s">
        <v>757</v>
      </c>
      <c r="B12" s="605" t="s">
        <v>903</v>
      </c>
      <c r="C12" s="605" t="s">
        <v>863</v>
      </c>
      <c r="D12" s="605" t="s">
        <v>864</v>
      </c>
      <c r="E12" s="605" t="s">
        <v>865</v>
      </c>
      <c r="F12" s="622">
        <v>1</v>
      </c>
      <c r="G12" s="622">
        <v>119.7</v>
      </c>
      <c r="H12" s="610">
        <v>1</v>
      </c>
      <c r="I12" s="622"/>
      <c r="J12" s="622"/>
      <c r="K12" s="610">
        <v>0</v>
      </c>
      <c r="L12" s="622">
        <v>1</v>
      </c>
      <c r="M12" s="623">
        <v>119.7</v>
      </c>
    </row>
    <row r="13" spans="1:13" ht="14.4" customHeight="1" x14ac:dyDescent="0.3">
      <c r="A13" s="604" t="s">
        <v>758</v>
      </c>
      <c r="B13" s="605" t="s">
        <v>904</v>
      </c>
      <c r="C13" s="605" t="s">
        <v>820</v>
      </c>
      <c r="D13" s="605" t="s">
        <v>821</v>
      </c>
      <c r="E13" s="605" t="s">
        <v>822</v>
      </c>
      <c r="F13" s="622">
        <v>1</v>
      </c>
      <c r="G13" s="622">
        <v>451.2</v>
      </c>
      <c r="H13" s="610">
        <v>1</v>
      </c>
      <c r="I13" s="622"/>
      <c r="J13" s="622"/>
      <c r="K13" s="610">
        <v>0</v>
      </c>
      <c r="L13" s="622">
        <v>1</v>
      </c>
      <c r="M13" s="623">
        <v>451.2</v>
      </c>
    </row>
    <row r="14" spans="1:13" ht="14.4" customHeight="1" thickBot="1" x14ac:dyDescent="0.35">
      <c r="A14" s="612" t="s">
        <v>760</v>
      </c>
      <c r="B14" s="613" t="s">
        <v>905</v>
      </c>
      <c r="C14" s="613" t="s">
        <v>828</v>
      </c>
      <c r="D14" s="613" t="s">
        <v>829</v>
      </c>
      <c r="E14" s="613" t="s">
        <v>830</v>
      </c>
      <c r="F14" s="624">
        <v>2</v>
      </c>
      <c r="G14" s="624">
        <v>0</v>
      </c>
      <c r="H14" s="618"/>
      <c r="I14" s="624"/>
      <c r="J14" s="624"/>
      <c r="K14" s="618"/>
      <c r="L14" s="624">
        <v>2</v>
      </c>
      <c r="M14" s="62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409" t="s">
        <v>148</v>
      </c>
      <c r="B1" s="410"/>
      <c r="C1" s="410"/>
      <c r="D1" s="410"/>
      <c r="E1" s="410"/>
      <c r="F1" s="410"/>
      <c r="G1" s="380"/>
      <c r="H1" s="411"/>
      <c r="I1" s="411"/>
    </row>
    <row r="2" spans="1:10" ht="14.4" customHeight="1" thickBot="1" x14ac:dyDescent="0.35">
      <c r="A2" s="268" t="s">
        <v>304</v>
      </c>
      <c r="B2" s="235"/>
      <c r="C2" s="235"/>
      <c r="D2" s="235"/>
      <c r="E2" s="235"/>
      <c r="F2" s="235"/>
    </row>
    <row r="3" spans="1:10" ht="14.4" customHeight="1" thickBot="1" x14ac:dyDescent="0.35">
      <c r="A3" s="268"/>
      <c r="B3" s="372"/>
      <c r="C3" s="328">
        <v>2015</v>
      </c>
      <c r="D3" s="329">
        <v>2016</v>
      </c>
      <c r="E3" s="7"/>
      <c r="F3" s="388">
        <v>2017</v>
      </c>
      <c r="G3" s="406"/>
      <c r="H3" s="406"/>
      <c r="I3" s="389"/>
    </row>
    <row r="4" spans="1:10" ht="14.4" customHeight="1" thickBot="1" x14ac:dyDescent="0.35">
      <c r="A4" s="333" t="s">
        <v>0</v>
      </c>
      <c r="B4" s="334" t="s">
        <v>243</v>
      </c>
      <c r="C4" s="407" t="s">
        <v>79</v>
      </c>
      <c r="D4" s="408"/>
      <c r="E4" s="335"/>
      <c r="F4" s="330" t="s">
        <v>79</v>
      </c>
      <c r="G4" s="331" t="s">
        <v>80</v>
      </c>
      <c r="H4" s="331" t="s">
        <v>69</v>
      </c>
      <c r="I4" s="332" t="s">
        <v>81</v>
      </c>
    </row>
    <row r="5" spans="1:10" ht="14.4" customHeight="1" x14ac:dyDescent="0.3">
      <c r="A5" s="506" t="s">
        <v>514</v>
      </c>
      <c r="B5" s="507" t="s">
        <v>515</v>
      </c>
      <c r="C5" s="508" t="s">
        <v>516</v>
      </c>
      <c r="D5" s="508" t="s">
        <v>516</v>
      </c>
      <c r="E5" s="508"/>
      <c r="F5" s="508" t="s">
        <v>516</v>
      </c>
      <c r="G5" s="508" t="s">
        <v>516</v>
      </c>
      <c r="H5" s="508" t="s">
        <v>516</v>
      </c>
      <c r="I5" s="509" t="s">
        <v>516</v>
      </c>
      <c r="J5" s="510" t="s">
        <v>70</v>
      </c>
    </row>
    <row r="6" spans="1:10" ht="14.4" customHeight="1" x14ac:dyDescent="0.3">
      <c r="A6" s="506" t="s">
        <v>514</v>
      </c>
      <c r="B6" s="507" t="s">
        <v>320</v>
      </c>
      <c r="C6" s="508" t="s">
        <v>516</v>
      </c>
      <c r="D6" s="508">
        <v>0</v>
      </c>
      <c r="E6" s="508"/>
      <c r="F6" s="508">
        <v>40.329000000000001</v>
      </c>
      <c r="G6" s="508">
        <v>0</v>
      </c>
      <c r="H6" s="508">
        <v>40.329000000000001</v>
      </c>
      <c r="I6" s="509" t="s">
        <v>516</v>
      </c>
      <c r="J6" s="510" t="s">
        <v>1</v>
      </c>
    </row>
    <row r="7" spans="1:10" ht="14.4" customHeight="1" x14ac:dyDescent="0.3">
      <c r="A7" s="506" t="s">
        <v>514</v>
      </c>
      <c r="B7" s="507" t="s">
        <v>321</v>
      </c>
      <c r="C7" s="508" t="s">
        <v>516</v>
      </c>
      <c r="D7" s="508">
        <v>0</v>
      </c>
      <c r="E7" s="508"/>
      <c r="F7" s="508">
        <v>0</v>
      </c>
      <c r="G7" s="508">
        <v>33.333333333333336</v>
      </c>
      <c r="H7" s="508">
        <v>-33.333333333333336</v>
      </c>
      <c r="I7" s="509">
        <v>0</v>
      </c>
      <c r="J7" s="510" t="s">
        <v>1</v>
      </c>
    </row>
    <row r="8" spans="1:10" ht="14.4" customHeight="1" x14ac:dyDescent="0.3">
      <c r="A8" s="506" t="s">
        <v>514</v>
      </c>
      <c r="B8" s="507" t="s">
        <v>322</v>
      </c>
      <c r="C8" s="508">
        <v>0.14036000000000001</v>
      </c>
      <c r="D8" s="508">
        <v>0.43680999999999998</v>
      </c>
      <c r="E8" s="508"/>
      <c r="F8" s="508">
        <v>0.58201000000000003</v>
      </c>
      <c r="G8" s="508">
        <v>0.33333333333316667</v>
      </c>
      <c r="H8" s="508">
        <v>0.24867666666683336</v>
      </c>
      <c r="I8" s="509">
        <v>1.7460300000008731</v>
      </c>
      <c r="J8" s="510" t="s">
        <v>1</v>
      </c>
    </row>
    <row r="9" spans="1:10" ht="14.4" customHeight="1" x14ac:dyDescent="0.3">
      <c r="A9" s="506" t="s">
        <v>514</v>
      </c>
      <c r="B9" s="507" t="s">
        <v>323</v>
      </c>
      <c r="C9" s="508">
        <v>8.6272900000000003</v>
      </c>
      <c r="D9" s="508">
        <v>9.7821299999999987</v>
      </c>
      <c r="E9" s="508"/>
      <c r="F9" s="508">
        <v>11.731999999999999</v>
      </c>
      <c r="G9" s="508">
        <v>23.333333333333002</v>
      </c>
      <c r="H9" s="508">
        <v>-11.601333333333002</v>
      </c>
      <c r="I9" s="509">
        <v>0.50280000000000713</v>
      </c>
      <c r="J9" s="510" t="s">
        <v>1</v>
      </c>
    </row>
    <row r="10" spans="1:10" ht="14.4" customHeight="1" x14ac:dyDescent="0.3">
      <c r="A10" s="506" t="s">
        <v>514</v>
      </c>
      <c r="B10" s="507" t="s">
        <v>324</v>
      </c>
      <c r="C10" s="508">
        <v>1578.7211300000022</v>
      </c>
      <c r="D10" s="508">
        <v>1625.0470899999998</v>
      </c>
      <c r="E10" s="508"/>
      <c r="F10" s="508">
        <v>1972.4265800000003</v>
      </c>
      <c r="G10" s="508">
        <v>1737.5000000000005</v>
      </c>
      <c r="H10" s="508">
        <v>234.92657999999983</v>
      </c>
      <c r="I10" s="509">
        <v>1.1352095424460431</v>
      </c>
      <c r="J10" s="510" t="s">
        <v>1</v>
      </c>
    </row>
    <row r="11" spans="1:10" ht="14.4" customHeight="1" x14ac:dyDescent="0.3">
      <c r="A11" s="506" t="s">
        <v>514</v>
      </c>
      <c r="B11" s="507" t="s">
        <v>325</v>
      </c>
      <c r="C11" s="508">
        <v>0.4083</v>
      </c>
      <c r="D11" s="508">
        <v>1.6337999999999999</v>
      </c>
      <c r="E11" s="508"/>
      <c r="F11" s="508">
        <v>0.89759999999999995</v>
      </c>
      <c r="G11" s="508">
        <v>1.3333333333331665</v>
      </c>
      <c r="H11" s="508">
        <v>-0.43573333333316655</v>
      </c>
      <c r="I11" s="509">
        <v>0.67320000000008418</v>
      </c>
      <c r="J11" s="510" t="s">
        <v>1</v>
      </c>
    </row>
    <row r="12" spans="1:10" ht="14.4" customHeight="1" x14ac:dyDescent="0.3">
      <c r="A12" s="506" t="s">
        <v>514</v>
      </c>
      <c r="B12" s="507" t="s">
        <v>326</v>
      </c>
      <c r="C12" s="508">
        <v>8.2537599999999998</v>
      </c>
      <c r="D12" s="508">
        <v>1.2297</v>
      </c>
      <c r="E12" s="508"/>
      <c r="F12" s="508">
        <v>2.10806</v>
      </c>
      <c r="G12" s="508">
        <v>8.3333333333331669</v>
      </c>
      <c r="H12" s="508">
        <v>-6.2252733333331669</v>
      </c>
      <c r="I12" s="509">
        <v>0.25296720000000505</v>
      </c>
      <c r="J12" s="510" t="s">
        <v>1</v>
      </c>
    </row>
    <row r="13" spans="1:10" ht="14.4" customHeight="1" x14ac:dyDescent="0.3">
      <c r="A13" s="506" t="s">
        <v>514</v>
      </c>
      <c r="B13" s="507" t="s">
        <v>327</v>
      </c>
      <c r="C13" s="508">
        <v>30.630700000000001</v>
      </c>
      <c r="D13" s="508">
        <v>24.297599999999999</v>
      </c>
      <c r="E13" s="508"/>
      <c r="F13" s="508">
        <v>12.9194</v>
      </c>
      <c r="G13" s="508">
        <v>30.833333333333332</v>
      </c>
      <c r="H13" s="508">
        <v>-17.913933333333333</v>
      </c>
      <c r="I13" s="509">
        <v>0.41900756756756757</v>
      </c>
      <c r="J13" s="510" t="s">
        <v>1</v>
      </c>
    </row>
    <row r="14" spans="1:10" ht="14.4" customHeight="1" x14ac:dyDescent="0.3">
      <c r="A14" s="506" t="s">
        <v>514</v>
      </c>
      <c r="B14" s="507" t="s">
        <v>328</v>
      </c>
      <c r="C14" s="508">
        <v>14.485180000000001</v>
      </c>
      <c r="D14" s="508">
        <v>20.536300000000001</v>
      </c>
      <c r="E14" s="508"/>
      <c r="F14" s="508">
        <v>14.819000000000001</v>
      </c>
      <c r="G14" s="508">
        <v>18.333333333333165</v>
      </c>
      <c r="H14" s="508">
        <v>-3.5143333333331643</v>
      </c>
      <c r="I14" s="509">
        <v>0.80830909090909842</v>
      </c>
      <c r="J14" s="510" t="s">
        <v>1</v>
      </c>
    </row>
    <row r="15" spans="1:10" ht="14.4" customHeight="1" x14ac:dyDescent="0.3">
      <c r="A15" s="506" t="s">
        <v>514</v>
      </c>
      <c r="B15" s="507" t="s">
        <v>907</v>
      </c>
      <c r="C15" s="508">
        <v>0</v>
      </c>
      <c r="D15" s="508" t="s">
        <v>516</v>
      </c>
      <c r="E15" s="508"/>
      <c r="F15" s="508" t="s">
        <v>516</v>
      </c>
      <c r="G15" s="508" t="s">
        <v>516</v>
      </c>
      <c r="H15" s="508" t="s">
        <v>516</v>
      </c>
      <c r="I15" s="509" t="s">
        <v>516</v>
      </c>
      <c r="J15" s="510" t="s">
        <v>1</v>
      </c>
    </row>
    <row r="16" spans="1:10" ht="14.4" customHeight="1" x14ac:dyDescent="0.3">
      <c r="A16" s="506" t="s">
        <v>514</v>
      </c>
      <c r="B16" s="507" t="s">
        <v>329</v>
      </c>
      <c r="C16" s="508">
        <v>2735.4570500000018</v>
      </c>
      <c r="D16" s="508">
        <v>1922.34853</v>
      </c>
      <c r="E16" s="508"/>
      <c r="F16" s="508">
        <v>1657.763629999999</v>
      </c>
      <c r="G16" s="508">
        <v>1994.9999999999934</v>
      </c>
      <c r="H16" s="508">
        <v>-337.23636999999439</v>
      </c>
      <c r="I16" s="509">
        <v>0.83095921303258369</v>
      </c>
      <c r="J16" s="510" t="s">
        <v>1</v>
      </c>
    </row>
    <row r="17" spans="1:10" ht="14.4" customHeight="1" x14ac:dyDescent="0.3">
      <c r="A17" s="506" t="s">
        <v>514</v>
      </c>
      <c r="B17" s="507" t="s">
        <v>908</v>
      </c>
      <c r="C17" s="508">
        <v>0</v>
      </c>
      <c r="D17" s="508" t="s">
        <v>516</v>
      </c>
      <c r="E17" s="508"/>
      <c r="F17" s="508" t="s">
        <v>516</v>
      </c>
      <c r="G17" s="508" t="s">
        <v>516</v>
      </c>
      <c r="H17" s="508" t="s">
        <v>516</v>
      </c>
      <c r="I17" s="509" t="s">
        <v>516</v>
      </c>
      <c r="J17" s="510" t="s">
        <v>1</v>
      </c>
    </row>
    <row r="18" spans="1:10" ht="14.4" customHeight="1" x14ac:dyDescent="0.3">
      <c r="A18" s="506" t="s">
        <v>514</v>
      </c>
      <c r="B18" s="507" t="s">
        <v>909</v>
      </c>
      <c r="C18" s="508" t="s">
        <v>516</v>
      </c>
      <c r="D18" s="508">
        <v>0</v>
      </c>
      <c r="E18" s="508"/>
      <c r="F18" s="508" t="s">
        <v>516</v>
      </c>
      <c r="G18" s="508" t="s">
        <v>516</v>
      </c>
      <c r="H18" s="508" t="s">
        <v>516</v>
      </c>
      <c r="I18" s="509" t="s">
        <v>516</v>
      </c>
      <c r="J18" s="510" t="s">
        <v>1</v>
      </c>
    </row>
    <row r="19" spans="1:10" ht="14.4" customHeight="1" x14ac:dyDescent="0.3">
      <c r="A19" s="506" t="s">
        <v>514</v>
      </c>
      <c r="B19" s="507" t="s">
        <v>330</v>
      </c>
      <c r="C19" s="508">
        <v>2084.4791999999998</v>
      </c>
      <c r="D19" s="508">
        <v>2979.7150099999999</v>
      </c>
      <c r="E19" s="508"/>
      <c r="F19" s="508">
        <v>2111.70955</v>
      </c>
      <c r="G19" s="508">
        <v>3660.8333333333335</v>
      </c>
      <c r="H19" s="508">
        <v>-1549.1237833333334</v>
      </c>
      <c r="I19" s="509">
        <v>0.57683848395174142</v>
      </c>
      <c r="J19" s="510" t="s">
        <v>1</v>
      </c>
    </row>
    <row r="20" spans="1:10" ht="14.4" customHeight="1" x14ac:dyDescent="0.3">
      <c r="A20" s="506" t="s">
        <v>514</v>
      </c>
      <c r="B20" s="507" t="s">
        <v>910</v>
      </c>
      <c r="C20" s="508" t="s">
        <v>516</v>
      </c>
      <c r="D20" s="508">
        <v>0</v>
      </c>
      <c r="E20" s="508"/>
      <c r="F20" s="508">
        <v>0</v>
      </c>
      <c r="G20" s="508">
        <v>0</v>
      </c>
      <c r="H20" s="508">
        <v>0</v>
      </c>
      <c r="I20" s="509" t="s">
        <v>516</v>
      </c>
      <c r="J20" s="510" t="s">
        <v>1</v>
      </c>
    </row>
    <row r="21" spans="1:10" ht="14.4" customHeight="1" x14ac:dyDescent="0.3">
      <c r="A21" s="506" t="s">
        <v>514</v>
      </c>
      <c r="B21" s="507" t="s">
        <v>331</v>
      </c>
      <c r="C21" s="508">
        <v>4.4043999999999999</v>
      </c>
      <c r="D21" s="508">
        <v>0</v>
      </c>
      <c r="E21" s="508"/>
      <c r="F21" s="508">
        <v>0.78681000000000001</v>
      </c>
      <c r="G21" s="508">
        <v>0</v>
      </c>
      <c r="H21" s="508">
        <v>0.78681000000000001</v>
      </c>
      <c r="I21" s="509" t="s">
        <v>516</v>
      </c>
      <c r="J21" s="510" t="s">
        <v>1</v>
      </c>
    </row>
    <row r="22" spans="1:10" ht="14.4" customHeight="1" x14ac:dyDescent="0.3">
      <c r="A22" s="506" t="s">
        <v>514</v>
      </c>
      <c r="B22" s="507" t="s">
        <v>332</v>
      </c>
      <c r="C22" s="508">
        <v>0</v>
      </c>
      <c r="D22" s="508">
        <v>0</v>
      </c>
      <c r="E22" s="508"/>
      <c r="F22" s="508">
        <v>17.853380000000001</v>
      </c>
      <c r="G22" s="508">
        <v>0.83333333333333337</v>
      </c>
      <c r="H22" s="508">
        <v>17.020046666666669</v>
      </c>
      <c r="I22" s="509">
        <v>21.424056</v>
      </c>
      <c r="J22" s="510" t="s">
        <v>1</v>
      </c>
    </row>
    <row r="23" spans="1:10" ht="14.4" customHeight="1" x14ac:dyDescent="0.3">
      <c r="A23" s="506" t="s">
        <v>514</v>
      </c>
      <c r="B23" s="507" t="s">
        <v>333</v>
      </c>
      <c r="C23" s="508">
        <v>0</v>
      </c>
      <c r="D23" s="508">
        <v>685.00396000000001</v>
      </c>
      <c r="E23" s="508"/>
      <c r="F23" s="508">
        <v>915.88161999999988</v>
      </c>
      <c r="G23" s="508">
        <v>563.33333333333337</v>
      </c>
      <c r="H23" s="508">
        <v>352.54828666666651</v>
      </c>
      <c r="I23" s="509">
        <v>1.6258253609467452</v>
      </c>
      <c r="J23" s="510" t="s">
        <v>1</v>
      </c>
    </row>
    <row r="24" spans="1:10" ht="14.4" customHeight="1" x14ac:dyDescent="0.3">
      <c r="A24" s="506" t="s">
        <v>514</v>
      </c>
      <c r="B24" s="507" t="s">
        <v>517</v>
      </c>
      <c r="C24" s="508">
        <v>6465.6073700000043</v>
      </c>
      <c r="D24" s="508">
        <v>7270.0309299999999</v>
      </c>
      <c r="E24" s="508"/>
      <c r="F24" s="508">
        <v>6759.8086399999984</v>
      </c>
      <c r="G24" s="508">
        <v>8073.3333333333267</v>
      </c>
      <c r="H24" s="508">
        <v>-1313.5246933333283</v>
      </c>
      <c r="I24" s="509">
        <v>0.83730082246077675</v>
      </c>
      <c r="J24" s="510" t="s">
        <v>518</v>
      </c>
    </row>
    <row r="26" spans="1:10" ht="14.4" customHeight="1" x14ac:dyDescent="0.3">
      <c r="A26" s="506" t="s">
        <v>514</v>
      </c>
      <c r="B26" s="507" t="s">
        <v>515</v>
      </c>
      <c r="C26" s="508" t="s">
        <v>516</v>
      </c>
      <c r="D26" s="508" t="s">
        <v>516</v>
      </c>
      <c r="E26" s="508"/>
      <c r="F26" s="508" t="s">
        <v>516</v>
      </c>
      <c r="G26" s="508" t="s">
        <v>516</v>
      </c>
      <c r="H26" s="508" t="s">
        <v>516</v>
      </c>
      <c r="I26" s="509" t="s">
        <v>516</v>
      </c>
      <c r="J26" s="510" t="s">
        <v>70</v>
      </c>
    </row>
    <row r="27" spans="1:10" ht="14.4" customHeight="1" x14ac:dyDescent="0.3">
      <c r="A27" s="506" t="s">
        <v>519</v>
      </c>
      <c r="B27" s="507" t="s">
        <v>520</v>
      </c>
      <c r="C27" s="508" t="s">
        <v>516</v>
      </c>
      <c r="D27" s="508" t="s">
        <v>516</v>
      </c>
      <c r="E27" s="508"/>
      <c r="F27" s="508" t="s">
        <v>516</v>
      </c>
      <c r="G27" s="508" t="s">
        <v>516</v>
      </c>
      <c r="H27" s="508" t="s">
        <v>516</v>
      </c>
      <c r="I27" s="509" t="s">
        <v>516</v>
      </c>
      <c r="J27" s="510" t="s">
        <v>0</v>
      </c>
    </row>
    <row r="28" spans="1:10" ht="14.4" customHeight="1" x14ac:dyDescent="0.3">
      <c r="A28" s="506" t="s">
        <v>519</v>
      </c>
      <c r="B28" s="507" t="s">
        <v>321</v>
      </c>
      <c r="C28" s="508" t="s">
        <v>516</v>
      </c>
      <c r="D28" s="508">
        <v>0</v>
      </c>
      <c r="E28" s="508"/>
      <c r="F28" s="508">
        <v>0</v>
      </c>
      <c r="G28" s="508">
        <v>16.666666666666668</v>
      </c>
      <c r="H28" s="508">
        <v>-16.666666666666668</v>
      </c>
      <c r="I28" s="509">
        <v>0</v>
      </c>
      <c r="J28" s="510" t="s">
        <v>1</v>
      </c>
    </row>
    <row r="29" spans="1:10" ht="14.4" customHeight="1" x14ac:dyDescent="0.3">
      <c r="A29" s="506" t="s">
        <v>519</v>
      </c>
      <c r="B29" s="507" t="s">
        <v>322</v>
      </c>
      <c r="C29" s="508">
        <v>7.0000000000000007E-2</v>
      </c>
      <c r="D29" s="508">
        <v>0.43680999999999998</v>
      </c>
      <c r="E29" s="508"/>
      <c r="F29" s="508">
        <v>0.58201000000000003</v>
      </c>
      <c r="G29" s="508">
        <v>0.26859316947383333</v>
      </c>
      <c r="H29" s="508">
        <v>0.3134168305261667</v>
      </c>
      <c r="I29" s="509">
        <v>2.1668831010860838</v>
      </c>
      <c r="J29" s="510" t="s">
        <v>1</v>
      </c>
    </row>
    <row r="30" spans="1:10" ht="14.4" customHeight="1" x14ac:dyDescent="0.3">
      <c r="A30" s="506" t="s">
        <v>519</v>
      </c>
      <c r="B30" s="507" t="s">
        <v>323</v>
      </c>
      <c r="C30" s="508">
        <v>3.83331</v>
      </c>
      <c r="D30" s="508">
        <v>4.3079700000000001</v>
      </c>
      <c r="E30" s="508"/>
      <c r="F30" s="508">
        <v>3.903</v>
      </c>
      <c r="G30" s="508">
        <v>7.1404751435940002</v>
      </c>
      <c r="H30" s="508">
        <v>-3.2374751435940001</v>
      </c>
      <c r="I30" s="509">
        <v>0.54660228087223772</v>
      </c>
      <c r="J30" s="510" t="s">
        <v>1</v>
      </c>
    </row>
    <row r="31" spans="1:10" ht="14.4" customHeight="1" x14ac:dyDescent="0.3">
      <c r="A31" s="506" t="s">
        <v>519</v>
      </c>
      <c r="B31" s="507" t="s">
        <v>324</v>
      </c>
      <c r="C31" s="508">
        <v>105.43815000000001</v>
      </c>
      <c r="D31" s="508">
        <v>221.73066</v>
      </c>
      <c r="E31" s="508"/>
      <c r="F31" s="508">
        <v>215.24265</v>
      </c>
      <c r="G31" s="508">
        <v>180.32518556168336</v>
      </c>
      <c r="H31" s="508">
        <v>34.917464438316642</v>
      </c>
      <c r="I31" s="509">
        <v>1.1936360932032566</v>
      </c>
      <c r="J31" s="510" t="s">
        <v>1</v>
      </c>
    </row>
    <row r="32" spans="1:10" ht="14.4" customHeight="1" x14ac:dyDescent="0.3">
      <c r="A32" s="506" t="s">
        <v>519</v>
      </c>
      <c r="B32" s="507" t="s">
        <v>325</v>
      </c>
      <c r="C32" s="508">
        <v>0</v>
      </c>
      <c r="D32" s="508">
        <v>0</v>
      </c>
      <c r="E32" s="508"/>
      <c r="F32" s="508">
        <v>0</v>
      </c>
      <c r="G32" s="508">
        <v>0.11652562517816667</v>
      </c>
      <c r="H32" s="508">
        <v>-0.11652562517816667</v>
      </c>
      <c r="I32" s="509">
        <v>0</v>
      </c>
      <c r="J32" s="510" t="s">
        <v>1</v>
      </c>
    </row>
    <row r="33" spans="1:10" ht="14.4" customHeight="1" x14ac:dyDescent="0.3">
      <c r="A33" s="506" t="s">
        <v>519</v>
      </c>
      <c r="B33" s="507" t="s">
        <v>326</v>
      </c>
      <c r="C33" s="508">
        <v>0</v>
      </c>
      <c r="D33" s="508">
        <v>0</v>
      </c>
      <c r="E33" s="508"/>
      <c r="F33" s="508">
        <v>0</v>
      </c>
      <c r="G33" s="508">
        <v>0.145190379136</v>
      </c>
      <c r="H33" s="508">
        <v>-0.145190379136</v>
      </c>
      <c r="I33" s="509">
        <v>0</v>
      </c>
      <c r="J33" s="510" t="s">
        <v>1</v>
      </c>
    </row>
    <row r="34" spans="1:10" ht="14.4" customHeight="1" x14ac:dyDescent="0.3">
      <c r="A34" s="506" t="s">
        <v>519</v>
      </c>
      <c r="B34" s="507" t="s">
        <v>327</v>
      </c>
      <c r="C34" s="508">
        <v>6.0999999999999999E-2</v>
      </c>
      <c r="D34" s="508">
        <v>0.29799999999999999</v>
      </c>
      <c r="E34" s="508"/>
      <c r="F34" s="508">
        <v>0.32242000000000004</v>
      </c>
      <c r="G34" s="508">
        <v>0.23087819033000001</v>
      </c>
      <c r="H34" s="508">
        <v>9.1541809670000029E-2</v>
      </c>
      <c r="I34" s="509">
        <v>1.3964939673996795</v>
      </c>
      <c r="J34" s="510" t="s">
        <v>1</v>
      </c>
    </row>
    <row r="35" spans="1:10" ht="14.4" customHeight="1" x14ac:dyDescent="0.3">
      <c r="A35" s="506" t="s">
        <v>519</v>
      </c>
      <c r="B35" s="507" t="s">
        <v>328</v>
      </c>
      <c r="C35" s="508">
        <v>4.1180000000000003</v>
      </c>
      <c r="D35" s="508">
        <v>7.7590000000000003</v>
      </c>
      <c r="E35" s="508"/>
      <c r="F35" s="508">
        <v>4.5150000000000006</v>
      </c>
      <c r="G35" s="508">
        <v>7.4684325371846674</v>
      </c>
      <c r="H35" s="508">
        <v>-2.9534325371846668</v>
      </c>
      <c r="I35" s="509">
        <v>0.60454452490803301</v>
      </c>
      <c r="J35" s="510" t="s">
        <v>1</v>
      </c>
    </row>
    <row r="36" spans="1:10" ht="14.4" customHeight="1" x14ac:dyDescent="0.3">
      <c r="A36" s="506" t="s">
        <v>519</v>
      </c>
      <c r="B36" s="507" t="s">
        <v>329</v>
      </c>
      <c r="C36" s="508">
        <v>0</v>
      </c>
      <c r="D36" s="508" t="s">
        <v>516</v>
      </c>
      <c r="E36" s="508"/>
      <c r="F36" s="508" t="s">
        <v>516</v>
      </c>
      <c r="G36" s="508" t="s">
        <v>516</v>
      </c>
      <c r="H36" s="508" t="s">
        <v>516</v>
      </c>
      <c r="I36" s="509" t="s">
        <v>516</v>
      </c>
      <c r="J36" s="510" t="s">
        <v>1</v>
      </c>
    </row>
    <row r="37" spans="1:10" ht="14.4" customHeight="1" x14ac:dyDescent="0.3">
      <c r="A37" s="506" t="s">
        <v>519</v>
      </c>
      <c r="B37" s="507" t="s">
        <v>331</v>
      </c>
      <c r="C37" s="508" t="s">
        <v>516</v>
      </c>
      <c r="D37" s="508">
        <v>0</v>
      </c>
      <c r="E37" s="508"/>
      <c r="F37" s="508" t="s">
        <v>516</v>
      </c>
      <c r="G37" s="508" t="s">
        <v>516</v>
      </c>
      <c r="H37" s="508" t="s">
        <v>516</v>
      </c>
      <c r="I37" s="509" t="s">
        <v>516</v>
      </c>
      <c r="J37" s="510" t="s">
        <v>1</v>
      </c>
    </row>
    <row r="38" spans="1:10" ht="14.4" customHeight="1" x14ac:dyDescent="0.3">
      <c r="A38" s="506" t="s">
        <v>519</v>
      </c>
      <c r="B38" s="507" t="s">
        <v>521</v>
      </c>
      <c r="C38" s="508">
        <v>113.52046000000001</v>
      </c>
      <c r="D38" s="508">
        <v>234.53244000000001</v>
      </c>
      <c r="E38" s="508"/>
      <c r="F38" s="508">
        <v>224.56507999999997</v>
      </c>
      <c r="G38" s="508">
        <v>212.3619472732467</v>
      </c>
      <c r="H38" s="508">
        <v>12.203132726753267</v>
      </c>
      <c r="I38" s="509">
        <v>1.0574638389007212</v>
      </c>
      <c r="J38" s="510" t="s">
        <v>522</v>
      </c>
    </row>
    <row r="39" spans="1:10" ht="14.4" customHeight="1" x14ac:dyDescent="0.3">
      <c r="A39" s="506" t="s">
        <v>516</v>
      </c>
      <c r="B39" s="507" t="s">
        <v>516</v>
      </c>
      <c r="C39" s="508" t="s">
        <v>516</v>
      </c>
      <c r="D39" s="508" t="s">
        <v>516</v>
      </c>
      <c r="E39" s="508"/>
      <c r="F39" s="508" t="s">
        <v>516</v>
      </c>
      <c r="G39" s="508" t="s">
        <v>516</v>
      </c>
      <c r="H39" s="508" t="s">
        <v>516</v>
      </c>
      <c r="I39" s="509" t="s">
        <v>516</v>
      </c>
      <c r="J39" s="510" t="s">
        <v>523</v>
      </c>
    </row>
    <row r="40" spans="1:10" ht="14.4" customHeight="1" x14ac:dyDescent="0.3">
      <c r="A40" s="506" t="s">
        <v>911</v>
      </c>
      <c r="B40" s="507" t="s">
        <v>912</v>
      </c>
      <c r="C40" s="508" t="s">
        <v>516</v>
      </c>
      <c r="D40" s="508" t="s">
        <v>516</v>
      </c>
      <c r="E40" s="508"/>
      <c r="F40" s="508" t="s">
        <v>516</v>
      </c>
      <c r="G40" s="508" t="s">
        <v>516</v>
      </c>
      <c r="H40" s="508" t="s">
        <v>516</v>
      </c>
      <c r="I40" s="509" t="s">
        <v>516</v>
      </c>
      <c r="J40" s="510" t="s">
        <v>0</v>
      </c>
    </row>
    <row r="41" spans="1:10" ht="14.4" customHeight="1" x14ac:dyDescent="0.3">
      <c r="A41" s="506" t="s">
        <v>911</v>
      </c>
      <c r="B41" s="507" t="s">
        <v>321</v>
      </c>
      <c r="C41" s="508" t="s">
        <v>516</v>
      </c>
      <c r="D41" s="508">
        <v>0</v>
      </c>
      <c r="E41" s="508"/>
      <c r="F41" s="508">
        <v>0</v>
      </c>
      <c r="G41" s="508">
        <v>16.666666666666668</v>
      </c>
      <c r="H41" s="508">
        <v>-16.666666666666668</v>
      </c>
      <c r="I41" s="509">
        <v>0</v>
      </c>
      <c r="J41" s="510" t="s">
        <v>1</v>
      </c>
    </row>
    <row r="42" spans="1:10" ht="14.4" customHeight="1" x14ac:dyDescent="0.3">
      <c r="A42" s="506" t="s">
        <v>911</v>
      </c>
      <c r="B42" s="507" t="s">
        <v>322</v>
      </c>
      <c r="C42" s="508">
        <v>7.0360000000000006E-2</v>
      </c>
      <c r="D42" s="508">
        <v>0</v>
      </c>
      <c r="E42" s="508"/>
      <c r="F42" s="508">
        <v>0</v>
      </c>
      <c r="G42" s="508">
        <v>6.474016385933333E-2</v>
      </c>
      <c r="H42" s="508">
        <v>-6.474016385933333E-2</v>
      </c>
      <c r="I42" s="509">
        <v>0</v>
      </c>
      <c r="J42" s="510" t="s">
        <v>1</v>
      </c>
    </row>
    <row r="43" spans="1:10" ht="14.4" customHeight="1" x14ac:dyDescent="0.3">
      <c r="A43" s="506" t="s">
        <v>911</v>
      </c>
      <c r="B43" s="507" t="s">
        <v>323</v>
      </c>
      <c r="C43" s="508">
        <v>0.69687999999999994</v>
      </c>
      <c r="D43" s="508">
        <v>0.80371000000000004</v>
      </c>
      <c r="E43" s="508"/>
      <c r="F43" s="508">
        <v>0.96411999999999998</v>
      </c>
      <c r="G43" s="508">
        <v>1.1814456044306667</v>
      </c>
      <c r="H43" s="508">
        <v>-0.21732560443066673</v>
      </c>
      <c r="I43" s="509">
        <v>0.81605111262367858</v>
      </c>
      <c r="J43" s="510" t="s">
        <v>1</v>
      </c>
    </row>
    <row r="44" spans="1:10" ht="14.4" customHeight="1" x14ac:dyDescent="0.3">
      <c r="A44" s="506" t="s">
        <v>911</v>
      </c>
      <c r="B44" s="507" t="s">
        <v>324</v>
      </c>
      <c r="C44" s="508">
        <v>92.236999999999995</v>
      </c>
      <c r="D44" s="508">
        <v>73.720190000000002</v>
      </c>
      <c r="E44" s="508"/>
      <c r="F44" s="508">
        <v>112.62007</v>
      </c>
      <c r="G44" s="508">
        <v>120.14228872406551</v>
      </c>
      <c r="H44" s="508">
        <v>-7.5222187240655103</v>
      </c>
      <c r="I44" s="509">
        <v>0.9373890841938094</v>
      </c>
      <c r="J44" s="510" t="s">
        <v>1</v>
      </c>
    </row>
    <row r="45" spans="1:10" ht="14.4" customHeight="1" x14ac:dyDescent="0.3">
      <c r="A45" s="506" t="s">
        <v>911</v>
      </c>
      <c r="B45" s="507" t="s">
        <v>325</v>
      </c>
      <c r="C45" s="508">
        <v>0</v>
      </c>
      <c r="D45" s="508">
        <v>0.32679999999999998</v>
      </c>
      <c r="E45" s="508"/>
      <c r="F45" s="508">
        <v>0</v>
      </c>
      <c r="G45" s="508">
        <v>0.15536750023766668</v>
      </c>
      <c r="H45" s="508">
        <v>-0.15536750023766668</v>
      </c>
      <c r="I45" s="509">
        <v>0</v>
      </c>
      <c r="J45" s="510" t="s">
        <v>1</v>
      </c>
    </row>
    <row r="46" spans="1:10" ht="14.4" customHeight="1" x14ac:dyDescent="0.3">
      <c r="A46" s="506" t="s">
        <v>911</v>
      </c>
      <c r="B46" s="507" t="s">
        <v>327</v>
      </c>
      <c r="C46" s="508">
        <v>30.1952</v>
      </c>
      <c r="D46" s="508">
        <v>23.889600000000002</v>
      </c>
      <c r="E46" s="508"/>
      <c r="F46" s="508">
        <v>12.1876</v>
      </c>
      <c r="G46" s="508">
        <v>29.806314506910166</v>
      </c>
      <c r="H46" s="508">
        <v>-17.618714506910166</v>
      </c>
      <c r="I46" s="509">
        <v>0.40889322284962404</v>
      </c>
      <c r="J46" s="510" t="s">
        <v>1</v>
      </c>
    </row>
    <row r="47" spans="1:10" ht="14.4" customHeight="1" x14ac:dyDescent="0.3">
      <c r="A47" s="506" t="s">
        <v>911</v>
      </c>
      <c r="B47" s="507" t="s">
        <v>328</v>
      </c>
      <c r="C47" s="508">
        <v>2.0869999999999997</v>
      </c>
      <c r="D47" s="508">
        <v>1.369</v>
      </c>
      <c r="E47" s="508"/>
      <c r="F47" s="508">
        <v>1.2155</v>
      </c>
      <c r="G47" s="508">
        <v>1.4516877488814999</v>
      </c>
      <c r="H47" s="508">
        <v>-0.23618774888149985</v>
      </c>
      <c r="I47" s="509">
        <v>0.83730127290563805</v>
      </c>
      <c r="J47" s="510" t="s">
        <v>1</v>
      </c>
    </row>
    <row r="48" spans="1:10" ht="14.4" customHeight="1" x14ac:dyDescent="0.3">
      <c r="A48" s="506" t="s">
        <v>911</v>
      </c>
      <c r="B48" s="507" t="s">
        <v>329</v>
      </c>
      <c r="C48" s="508">
        <v>0</v>
      </c>
      <c r="D48" s="508">
        <v>0</v>
      </c>
      <c r="E48" s="508"/>
      <c r="F48" s="508">
        <v>1.6408</v>
      </c>
      <c r="G48" s="508">
        <v>0.5377276520101667</v>
      </c>
      <c r="H48" s="508">
        <v>1.1030723479898334</v>
      </c>
      <c r="I48" s="509">
        <v>3.051358794486875</v>
      </c>
      <c r="J48" s="510" t="s">
        <v>1</v>
      </c>
    </row>
    <row r="49" spans="1:10" ht="14.4" customHeight="1" x14ac:dyDescent="0.3">
      <c r="A49" s="506" t="s">
        <v>911</v>
      </c>
      <c r="B49" s="507" t="s">
        <v>913</v>
      </c>
      <c r="C49" s="508">
        <v>125.28644</v>
      </c>
      <c r="D49" s="508">
        <v>100.1093</v>
      </c>
      <c r="E49" s="508"/>
      <c r="F49" s="508">
        <v>128.62809000000001</v>
      </c>
      <c r="G49" s="508">
        <v>170.0062385670617</v>
      </c>
      <c r="H49" s="508">
        <v>-41.378148567061686</v>
      </c>
      <c r="I49" s="509">
        <v>0.75660805794053609</v>
      </c>
      <c r="J49" s="510" t="s">
        <v>522</v>
      </c>
    </row>
    <row r="50" spans="1:10" ht="14.4" customHeight="1" x14ac:dyDescent="0.3">
      <c r="A50" s="506" t="s">
        <v>516</v>
      </c>
      <c r="B50" s="507" t="s">
        <v>516</v>
      </c>
      <c r="C50" s="508" t="s">
        <v>516</v>
      </c>
      <c r="D50" s="508" t="s">
        <v>516</v>
      </c>
      <c r="E50" s="508"/>
      <c r="F50" s="508" t="s">
        <v>516</v>
      </c>
      <c r="G50" s="508" t="s">
        <v>516</v>
      </c>
      <c r="H50" s="508" t="s">
        <v>516</v>
      </c>
      <c r="I50" s="509" t="s">
        <v>516</v>
      </c>
      <c r="J50" s="510" t="s">
        <v>523</v>
      </c>
    </row>
    <row r="51" spans="1:10" ht="14.4" customHeight="1" x14ac:dyDescent="0.3">
      <c r="A51" s="506" t="s">
        <v>524</v>
      </c>
      <c r="B51" s="507" t="s">
        <v>525</v>
      </c>
      <c r="C51" s="508" t="s">
        <v>516</v>
      </c>
      <c r="D51" s="508" t="s">
        <v>516</v>
      </c>
      <c r="E51" s="508"/>
      <c r="F51" s="508" t="s">
        <v>516</v>
      </c>
      <c r="G51" s="508" t="s">
        <v>516</v>
      </c>
      <c r="H51" s="508" t="s">
        <v>516</v>
      </c>
      <c r="I51" s="509" t="s">
        <v>516</v>
      </c>
      <c r="J51" s="510" t="s">
        <v>0</v>
      </c>
    </row>
    <row r="52" spans="1:10" ht="14.4" customHeight="1" x14ac:dyDescent="0.3">
      <c r="A52" s="506" t="s">
        <v>524</v>
      </c>
      <c r="B52" s="507" t="s">
        <v>320</v>
      </c>
      <c r="C52" s="508" t="s">
        <v>516</v>
      </c>
      <c r="D52" s="508">
        <v>0</v>
      </c>
      <c r="E52" s="508"/>
      <c r="F52" s="508">
        <v>40.329000000000001</v>
      </c>
      <c r="G52" s="508">
        <v>0</v>
      </c>
      <c r="H52" s="508">
        <v>40.329000000000001</v>
      </c>
      <c r="I52" s="509" t="s">
        <v>516</v>
      </c>
      <c r="J52" s="510" t="s">
        <v>1</v>
      </c>
    </row>
    <row r="53" spans="1:10" ht="14.4" customHeight="1" x14ac:dyDescent="0.3">
      <c r="A53" s="506" t="s">
        <v>524</v>
      </c>
      <c r="B53" s="507" t="s">
        <v>323</v>
      </c>
      <c r="C53" s="508">
        <v>4.0971000000000002</v>
      </c>
      <c r="D53" s="508">
        <v>4.6704499999999998</v>
      </c>
      <c r="E53" s="508"/>
      <c r="F53" s="508">
        <v>6.8648799999999994</v>
      </c>
      <c r="G53" s="508">
        <v>15.011412585308333</v>
      </c>
      <c r="H53" s="508">
        <v>-8.1465325853083339</v>
      </c>
      <c r="I53" s="509">
        <v>0.45731072682118246</v>
      </c>
      <c r="J53" s="510" t="s">
        <v>1</v>
      </c>
    </row>
    <row r="54" spans="1:10" ht="14.4" customHeight="1" x14ac:dyDescent="0.3">
      <c r="A54" s="506" t="s">
        <v>524</v>
      </c>
      <c r="B54" s="507" t="s">
        <v>324</v>
      </c>
      <c r="C54" s="508">
        <v>1381.0459800000021</v>
      </c>
      <c r="D54" s="508">
        <v>1329.5962399999999</v>
      </c>
      <c r="E54" s="508"/>
      <c r="F54" s="508">
        <v>1644.5638600000002</v>
      </c>
      <c r="G54" s="508">
        <v>1437.0325257142515</v>
      </c>
      <c r="H54" s="508">
        <v>207.5313342857487</v>
      </c>
      <c r="I54" s="509">
        <v>1.1444165880536343</v>
      </c>
      <c r="J54" s="510" t="s">
        <v>1</v>
      </c>
    </row>
    <row r="55" spans="1:10" ht="14.4" customHeight="1" x14ac:dyDescent="0.3">
      <c r="A55" s="506" t="s">
        <v>524</v>
      </c>
      <c r="B55" s="507" t="s">
        <v>325</v>
      </c>
      <c r="C55" s="508">
        <v>0.4083</v>
      </c>
      <c r="D55" s="508">
        <v>1.3069999999999999</v>
      </c>
      <c r="E55" s="508"/>
      <c r="F55" s="508">
        <v>0.89759999999999995</v>
      </c>
      <c r="G55" s="508">
        <v>1.0614402079173333</v>
      </c>
      <c r="H55" s="508">
        <v>-0.16384020791733334</v>
      </c>
      <c r="I55" s="509">
        <v>0.845643488257519</v>
      </c>
      <c r="J55" s="510" t="s">
        <v>1</v>
      </c>
    </row>
    <row r="56" spans="1:10" ht="14.4" customHeight="1" x14ac:dyDescent="0.3">
      <c r="A56" s="506" t="s">
        <v>524</v>
      </c>
      <c r="B56" s="507" t="s">
        <v>326</v>
      </c>
      <c r="C56" s="508">
        <v>8.2537599999999998</v>
      </c>
      <c r="D56" s="508">
        <v>1.2297</v>
      </c>
      <c r="E56" s="508"/>
      <c r="F56" s="508">
        <v>2.10806</v>
      </c>
      <c r="G56" s="508">
        <v>8.1881429541971666</v>
      </c>
      <c r="H56" s="508">
        <v>-6.0800829541971666</v>
      </c>
      <c r="I56" s="509">
        <v>0.25745275965405906</v>
      </c>
      <c r="J56" s="510" t="s">
        <v>1</v>
      </c>
    </row>
    <row r="57" spans="1:10" ht="14.4" customHeight="1" x14ac:dyDescent="0.3">
      <c r="A57" s="506" t="s">
        <v>524</v>
      </c>
      <c r="B57" s="507" t="s">
        <v>327</v>
      </c>
      <c r="C57" s="508">
        <v>0.37450000000000006</v>
      </c>
      <c r="D57" s="508">
        <v>0.11</v>
      </c>
      <c r="E57" s="508"/>
      <c r="F57" s="508">
        <v>0.40938000000000002</v>
      </c>
      <c r="G57" s="508">
        <v>0.79614063609316676</v>
      </c>
      <c r="H57" s="508">
        <v>-0.38676063609316674</v>
      </c>
      <c r="I57" s="509">
        <v>0.51420563332744285</v>
      </c>
      <c r="J57" s="510" t="s">
        <v>1</v>
      </c>
    </row>
    <row r="58" spans="1:10" ht="14.4" customHeight="1" x14ac:dyDescent="0.3">
      <c r="A58" s="506" t="s">
        <v>524</v>
      </c>
      <c r="B58" s="507" t="s">
        <v>328</v>
      </c>
      <c r="C58" s="508">
        <v>8.2801800000000014</v>
      </c>
      <c r="D58" s="508">
        <v>11.408300000000001</v>
      </c>
      <c r="E58" s="508"/>
      <c r="F58" s="508">
        <v>9.0884999999999998</v>
      </c>
      <c r="G58" s="508">
        <v>9.4132130472669999</v>
      </c>
      <c r="H58" s="508">
        <v>-0.32471304726700012</v>
      </c>
      <c r="I58" s="509">
        <v>0.96550454710453237</v>
      </c>
      <c r="J58" s="510" t="s">
        <v>1</v>
      </c>
    </row>
    <row r="59" spans="1:10" ht="14.4" customHeight="1" x14ac:dyDescent="0.3">
      <c r="A59" s="506" t="s">
        <v>524</v>
      </c>
      <c r="B59" s="507" t="s">
        <v>907</v>
      </c>
      <c r="C59" s="508">
        <v>0</v>
      </c>
      <c r="D59" s="508" t="s">
        <v>516</v>
      </c>
      <c r="E59" s="508"/>
      <c r="F59" s="508" t="s">
        <v>516</v>
      </c>
      <c r="G59" s="508" t="s">
        <v>516</v>
      </c>
      <c r="H59" s="508" t="s">
        <v>516</v>
      </c>
      <c r="I59" s="509" t="s">
        <v>516</v>
      </c>
      <c r="J59" s="510" t="s">
        <v>1</v>
      </c>
    </row>
    <row r="60" spans="1:10" ht="14.4" customHeight="1" x14ac:dyDescent="0.3">
      <c r="A60" s="506" t="s">
        <v>524</v>
      </c>
      <c r="B60" s="507" t="s">
        <v>329</v>
      </c>
      <c r="C60" s="508">
        <v>2735.4570500000018</v>
      </c>
      <c r="D60" s="508">
        <v>1922.34853</v>
      </c>
      <c r="E60" s="508"/>
      <c r="F60" s="508">
        <v>1656.1228299999991</v>
      </c>
      <c r="G60" s="508">
        <v>1994.4622723479833</v>
      </c>
      <c r="H60" s="508">
        <v>-338.33944234798423</v>
      </c>
      <c r="I60" s="509">
        <v>0.8303605703457736</v>
      </c>
      <c r="J60" s="510" t="s">
        <v>1</v>
      </c>
    </row>
    <row r="61" spans="1:10" ht="14.4" customHeight="1" x14ac:dyDescent="0.3">
      <c r="A61" s="506" t="s">
        <v>524</v>
      </c>
      <c r="B61" s="507" t="s">
        <v>908</v>
      </c>
      <c r="C61" s="508">
        <v>0</v>
      </c>
      <c r="D61" s="508" t="s">
        <v>516</v>
      </c>
      <c r="E61" s="508"/>
      <c r="F61" s="508" t="s">
        <v>516</v>
      </c>
      <c r="G61" s="508" t="s">
        <v>516</v>
      </c>
      <c r="H61" s="508" t="s">
        <v>516</v>
      </c>
      <c r="I61" s="509" t="s">
        <v>516</v>
      </c>
      <c r="J61" s="510" t="s">
        <v>1</v>
      </c>
    </row>
    <row r="62" spans="1:10" ht="14.4" customHeight="1" x14ac:dyDescent="0.3">
      <c r="A62" s="506" t="s">
        <v>524</v>
      </c>
      <c r="B62" s="507" t="s">
        <v>909</v>
      </c>
      <c r="C62" s="508" t="s">
        <v>516</v>
      </c>
      <c r="D62" s="508">
        <v>0</v>
      </c>
      <c r="E62" s="508"/>
      <c r="F62" s="508" t="s">
        <v>516</v>
      </c>
      <c r="G62" s="508" t="s">
        <v>516</v>
      </c>
      <c r="H62" s="508" t="s">
        <v>516</v>
      </c>
      <c r="I62" s="509" t="s">
        <v>516</v>
      </c>
      <c r="J62" s="510" t="s">
        <v>1</v>
      </c>
    </row>
    <row r="63" spans="1:10" ht="14.4" customHeight="1" x14ac:dyDescent="0.3">
      <c r="A63" s="506" t="s">
        <v>524</v>
      </c>
      <c r="B63" s="507" t="s">
        <v>330</v>
      </c>
      <c r="C63" s="508">
        <v>2084.4791999999998</v>
      </c>
      <c r="D63" s="508">
        <v>2979.7150099999999</v>
      </c>
      <c r="E63" s="508"/>
      <c r="F63" s="508">
        <v>2111.70955</v>
      </c>
      <c r="G63" s="508">
        <v>3660.8333333333335</v>
      </c>
      <c r="H63" s="508">
        <v>-1549.1237833333334</v>
      </c>
      <c r="I63" s="509">
        <v>0.57683848395174142</v>
      </c>
      <c r="J63" s="510" t="s">
        <v>1</v>
      </c>
    </row>
    <row r="64" spans="1:10" ht="14.4" customHeight="1" x14ac:dyDescent="0.3">
      <c r="A64" s="506" t="s">
        <v>524</v>
      </c>
      <c r="B64" s="507" t="s">
        <v>910</v>
      </c>
      <c r="C64" s="508" t="s">
        <v>516</v>
      </c>
      <c r="D64" s="508">
        <v>0</v>
      </c>
      <c r="E64" s="508"/>
      <c r="F64" s="508">
        <v>0</v>
      </c>
      <c r="G64" s="508">
        <v>0</v>
      </c>
      <c r="H64" s="508">
        <v>0</v>
      </c>
      <c r="I64" s="509" t="s">
        <v>516</v>
      </c>
      <c r="J64" s="510" t="s">
        <v>1</v>
      </c>
    </row>
    <row r="65" spans="1:10" ht="14.4" customHeight="1" x14ac:dyDescent="0.3">
      <c r="A65" s="506" t="s">
        <v>524</v>
      </c>
      <c r="B65" s="507" t="s">
        <v>331</v>
      </c>
      <c r="C65" s="508">
        <v>4.4043999999999999</v>
      </c>
      <c r="D65" s="508">
        <v>0</v>
      </c>
      <c r="E65" s="508"/>
      <c r="F65" s="508">
        <v>0.78681000000000001</v>
      </c>
      <c r="G65" s="508">
        <v>0</v>
      </c>
      <c r="H65" s="508">
        <v>0.78681000000000001</v>
      </c>
      <c r="I65" s="509" t="s">
        <v>516</v>
      </c>
      <c r="J65" s="510" t="s">
        <v>1</v>
      </c>
    </row>
    <row r="66" spans="1:10" ht="14.4" customHeight="1" x14ac:dyDescent="0.3">
      <c r="A66" s="506" t="s">
        <v>524</v>
      </c>
      <c r="B66" s="507" t="s">
        <v>332</v>
      </c>
      <c r="C66" s="508">
        <v>0</v>
      </c>
      <c r="D66" s="508">
        <v>0</v>
      </c>
      <c r="E66" s="508"/>
      <c r="F66" s="508">
        <v>17.853380000000001</v>
      </c>
      <c r="G66" s="508">
        <v>0.83333333333333337</v>
      </c>
      <c r="H66" s="508">
        <v>17.020046666666669</v>
      </c>
      <c r="I66" s="509">
        <v>21.424056</v>
      </c>
      <c r="J66" s="510" t="s">
        <v>1</v>
      </c>
    </row>
    <row r="67" spans="1:10" ht="14.4" customHeight="1" x14ac:dyDescent="0.3">
      <c r="A67" s="506" t="s">
        <v>524</v>
      </c>
      <c r="B67" s="507" t="s">
        <v>333</v>
      </c>
      <c r="C67" s="508">
        <v>0</v>
      </c>
      <c r="D67" s="508">
        <v>685.00396000000001</v>
      </c>
      <c r="E67" s="508"/>
      <c r="F67" s="508">
        <v>915.88161999999988</v>
      </c>
      <c r="G67" s="508">
        <v>563.33333333333337</v>
      </c>
      <c r="H67" s="508">
        <v>352.54828666666651</v>
      </c>
      <c r="I67" s="509">
        <v>1.6258253609467452</v>
      </c>
      <c r="J67" s="510" t="s">
        <v>1</v>
      </c>
    </row>
    <row r="68" spans="1:10" ht="14.4" customHeight="1" x14ac:dyDescent="0.3">
      <c r="A68" s="506" t="s">
        <v>524</v>
      </c>
      <c r="B68" s="507" t="s">
        <v>526</v>
      </c>
      <c r="C68" s="508">
        <v>6226.8004700000038</v>
      </c>
      <c r="D68" s="508">
        <v>6935.3891899999999</v>
      </c>
      <c r="E68" s="508"/>
      <c r="F68" s="508">
        <v>6406.6154699999988</v>
      </c>
      <c r="G68" s="508">
        <v>7690.9651474930179</v>
      </c>
      <c r="H68" s="508">
        <v>-1284.349677493019</v>
      </c>
      <c r="I68" s="509">
        <v>0.83300539621978764</v>
      </c>
      <c r="J68" s="510" t="s">
        <v>522</v>
      </c>
    </row>
    <row r="69" spans="1:10" ht="14.4" customHeight="1" x14ac:dyDescent="0.3">
      <c r="A69" s="506" t="s">
        <v>516</v>
      </c>
      <c r="B69" s="507" t="s">
        <v>516</v>
      </c>
      <c r="C69" s="508" t="s">
        <v>516</v>
      </c>
      <c r="D69" s="508" t="s">
        <v>516</v>
      </c>
      <c r="E69" s="508"/>
      <c r="F69" s="508" t="s">
        <v>516</v>
      </c>
      <c r="G69" s="508" t="s">
        <v>516</v>
      </c>
      <c r="H69" s="508" t="s">
        <v>516</v>
      </c>
      <c r="I69" s="509" t="s">
        <v>516</v>
      </c>
      <c r="J69" s="510" t="s">
        <v>523</v>
      </c>
    </row>
    <row r="70" spans="1:10" ht="14.4" customHeight="1" x14ac:dyDescent="0.3">
      <c r="A70" s="506" t="s">
        <v>514</v>
      </c>
      <c r="B70" s="507" t="s">
        <v>517</v>
      </c>
      <c r="C70" s="508">
        <v>6465.6073700000043</v>
      </c>
      <c r="D70" s="508">
        <v>7270.0309299999999</v>
      </c>
      <c r="E70" s="508"/>
      <c r="F70" s="508">
        <v>6759.8086399999984</v>
      </c>
      <c r="G70" s="508">
        <v>8073.3333333333258</v>
      </c>
      <c r="H70" s="508">
        <v>-1313.5246933333274</v>
      </c>
      <c r="I70" s="509">
        <v>0.83730082246077675</v>
      </c>
      <c r="J70" s="510" t="s">
        <v>518</v>
      </c>
    </row>
  </sheetData>
  <mergeCells count="3">
    <mergeCell ref="A1:I1"/>
    <mergeCell ref="F3:I3"/>
    <mergeCell ref="C4:D4"/>
  </mergeCells>
  <conditionalFormatting sqref="F25 F71:F65537">
    <cfRule type="cellIs" dxfId="28" priority="18" stopIfTrue="1" operator="greaterThan">
      <formula>1</formula>
    </cfRule>
  </conditionalFormatting>
  <conditionalFormatting sqref="H5:H24">
    <cfRule type="expression" dxfId="27" priority="14">
      <formula>$H5&gt;0</formula>
    </cfRule>
  </conditionalFormatting>
  <conditionalFormatting sqref="I5:I24">
    <cfRule type="expression" dxfId="26" priority="15">
      <formula>$I5&gt;1</formula>
    </cfRule>
  </conditionalFormatting>
  <conditionalFormatting sqref="B5:B24">
    <cfRule type="expression" dxfId="25" priority="11">
      <formula>OR($J5="NS",$J5="SumaNS",$J5="Účet")</formula>
    </cfRule>
  </conditionalFormatting>
  <conditionalFormatting sqref="F5:I24 B5:D24">
    <cfRule type="expression" dxfId="24" priority="17">
      <formula>AND($J5&lt;&gt;"",$J5&lt;&gt;"mezeraKL")</formula>
    </cfRule>
  </conditionalFormatting>
  <conditionalFormatting sqref="B5:D24 F5:I24">
    <cfRule type="expression" dxfId="2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22" priority="13">
      <formula>OR($J5="SumaNS",$J5="NS")</formula>
    </cfRule>
  </conditionalFormatting>
  <conditionalFormatting sqref="A5:A24">
    <cfRule type="expression" dxfId="21" priority="9">
      <formula>AND($J5&lt;&gt;"mezeraKL",$J5&lt;&gt;"")</formula>
    </cfRule>
  </conditionalFormatting>
  <conditionalFormatting sqref="A5:A24">
    <cfRule type="expression" dxfId="20" priority="10">
      <formula>AND($J5&lt;&gt;"",$J5&lt;&gt;"mezeraKL")</formula>
    </cfRule>
  </conditionalFormatting>
  <conditionalFormatting sqref="H26:H70">
    <cfRule type="expression" dxfId="19" priority="5">
      <formula>$H26&gt;0</formula>
    </cfRule>
  </conditionalFormatting>
  <conditionalFormatting sqref="A26:A70">
    <cfRule type="expression" dxfId="18" priority="2">
      <formula>AND($J26&lt;&gt;"mezeraKL",$J26&lt;&gt;"")</formula>
    </cfRule>
  </conditionalFormatting>
  <conditionalFormatting sqref="I26:I70">
    <cfRule type="expression" dxfId="17" priority="6">
      <formula>$I26&gt;1</formula>
    </cfRule>
  </conditionalFormatting>
  <conditionalFormatting sqref="B26:B70">
    <cfRule type="expression" dxfId="16" priority="1">
      <formula>OR($J26="NS",$J26="SumaNS",$J26="Účet")</formula>
    </cfRule>
  </conditionalFormatting>
  <conditionalFormatting sqref="A26:D70 F26:I70">
    <cfRule type="expression" dxfId="15" priority="8">
      <formula>AND($J26&lt;&gt;"",$J26&lt;&gt;"mezeraKL")</formula>
    </cfRule>
  </conditionalFormatting>
  <conditionalFormatting sqref="B26:D70 F26:I70">
    <cfRule type="expression" dxfId="14" priority="3">
      <formula>OR($J26="KL",$J26="SumaKL")</formula>
    </cfRule>
    <cfRule type="expression" priority="7" stopIfTrue="1">
      <formula>OR($J26="mezeraNS",$J26="mezeraKL")</formula>
    </cfRule>
  </conditionalFormatting>
  <conditionalFormatting sqref="B26:D70 F26:I70">
    <cfRule type="expression" dxfId="13" priority="4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416" t="s">
        <v>1477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14.4" customHeight="1" thickBot="1" x14ac:dyDescent="0.35">
      <c r="A2" s="268" t="s">
        <v>304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412"/>
      <c r="D3" s="413"/>
      <c r="E3" s="413"/>
      <c r="F3" s="413"/>
      <c r="G3" s="413"/>
      <c r="H3" s="169" t="s">
        <v>136</v>
      </c>
      <c r="I3" s="126">
        <f>IF(J3&lt;&gt;0,K3/J3,0)</f>
        <v>171.81252205138946</v>
      </c>
      <c r="J3" s="126">
        <f>SUBTOTAL(9,J5:J1048576)</f>
        <v>28683</v>
      </c>
      <c r="K3" s="127">
        <f>SUBTOTAL(9,K5:K1048576)</f>
        <v>4928098.570000004</v>
      </c>
    </row>
    <row r="4" spans="1:11" s="237" customFormat="1" ht="14.4" customHeight="1" thickBot="1" x14ac:dyDescent="0.35">
      <c r="A4" s="633" t="s">
        <v>4</v>
      </c>
      <c r="B4" s="634" t="s">
        <v>5</v>
      </c>
      <c r="C4" s="634" t="s">
        <v>0</v>
      </c>
      <c r="D4" s="634" t="s">
        <v>6</v>
      </c>
      <c r="E4" s="634" t="s">
        <v>7</v>
      </c>
      <c r="F4" s="634" t="s">
        <v>1</v>
      </c>
      <c r="G4" s="634" t="s">
        <v>77</v>
      </c>
      <c r="H4" s="513" t="s">
        <v>11</v>
      </c>
      <c r="I4" s="514" t="s">
        <v>151</v>
      </c>
      <c r="J4" s="514" t="s">
        <v>13</v>
      </c>
      <c r="K4" s="515" t="s">
        <v>168</v>
      </c>
    </row>
    <row r="5" spans="1:11" ht="14.4" customHeight="1" x14ac:dyDescent="0.3">
      <c r="A5" s="597" t="s">
        <v>514</v>
      </c>
      <c r="B5" s="598" t="s">
        <v>515</v>
      </c>
      <c r="C5" s="601" t="s">
        <v>519</v>
      </c>
      <c r="D5" s="635" t="s">
        <v>714</v>
      </c>
      <c r="E5" s="601" t="s">
        <v>1454</v>
      </c>
      <c r="F5" s="635" t="s">
        <v>1455</v>
      </c>
      <c r="G5" s="601" t="s">
        <v>914</v>
      </c>
      <c r="H5" s="601" t="s">
        <v>915</v>
      </c>
      <c r="I5" s="144">
        <v>28.737499999999997</v>
      </c>
      <c r="J5" s="144">
        <v>68</v>
      </c>
      <c r="K5" s="621">
        <v>1954.08</v>
      </c>
    </row>
    <row r="6" spans="1:11" ht="14.4" customHeight="1" x14ac:dyDescent="0.3">
      <c r="A6" s="604" t="s">
        <v>514</v>
      </c>
      <c r="B6" s="605" t="s">
        <v>515</v>
      </c>
      <c r="C6" s="608" t="s">
        <v>519</v>
      </c>
      <c r="D6" s="636" t="s">
        <v>714</v>
      </c>
      <c r="E6" s="608" t="s">
        <v>1454</v>
      </c>
      <c r="F6" s="636" t="s">
        <v>1455</v>
      </c>
      <c r="G6" s="608" t="s">
        <v>916</v>
      </c>
      <c r="H6" s="608" t="s">
        <v>917</v>
      </c>
      <c r="I6" s="622">
        <v>0.88</v>
      </c>
      <c r="J6" s="622">
        <v>100</v>
      </c>
      <c r="K6" s="623">
        <v>88</v>
      </c>
    </row>
    <row r="7" spans="1:11" ht="14.4" customHeight="1" x14ac:dyDescent="0.3">
      <c r="A7" s="604" t="s">
        <v>514</v>
      </c>
      <c r="B7" s="605" t="s">
        <v>515</v>
      </c>
      <c r="C7" s="608" t="s">
        <v>519</v>
      </c>
      <c r="D7" s="636" t="s">
        <v>714</v>
      </c>
      <c r="E7" s="608" t="s">
        <v>1454</v>
      </c>
      <c r="F7" s="636" t="s">
        <v>1455</v>
      </c>
      <c r="G7" s="608" t="s">
        <v>918</v>
      </c>
      <c r="H7" s="608" t="s">
        <v>919</v>
      </c>
      <c r="I7" s="622">
        <v>0.66</v>
      </c>
      <c r="J7" s="622">
        <v>150</v>
      </c>
      <c r="K7" s="623">
        <v>99</v>
      </c>
    </row>
    <row r="8" spans="1:11" ht="14.4" customHeight="1" x14ac:dyDescent="0.3">
      <c r="A8" s="604" t="s">
        <v>514</v>
      </c>
      <c r="B8" s="605" t="s">
        <v>515</v>
      </c>
      <c r="C8" s="608" t="s">
        <v>519</v>
      </c>
      <c r="D8" s="636" t="s">
        <v>714</v>
      </c>
      <c r="E8" s="608" t="s">
        <v>1454</v>
      </c>
      <c r="F8" s="636" t="s">
        <v>1455</v>
      </c>
      <c r="G8" s="608" t="s">
        <v>920</v>
      </c>
      <c r="H8" s="608" t="s">
        <v>921</v>
      </c>
      <c r="I8" s="622">
        <v>8.58</v>
      </c>
      <c r="J8" s="622">
        <v>12</v>
      </c>
      <c r="K8" s="623">
        <v>102.96</v>
      </c>
    </row>
    <row r="9" spans="1:11" ht="14.4" customHeight="1" x14ac:dyDescent="0.3">
      <c r="A9" s="604" t="s">
        <v>514</v>
      </c>
      <c r="B9" s="605" t="s">
        <v>515</v>
      </c>
      <c r="C9" s="608" t="s">
        <v>519</v>
      </c>
      <c r="D9" s="636" t="s">
        <v>714</v>
      </c>
      <c r="E9" s="608" t="s">
        <v>1454</v>
      </c>
      <c r="F9" s="636" t="s">
        <v>1455</v>
      </c>
      <c r="G9" s="608" t="s">
        <v>922</v>
      </c>
      <c r="H9" s="608" t="s">
        <v>923</v>
      </c>
      <c r="I9" s="622">
        <v>27.88</v>
      </c>
      <c r="J9" s="622">
        <v>10</v>
      </c>
      <c r="K9" s="623">
        <v>278.8</v>
      </c>
    </row>
    <row r="10" spans="1:11" ht="14.4" customHeight="1" x14ac:dyDescent="0.3">
      <c r="A10" s="604" t="s">
        <v>514</v>
      </c>
      <c r="B10" s="605" t="s">
        <v>515</v>
      </c>
      <c r="C10" s="608" t="s">
        <v>519</v>
      </c>
      <c r="D10" s="636" t="s">
        <v>714</v>
      </c>
      <c r="E10" s="608" t="s">
        <v>1454</v>
      </c>
      <c r="F10" s="636" t="s">
        <v>1455</v>
      </c>
      <c r="G10" s="608" t="s">
        <v>924</v>
      </c>
      <c r="H10" s="608" t="s">
        <v>925</v>
      </c>
      <c r="I10" s="622">
        <v>98.375</v>
      </c>
      <c r="J10" s="622">
        <v>10</v>
      </c>
      <c r="K10" s="623">
        <v>983.75</v>
      </c>
    </row>
    <row r="11" spans="1:11" ht="14.4" customHeight="1" x14ac:dyDescent="0.3">
      <c r="A11" s="604" t="s">
        <v>514</v>
      </c>
      <c r="B11" s="605" t="s">
        <v>515</v>
      </c>
      <c r="C11" s="608" t="s">
        <v>519</v>
      </c>
      <c r="D11" s="636" t="s">
        <v>714</v>
      </c>
      <c r="E11" s="608" t="s">
        <v>1454</v>
      </c>
      <c r="F11" s="636" t="s">
        <v>1455</v>
      </c>
      <c r="G11" s="608" t="s">
        <v>926</v>
      </c>
      <c r="H11" s="608" t="s">
        <v>927</v>
      </c>
      <c r="I11" s="622">
        <v>0.57999999999999996</v>
      </c>
      <c r="J11" s="622">
        <v>500</v>
      </c>
      <c r="K11" s="623">
        <v>290</v>
      </c>
    </row>
    <row r="12" spans="1:11" ht="14.4" customHeight="1" x14ac:dyDescent="0.3">
      <c r="A12" s="604" t="s">
        <v>514</v>
      </c>
      <c r="B12" s="605" t="s">
        <v>515</v>
      </c>
      <c r="C12" s="608" t="s">
        <v>519</v>
      </c>
      <c r="D12" s="636" t="s">
        <v>714</v>
      </c>
      <c r="E12" s="608" t="s">
        <v>1454</v>
      </c>
      <c r="F12" s="636" t="s">
        <v>1455</v>
      </c>
      <c r="G12" s="608" t="s">
        <v>928</v>
      </c>
      <c r="H12" s="608" t="s">
        <v>929</v>
      </c>
      <c r="I12" s="622">
        <v>17.62</v>
      </c>
      <c r="J12" s="622">
        <v>2</v>
      </c>
      <c r="K12" s="623">
        <v>35.24</v>
      </c>
    </row>
    <row r="13" spans="1:11" ht="14.4" customHeight="1" x14ac:dyDescent="0.3">
      <c r="A13" s="604" t="s">
        <v>514</v>
      </c>
      <c r="B13" s="605" t="s">
        <v>515</v>
      </c>
      <c r="C13" s="608" t="s">
        <v>519</v>
      </c>
      <c r="D13" s="636" t="s">
        <v>714</v>
      </c>
      <c r="E13" s="608" t="s">
        <v>1454</v>
      </c>
      <c r="F13" s="636" t="s">
        <v>1455</v>
      </c>
      <c r="G13" s="608" t="s">
        <v>930</v>
      </c>
      <c r="H13" s="608" t="s">
        <v>931</v>
      </c>
      <c r="I13" s="622">
        <v>22.31</v>
      </c>
      <c r="J13" s="622">
        <v>1</v>
      </c>
      <c r="K13" s="623">
        <v>22.31</v>
      </c>
    </row>
    <row r="14" spans="1:11" ht="14.4" customHeight="1" x14ac:dyDescent="0.3">
      <c r="A14" s="604" t="s">
        <v>514</v>
      </c>
      <c r="B14" s="605" t="s">
        <v>515</v>
      </c>
      <c r="C14" s="608" t="s">
        <v>519</v>
      </c>
      <c r="D14" s="636" t="s">
        <v>714</v>
      </c>
      <c r="E14" s="608" t="s">
        <v>1454</v>
      </c>
      <c r="F14" s="636" t="s">
        <v>1455</v>
      </c>
      <c r="G14" s="608" t="s">
        <v>932</v>
      </c>
      <c r="H14" s="608" t="s">
        <v>933</v>
      </c>
      <c r="I14" s="622">
        <v>8.17</v>
      </c>
      <c r="J14" s="622">
        <v>2</v>
      </c>
      <c r="K14" s="623">
        <v>16.34</v>
      </c>
    </row>
    <row r="15" spans="1:11" ht="14.4" customHeight="1" x14ac:dyDescent="0.3">
      <c r="A15" s="604" t="s">
        <v>514</v>
      </c>
      <c r="B15" s="605" t="s">
        <v>515</v>
      </c>
      <c r="C15" s="608" t="s">
        <v>519</v>
      </c>
      <c r="D15" s="636" t="s">
        <v>714</v>
      </c>
      <c r="E15" s="608" t="s">
        <v>1454</v>
      </c>
      <c r="F15" s="636" t="s">
        <v>1455</v>
      </c>
      <c r="G15" s="608" t="s">
        <v>934</v>
      </c>
      <c r="H15" s="608" t="s">
        <v>935</v>
      </c>
      <c r="I15" s="622">
        <v>9.33</v>
      </c>
      <c r="J15" s="622">
        <v>2</v>
      </c>
      <c r="K15" s="623">
        <v>18.66</v>
      </c>
    </row>
    <row r="16" spans="1:11" ht="14.4" customHeight="1" x14ac:dyDescent="0.3">
      <c r="A16" s="604" t="s">
        <v>514</v>
      </c>
      <c r="B16" s="605" t="s">
        <v>515</v>
      </c>
      <c r="C16" s="608" t="s">
        <v>519</v>
      </c>
      <c r="D16" s="636" t="s">
        <v>714</v>
      </c>
      <c r="E16" s="608" t="s">
        <v>1454</v>
      </c>
      <c r="F16" s="636" t="s">
        <v>1455</v>
      </c>
      <c r="G16" s="608" t="s">
        <v>936</v>
      </c>
      <c r="H16" s="608" t="s">
        <v>937</v>
      </c>
      <c r="I16" s="622">
        <v>6.93</v>
      </c>
      <c r="J16" s="622">
        <v>2</v>
      </c>
      <c r="K16" s="623">
        <v>13.86</v>
      </c>
    </row>
    <row r="17" spans="1:11" ht="14.4" customHeight="1" x14ac:dyDescent="0.3">
      <c r="A17" s="604" t="s">
        <v>514</v>
      </c>
      <c r="B17" s="605" t="s">
        <v>515</v>
      </c>
      <c r="C17" s="608" t="s">
        <v>519</v>
      </c>
      <c r="D17" s="636" t="s">
        <v>714</v>
      </c>
      <c r="E17" s="608" t="s">
        <v>1456</v>
      </c>
      <c r="F17" s="636" t="s">
        <v>1457</v>
      </c>
      <c r="G17" s="608" t="s">
        <v>938</v>
      </c>
      <c r="H17" s="608" t="s">
        <v>939</v>
      </c>
      <c r="I17" s="622">
        <v>15.925000000000001</v>
      </c>
      <c r="J17" s="622">
        <v>150</v>
      </c>
      <c r="K17" s="623">
        <v>2388.5</v>
      </c>
    </row>
    <row r="18" spans="1:11" ht="14.4" customHeight="1" x14ac:dyDescent="0.3">
      <c r="A18" s="604" t="s">
        <v>514</v>
      </c>
      <c r="B18" s="605" t="s">
        <v>515</v>
      </c>
      <c r="C18" s="608" t="s">
        <v>519</v>
      </c>
      <c r="D18" s="636" t="s">
        <v>714</v>
      </c>
      <c r="E18" s="608" t="s">
        <v>1456</v>
      </c>
      <c r="F18" s="636" t="s">
        <v>1457</v>
      </c>
      <c r="G18" s="608" t="s">
        <v>940</v>
      </c>
      <c r="H18" s="608" t="s">
        <v>941</v>
      </c>
      <c r="I18" s="622">
        <v>11.145</v>
      </c>
      <c r="J18" s="622">
        <v>200</v>
      </c>
      <c r="K18" s="623">
        <v>2229</v>
      </c>
    </row>
    <row r="19" spans="1:11" ht="14.4" customHeight="1" x14ac:dyDescent="0.3">
      <c r="A19" s="604" t="s">
        <v>514</v>
      </c>
      <c r="B19" s="605" t="s">
        <v>515</v>
      </c>
      <c r="C19" s="608" t="s">
        <v>519</v>
      </c>
      <c r="D19" s="636" t="s">
        <v>714</v>
      </c>
      <c r="E19" s="608" t="s">
        <v>1456</v>
      </c>
      <c r="F19" s="636" t="s">
        <v>1457</v>
      </c>
      <c r="G19" s="608" t="s">
        <v>942</v>
      </c>
      <c r="H19" s="608" t="s">
        <v>943</v>
      </c>
      <c r="I19" s="622">
        <v>1.0950000000000002</v>
      </c>
      <c r="J19" s="622">
        <v>2000</v>
      </c>
      <c r="K19" s="623">
        <v>2190</v>
      </c>
    </row>
    <row r="20" spans="1:11" ht="14.4" customHeight="1" x14ac:dyDescent="0.3">
      <c r="A20" s="604" t="s">
        <v>514</v>
      </c>
      <c r="B20" s="605" t="s">
        <v>515</v>
      </c>
      <c r="C20" s="608" t="s">
        <v>519</v>
      </c>
      <c r="D20" s="636" t="s">
        <v>714</v>
      </c>
      <c r="E20" s="608" t="s">
        <v>1456</v>
      </c>
      <c r="F20" s="636" t="s">
        <v>1457</v>
      </c>
      <c r="G20" s="608" t="s">
        <v>944</v>
      </c>
      <c r="H20" s="608" t="s">
        <v>945</v>
      </c>
      <c r="I20" s="622">
        <v>1.665</v>
      </c>
      <c r="J20" s="622">
        <v>400</v>
      </c>
      <c r="K20" s="623">
        <v>667.42</v>
      </c>
    </row>
    <row r="21" spans="1:11" ht="14.4" customHeight="1" x14ac:dyDescent="0.3">
      <c r="A21" s="604" t="s">
        <v>514</v>
      </c>
      <c r="B21" s="605" t="s">
        <v>515</v>
      </c>
      <c r="C21" s="608" t="s">
        <v>519</v>
      </c>
      <c r="D21" s="636" t="s">
        <v>714</v>
      </c>
      <c r="E21" s="608" t="s">
        <v>1456</v>
      </c>
      <c r="F21" s="636" t="s">
        <v>1457</v>
      </c>
      <c r="G21" s="608" t="s">
        <v>946</v>
      </c>
      <c r="H21" s="608" t="s">
        <v>947</v>
      </c>
      <c r="I21" s="622">
        <v>0.48</v>
      </c>
      <c r="J21" s="622">
        <v>100</v>
      </c>
      <c r="K21" s="623">
        <v>48</v>
      </c>
    </row>
    <row r="22" spans="1:11" ht="14.4" customHeight="1" x14ac:dyDescent="0.3">
      <c r="A22" s="604" t="s">
        <v>514</v>
      </c>
      <c r="B22" s="605" t="s">
        <v>515</v>
      </c>
      <c r="C22" s="608" t="s">
        <v>519</v>
      </c>
      <c r="D22" s="636" t="s">
        <v>714</v>
      </c>
      <c r="E22" s="608" t="s">
        <v>1456</v>
      </c>
      <c r="F22" s="636" t="s">
        <v>1457</v>
      </c>
      <c r="G22" s="608" t="s">
        <v>948</v>
      </c>
      <c r="H22" s="608" t="s">
        <v>949</v>
      </c>
      <c r="I22" s="622">
        <v>0.67</v>
      </c>
      <c r="J22" s="622">
        <v>100</v>
      </c>
      <c r="K22" s="623">
        <v>67</v>
      </c>
    </row>
    <row r="23" spans="1:11" ht="14.4" customHeight="1" x14ac:dyDescent="0.3">
      <c r="A23" s="604" t="s">
        <v>514</v>
      </c>
      <c r="B23" s="605" t="s">
        <v>515</v>
      </c>
      <c r="C23" s="608" t="s">
        <v>519</v>
      </c>
      <c r="D23" s="636" t="s">
        <v>714</v>
      </c>
      <c r="E23" s="608" t="s">
        <v>1456</v>
      </c>
      <c r="F23" s="636" t="s">
        <v>1457</v>
      </c>
      <c r="G23" s="608" t="s">
        <v>950</v>
      </c>
      <c r="H23" s="608" t="s">
        <v>951</v>
      </c>
      <c r="I23" s="622">
        <v>15.295</v>
      </c>
      <c r="J23" s="622">
        <v>250</v>
      </c>
      <c r="K23" s="623">
        <v>3824</v>
      </c>
    </row>
    <row r="24" spans="1:11" ht="14.4" customHeight="1" x14ac:dyDescent="0.3">
      <c r="A24" s="604" t="s">
        <v>514</v>
      </c>
      <c r="B24" s="605" t="s">
        <v>515</v>
      </c>
      <c r="C24" s="608" t="s">
        <v>519</v>
      </c>
      <c r="D24" s="636" t="s">
        <v>714</v>
      </c>
      <c r="E24" s="608" t="s">
        <v>1456</v>
      </c>
      <c r="F24" s="636" t="s">
        <v>1457</v>
      </c>
      <c r="G24" s="608" t="s">
        <v>952</v>
      </c>
      <c r="H24" s="608" t="s">
        <v>953</v>
      </c>
      <c r="I24" s="622">
        <v>918.21</v>
      </c>
      <c r="J24" s="622">
        <v>80</v>
      </c>
      <c r="K24" s="623">
        <v>73456.679999999993</v>
      </c>
    </row>
    <row r="25" spans="1:11" ht="14.4" customHeight="1" x14ac:dyDescent="0.3">
      <c r="A25" s="604" t="s">
        <v>514</v>
      </c>
      <c r="B25" s="605" t="s">
        <v>515</v>
      </c>
      <c r="C25" s="608" t="s">
        <v>519</v>
      </c>
      <c r="D25" s="636" t="s">
        <v>714</v>
      </c>
      <c r="E25" s="608" t="s">
        <v>1456</v>
      </c>
      <c r="F25" s="636" t="s">
        <v>1457</v>
      </c>
      <c r="G25" s="608" t="s">
        <v>954</v>
      </c>
      <c r="H25" s="608" t="s">
        <v>955</v>
      </c>
      <c r="I25" s="622">
        <v>112.2</v>
      </c>
      <c r="J25" s="622">
        <v>3</v>
      </c>
      <c r="K25" s="623">
        <v>336.6</v>
      </c>
    </row>
    <row r="26" spans="1:11" ht="14.4" customHeight="1" x14ac:dyDescent="0.3">
      <c r="A26" s="604" t="s">
        <v>514</v>
      </c>
      <c r="B26" s="605" t="s">
        <v>515</v>
      </c>
      <c r="C26" s="608" t="s">
        <v>519</v>
      </c>
      <c r="D26" s="636" t="s">
        <v>714</v>
      </c>
      <c r="E26" s="608" t="s">
        <v>1456</v>
      </c>
      <c r="F26" s="636" t="s">
        <v>1457</v>
      </c>
      <c r="G26" s="608" t="s">
        <v>956</v>
      </c>
      <c r="H26" s="608" t="s">
        <v>957</v>
      </c>
      <c r="I26" s="622">
        <v>17.98</v>
      </c>
      <c r="J26" s="622">
        <v>500</v>
      </c>
      <c r="K26" s="623">
        <v>8990</v>
      </c>
    </row>
    <row r="27" spans="1:11" ht="14.4" customHeight="1" x14ac:dyDescent="0.3">
      <c r="A27" s="604" t="s">
        <v>514</v>
      </c>
      <c r="B27" s="605" t="s">
        <v>515</v>
      </c>
      <c r="C27" s="608" t="s">
        <v>519</v>
      </c>
      <c r="D27" s="636" t="s">
        <v>714</v>
      </c>
      <c r="E27" s="608" t="s">
        <v>1456</v>
      </c>
      <c r="F27" s="636" t="s">
        <v>1457</v>
      </c>
      <c r="G27" s="608" t="s">
        <v>958</v>
      </c>
      <c r="H27" s="608" t="s">
        <v>959</v>
      </c>
      <c r="I27" s="622">
        <v>17.984999999999999</v>
      </c>
      <c r="J27" s="622">
        <v>650</v>
      </c>
      <c r="K27" s="623">
        <v>11690</v>
      </c>
    </row>
    <row r="28" spans="1:11" ht="14.4" customHeight="1" x14ac:dyDescent="0.3">
      <c r="A28" s="604" t="s">
        <v>514</v>
      </c>
      <c r="B28" s="605" t="s">
        <v>515</v>
      </c>
      <c r="C28" s="608" t="s">
        <v>519</v>
      </c>
      <c r="D28" s="636" t="s">
        <v>714</v>
      </c>
      <c r="E28" s="608" t="s">
        <v>1456</v>
      </c>
      <c r="F28" s="636" t="s">
        <v>1457</v>
      </c>
      <c r="G28" s="608" t="s">
        <v>960</v>
      </c>
      <c r="H28" s="608" t="s">
        <v>961</v>
      </c>
      <c r="I28" s="622">
        <v>17.989999999999998</v>
      </c>
      <c r="J28" s="622">
        <v>50</v>
      </c>
      <c r="K28" s="623">
        <v>899.5</v>
      </c>
    </row>
    <row r="29" spans="1:11" ht="14.4" customHeight="1" x14ac:dyDescent="0.3">
      <c r="A29" s="604" t="s">
        <v>514</v>
      </c>
      <c r="B29" s="605" t="s">
        <v>515</v>
      </c>
      <c r="C29" s="608" t="s">
        <v>519</v>
      </c>
      <c r="D29" s="636" t="s">
        <v>714</v>
      </c>
      <c r="E29" s="608" t="s">
        <v>1456</v>
      </c>
      <c r="F29" s="636" t="s">
        <v>1457</v>
      </c>
      <c r="G29" s="608" t="s">
        <v>962</v>
      </c>
      <c r="H29" s="608" t="s">
        <v>963</v>
      </c>
      <c r="I29" s="622">
        <v>82.9</v>
      </c>
      <c r="J29" s="622">
        <v>5</v>
      </c>
      <c r="K29" s="623">
        <v>417.77</v>
      </c>
    </row>
    <row r="30" spans="1:11" ht="14.4" customHeight="1" x14ac:dyDescent="0.3">
      <c r="A30" s="604" t="s">
        <v>514</v>
      </c>
      <c r="B30" s="605" t="s">
        <v>515</v>
      </c>
      <c r="C30" s="608" t="s">
        <v>519</v>
      </c>
      <c r="D30" s="636" t="s">
        <v>714</v>
      </c>
      <c r="E30" s="608" t="s">
        <v>1456</v>
      </c>
      <c r="F30" s="636" t="s">
        <v>1457</v>
      </c>
      <c r="G30" s="608" t="s">
        <v>964</v>
      </c>
      <c r="H30" s="608" t="s">
        <v>965</v>
      </c>
      <c r="I30" s="622">
        <v>11.74</v>
      </c>
      <c r="J30" s="622">
        <v>20</v>
      </c>
      <c r="K30" s="623">
        <v>234.8</v>
      </c>
    </row>
    <row r="31" spans="1:11" ht="14.4" customHeight="1" x14ac:dyDescent="0.3">
      <c r="A31" s="604" t="s">
        <v>514</v>
      </c>
      <c r="B31" s="605" t="s">
        <v>515</v>
      </c>
      <c r="C31" s="608" t="s">
        <v>519</v>
      </c>
      <c r="D31" s="636" t="s">
        <v>714</v>
      </c>
      <c r="E31" s="608" t="s">
        <v>1456</v>
      </c>
      <c r="F31" s="636" t="s">
        <v>1457</v>
      </c>
      <c r="G31" s="608" t="s">
        <v>966</v>
      </c>
      <c r="H31" s="608" t="s">
        <v>967</v>
      </c>
      <c r="I31" s="622">
        <v>25.54</v>
      </c>
      <c r="J31" s="622">
        <v>20</v>
      </c>
      <c r="K31" s="623">
        <v>510.8</v>
      </c>
    </row>
    <row r="32" spans="1:11" ht="14.4" customHeight="1" x14ac:dyDescent="0.3">
      <c r="A32" s="604" t="s">
        <v>514</v>
      </c>
      <c r="B32" s="605" t="s">
        <v>515</v>
      </c>
      <c r="C32" s="608" t="s">
        <v>519</v>
      </c>
      <c r="D32" s="636" t="s">
        <v>714</v>
      </c>
      <c r="E32" s="608" t="s">
        <v>1456</v>
      </c>
      <c r="F32" s="636" t="s">
        <v>1457</v>
      </c>
      <c r="G32" s="608" t="s">
        <v>968</v>
      </c>
      <c r="H32" s="608" t="s">
        <v>969</v>
      </c>
      <c r="I32" s="622">
        <v>0.47499999999999998</v>
      </c>
      <c r="J32" s="622">
        <v>200</v>
      </c>
      <c r="K32" s="623">
        <v>95</v>
      </c>
    </row>
    <row r="33" spans="1:11" ht="14.4" customHeight="1" x14ac:dyDescent="0.3">
      <c r="A33" s="604" t="s">
        <v>514</v>
      </c>
      <c r="B33" s="605" t="s">
        <v>515</v>
      </c>
      <c r="C33" s="608" t="s">
        <v>519</v>
      </c>
      <c r="D33" s="636" t="s">
        <v>714</v>
      </c>
      <c r="E33" s="608" t="s">
        <v>1456</v>
      </c>
      <c r="F33" s="636" t="s">
        <v>1457</v>
      </c>
      <c r="G33" s="608" t="s">
        <v>970</v>
      </c>
      <c r="H33" s="608" t="s">
        <v>971</v>
      </c>
      <c r="I33" s="622">
        <v>4.03</v>
      </c>
      <c r="J33" s="622">
        <v>100</v>
      </c>
      <c r="K33" s="623">
        <v>403</v>
      </c>
    </row>
    <row r="34" spans="1:11" ht="14.4" customHeight="1" x14ac:dyDescent="0.3">
      <c r="A34" s="604" t="s">
        <v>514</v>
      </c>
      <c r="B34" s="605" t="s">
        <v>515</v>
      </c>
      <c r="C34" s="608" t="s">
        <v>519</v>
      </c>
      <c r="D34" s="636" t="s">
        <v>714</v>
      </c>
      <c r="E34" s="608" t="s">
        <v>1456</v>
      </c>
      <c r="F34" s="636" t="s">
        <v>1457</v>
      </c>
      <c r="G34" s="608" t="s">
        <v>972</v>
      </c>
      <c r="H34" s="608" t="s">
        <v>973</v>
      </c>
      <c r="I34" s="622">
        <v>833.68999999999994</v>
      </c>
      <c r="J34" s="622">
        <v>50</v>
      </c>
      <c r="K34" s="623">
        <v>41563.5</v>
      </c>
    </row>
    <row r="35" spans="1:11" ht="14.4" customHeight="1" x14ac:dyDescent="0.3">
      <c r="A35" s="604" t="s">
        <v>514</v>
      </c>
      <c r="B35" s="605" t="s">
        <v>515</v>
      </c>
      <c r="C35" s="608" t="s">
        <v>519</v>
      </c>
      <c r="D35" s="636" t="s">
        <v>714</v>
      </c>
      <c r="E35" s="608" t="s">
        <v>1456</v>
      </c>
      <c r="F35" s="636" t="s">
        <v>1457</v>
      </c>
      <c r="G35" s="608" t="s">
        <v>974</v>
      </c>
      <c r="H35" s="608" t="s">
        <v>975</v>
      </c>
      <c r="I35" s="622">
        <v>529.64</v>
      </c>
      <c r="J35" s="622">
        <v>72</v>
      </c>
      <c r="K35" s="623">
        <v>38134.080000000002</v>
      </c>
    </row>
    <row r="36" spans="1:11" ht="14.4" customHeight="1" x14ac:dyDescent="0.3">
      <c r="A36" s="604" t="s">
        <v>514</v>
      </c>
      <c r="B36" s="605" t="s">
        <v>515</v>
      </c>
      <c r="C36" s="608" t="s">
        <v>519</v>
      </c>
      <c r="D36" s="636" t="s">
        <v>714</v>
      </c>
      <c r="E36" s="608" t="s">
        <v>1456</v>
      </c>
      <c r="F36" s="636" t="s">
        <v>1457</v>
      </c>
      <c r="G36" s="608" t="s">
        <v>976</v>
      </c>
      <c r="H36" s="608" t="s">
        <v>977</v>
      </c>
      <c r="I36" s="622">
        <v>3.4224999999999999</v>
      </c>
      <c r="J36" s="622">
        <v>2000</v>
      </c>
      <c r="K36" s="623">
        <v>6841.6</v>
      </c>
    </row>
    <row r="37" spans="1:11" ht="14.4" customHeight="1" x14ac:dyDescent="0.3">
      <c r="A37" s="604" t="s">
        <v>514</v>
      </c>
      <c r="B37" s="605" t="s">
        <v>515</v>
      </c>
      <c r="C37" s="608" t="s">
        <v>519</v>
      </c>
      <c r="D37" s="636" t="s">
        <v>714</v>
      </c>
      <c r="E37" s="608" t="s">
        <v>1456</v>
      </c>
      <c r="F37" s="636" t="s">
        <v>1457</v>
      </c>
      <c r="G37" s="608" t="s">
        <v>978</v>
      </c>
      <c r="H37" s="608" t="s">
        <v>979</v>
      </c>
      <c r="I37" s="622">
        <v>174.24</v>
      </c>
      <c r="J37" s="622">
        <v>50</v>
      </c>
      <c r="K37" s="623">
        <v>8712</v>
      </c>
    </row>
    <row r="38" spans="1:11" ht="14.4" customHeight="1" x14ac:dyDescent="0.3">
      <c r="A38" s="604" t="s">
        <v>514</v>
      </c>
      <c r="B38" s="605" t="s">
        <v>515</v>
      </c>
      <c r="C38" s="608" t="s">
        <v>519</v>
      </c>
      <c r="D38" s="636" t="s">
        <v>714</v>
      </c>
      <c r="E38" s="608" t="s">
        <v>1456</v>
      </c>
      <c r="F38" s="636" t="s">
        <v>1457</v>
      </c>
      <c r="G38" s="608" t="s">
        <v>980</v>
      </c>
      <c r="H38" s="608" t="s">
        <v>981</v>
      </c>
      <c r="I38" s="622">
        <v>115.43</v>
      </c>
      <c r="J38" s="622">
        <v>100</v>
      </c>
      <c r="K38" s="623">
        <v>11543.4</v>
      </c>
    </row>
    <row r="39" spans="1:11" ht="14.4" customHeight="1" x14ac:dyDescent="0.3">
      <c r="A39" s="604" t="s">
        <v>514</v>
      </c>
      <c r="B39" s="605" t="s">
        <v>515</v>
      </c>
      <c r="C39" s="608" t="s">
        <v>519</v>
      </c>
      <c r="D39" s="636" t="s">
        <v>714</v>
      </c>
      <c r="E39" s="608" t="s">
        <v>1458</v>
      </c>
      <c r="F39" s="636" t="s">
        <v>1459</v>
      </c>
      <c r="G39" s="608" t="s">
        <v>982</v>
      </c>
      <c r="H39" s="608" t="s">
        <v>983</v>
      </c>
      <c r="I39" s="622">
        <v>2.91</v>
      </c>
      <c r="J39" s="622">
        <v>200</v>
      </c>
      <c r="K39" s="623">
        <v>582.01</v>
      </c>
    </row>
    <row r="40" spans="1:11" ht="14.4" customHeight="1" x14ac:dyDescent="0.3">
      <c r="A40" s="604" t="s">
        <v>514</v>
      </c>
      <c r="B40" s="605" t="s">
        <v>515</v>
      </c>
      <c r="C40" s="608" t="s">
        <v>519</v>
      </c>
      <c r="D40" s="636" t="s">
        <v>714</v>
      </c>
      <c r="E40" s="608" t="s">
        <v>1460</v>
      </c>
      <c r="F40" s="636" t="s">
        <v>1461</v>
      </c>
      <c r="G40" s="608" t="s">
        <v>984</v>
      </c>
      <c r="H40" s="608" t="s">
        <v>985</v>
      </c>
      <c r="I40" s="622">
        <v>0.3</v>
      </c>
      <c r="J40" s="622">
        <v>200</v>
      </c>
      <c r="K40" s="623">
        <v>60</v>
      </c>
    </row>
    <row r="41" spans="1:11" ht="14.4" customHeight="1" x14ac:dyDescent="0.3">
      <c r="A41" s="604" t="s">
        <v>514</v>
      </c>
      <c r="B41" s="605" t="s">
        <v>515</v>
      </c>
      <c r="C41" s="608" t="s">
        <v>519</v>
      </c>
      <c r="D41" s="636" t="s">
        <v>714</v>
      </c>
      <c r="E41" s="608" t="s">
        <v>1460</v>
      </c>
      <c r="F41" s="636" t="s">
        <v>1461</v>
      </c>
      <c r="G41" s="608" t="s">
        <v>986</v>
      </c>
      <c r="H41" s="608" t="s">
        <v>987</v>
      </c>
      <c r="I41" s="622">
        <v>0.3</v>
      </c>
      <c r="J41" s="622">
        <v>200</v>
      </c>
      <c r="K41" s="623">
        <v>60</v>
      </c>
    </row>
    <row r="42" spans="1:11" ht="14.4" customHeight="1" x14ac:dyDescent="0.3">
      <c r="A42" s="604" t="s">
        <v>514</v>
      </c>
      <c r="B42" s="605" t="s">
        <v>515</v>
      </c>
      <c r="C42" s="608" t="s">
        <v>519</v>
      </c>
      <c r="D42" s="636" t="s">
        <v>714</v>
      </c>
      <c r="E42" s="608" t="s">
        <v>1460</v>
      </c>
      <c r="F42" s="636" t="s">
        <v>1461</v>
      </c>
      <c r="G42" s="608" t="s">
        <v>988</v>
      </c>
      <c r="H42" s="608" t="s">
        <v>989</v>
      </c>
      <c r="I42" s="622">
        <v>0.67333333333333334</v>
      </c>
      <c r="J42" s="622">
        <v>300</v>
      </c>
      <c r="K42" s="623">
        <v>202.42000000000002</v>
      </c>
    </row>
    <row r="43" spans="1:11" ht="14.4" customHeight="1" x14ac:dyDescent="0.3">
      <c r="A43" s="604" t="s">
        <v>514</v>
      </c>
      <c r="B43" s="605" t="s">
        <v>515</v>
      </c>
      <c r="C43" s="608" t="s">
        <v>519</v>
      </c>
      <c r="D43" s="636" t="s">
        <v>714</v>
      </c>
      <c r="E43" s="608" t="s">
        <v>1462</v>
      </c>
      <c r="F43" s="636" t="s">
        <v>1463</v>
      </c>
      <c r="G43" s="608" t="s">
        <v>990</v>
      </c>
      <c r="H43" s="608" t="s">
        <v>991</v>
      </c>
      <c r="I43" s="622">
        <v>7.5</v>
      </c>
      <c r="J43" s="622">
        <v>50</v>
      </c>
      <c r="K43" s="623">
        <v>375</v>
      </c>
    </row>
    <row r="44" spans="1:11" ht="14.4" customHeight="1" x14ac:dyDescent="0.3">
      <c r="A44" s="604" t="s">
        <v>514</v>
      </c>
      <c r="B44" s="605" t="s">
        <v>515</v>
      </c>
      <c r="C44" s="608" t="s">
        <v>519</v>
      </c>
      <c r="D44" s="636" t="s">
        <v>714</v>
      </c>
      <c r="E44" s="608" t="s">
        <v>1462</v>
      </c>
      <c r="F44" s="636" t="s">
        <v>1463</v>
      </c>
      <c r="G44" s="608" t="s">
        <v>992</v>
      </c>
      <c r="H44" s="608" t="s">
        <v>993</v>
      </c>
      <c r="I44" s="622">
        <v>0.69</v>
      </c>
      <c r="J44" s="622">
        <v>2800</v>
      </c>
      <c r="K44" s="623">
        <v>1932</v>
      </c>
    </row>
    <row r="45" spans="1:11" ht="14.4" customHeight="1" x14ac:dyDescent="0.3">
      <c r="A45" s="604" t="s">
        <v>514</v>
      </c>
      <c r="B45" s="605" t="s">
        <v>515</v>
      </c>
      <c r="C45" s="608" t="s">
        <v>519</v>
      </c>
      <c r="D45" s="636" t="s">
        <v>714</v>
      </c>
      <c r="E45" s="608" t="s">
        <v>1462</v>
      </c>
      <c r="F45" s="636" t="s">
        <v>1463</v>
      </c>
      <c r="G45" s="608" t="s">
        <v>994</v>
      </c>
      <c r="H45" s="608" t="s">
        <v>995</v>
      </c>
      <c r="I45" s="622">
        <v>0.69</v>
      </c>
      <c r="J45" s="622">
        <v>200</v>
      </c>
      <c r="K45" s="623">
        <v>138</v>
      </c>
    </row>
    <row r="46" spans="1:11" ht="14.4" customHeight="1" x14ac:dyDescent="0.3">
      <c r="A46" s="604" t="s">
        <v>514</v>
      </c>
      <c r="B46" s="605" t="s">
        <v>515</v>
      </c>
      <c r="C46" s="608" t="s">
        <v>519</v>
      </c>
      <c r="D46" s="636" t="s">
        <v>714</v>
      </c>
      <c r="E46" s="608" t="s">
        <v>1462</v>
      </c>
      <c r="F46" s="636" t="s">
        <v>1463</v>
      </c>
      <c r="G46" s="608" t="s">
        <v>996</v>
      </c>
      <c r="H46" s="608" t="s">
        <v>997</v>
      </c>
      <c r="I46" s="622">
        <v>0.69</v>
      </c>
      <c r="J46" s="622">
        <v>3000</v>
      </c>
      <c r="K46" s="623">
        <v>2070</v>
      </c>
    </row>
    <row r="47" spans="1:11" ht="14.4" customHeight="1" x14ac:dyDescent="0.3">
      <c r="A47" s="604" t="s">
        <v>514</v>
      </c>
      <c r="B47" s="605" t="s">
        <v>515</v>
      </c>
      <c r="C47" s="608" t="s">
        <v>911</v>
      </c>
      <c r="D47" s="636" t="s">
        <v>1464</v>
      </c>
      <c r="E47" s="608" t="s">
        <v>1454</v>
      </c>
      <c r="F47" s="636" t="s">
        <v>1455</v>
      </c>
      <c r="G47" s="608" t="s">
        <v>914</v>
      </c>
      <c r="H47" s="608" t="s">
        <v>915</v>
      </c>
      <c r="I47" s="622">
        <v>28.74</v>
      </c>
      <c r="J47" s="622">
        <v>14</v>
      </c>
      <c r="K47" s="623">
        <v>402.36</v>
      </c>
    </row>
    <row r="48" spans="1:11" ht="14.4" customHeight="1" x14ac:dyDescent="0.3">
      <c r="A48" s="604" t="s">
        <v>514</v>
      </c>
      <c r="B48" s="605" t="s">
        <v>515</v>
      </c>
      <c r="C48" s="608" t="s">
        <v>911</v>
      </c>
      <c r="D48" s="636" t="s">
        <v>1464</v>
      </c>
      <c r="E48" s="608" t="s">
        <v>1454</v>
      </c>
      <c r="F48" s="636" t="s">
        <v>1455</v>
      </c>
      <c r="G48" s="608" t="s">
        <v>920</v>
      </c>
      <c r="H48" s="608" t="s">
        <v>921</v>
      </c>
      <c r="I48" s="622">
        <v>8.58</v>
      </c>
      <c r="J48" s="622">
        <v>22</v>
      </c>
      <c r="K48" s="623">
        <v>188.76</v>
      </c>
    </row>
    <row r="49" spans="1:11" ht="14.4" customHeight="1" x14ac:dyDescent="0.3">
      <c r="A49" s="604" t="s">
        <v>514</v>
      </c>
      <c r="B49" s="605" t="s">
        <v>515</v>
      </c>
      <c r="C49" s="608" t="s">
        <v>911</v>
      </c>
      <c r="D49" s="636" t="s">
        <v>1464</v>
      </c>
      <c r="E49" s="608" t="s">
        <v>1454</v>
      </c>
      <c r="F49" s="636" t="s">
        <v>1455</v>
      </c>
      <c r="G49" s="608" t="s">
        <v>926</v>
      </c>
      <c r="H49" s="608" t="s">
        <v>927</v>
      </c>
      <c r="I49" s="622">
        <v>0.59</v>
      </c>
      <c r="J49" s="622">
        <v>600</v>
      </c>
      <c r="K49" s="623">
        <v>354</v>
      </c>
    </row>
    <row r="50" spans="1:11" ht="14.4" customHeight="1" x14ac:dyDescent="0.3">
      <c r="A50" s="604" t="s">
        <v>514</v>
      </c>
      <c r="B50" s="605" t="s">
        <v>515</v>
      </c>
      <c r="C50" s="608" t="s">
        <v>911</v>
      </c>
      <c r="D50" s="636" t="s">
        <v>1464</v>
      </c>
      <c r="E50" s="608" t="s">
        <v>1454</v>
      </c>
      <c r="F50" s="636" t="s">
        <v>1455</v>
      </c>
      <c r="G50" s="608" t="s">
        <v>998</v>
      </c>
      <c r="H50" s="608" t="s">
        <v>999</v>
      </c>
      <c r="I50" s="622">
        <v>0.38</v>
      </c>
      <c r="J50" s="622">
        <v>50</v>
      </c>
      <c r="K50" s="623">
        <v>19</v>
      </c>
    </row>
    <row r="51" spans="1:11" ht="14.4" customHeight="1" x14ac:dyDescent="0.3">
      <c r="A51" s="604" t="s">
        <v>514</v>
      </c>
      <c r="B51" s="605" t="s">
        <v>515</v>
      </c>
      <c r="C51" s="608" t="s">
        <v>911</v>
      </c>
      <c r="D51" s="636" t="s">
        <v>1464</v>
      </c>
      <c r="E51" s="608" t="s">
        <v>1456</v>
      </c>
      <c r="F51" s="636" t="s">
        <v>1457</v>
      </c>
      <c r="G51" s="608" t="s">
        <v>1000</v>
      </c>
      <c r="H51" s="608" t="s">
        <v>1001</v>
      </c>
      <c r="I51" s="622">
        <v>16.405000000000001</v>
      </c>
      <c r="J51" s="622">
        <v>80</v>
      </c>
      <c r="K51" s="623">
        <v>1312.08</v>
      </c>
    </row>
    <row r="52" spans="1:11" ht="14.4" customHeight="1" x14ac:dyDescent="0.3">
      <c r="A52" s="604" t="s">
        <v>514</v>
      </c>
      <c r="B52" s="605" t="s">
        <v>515</v>
      </c>
      <c r="C52" s="608" t="s">
        <v>911</v>
      </c>
      <c r="D52" s="636" t="s">
        <v>1464</v>
      </c>
      <c r="E52" s="608" t="s">
        <v>1456</v>
      </c>
      <c r="F52" s="636" t="s">
        <v>1457</v>
      </c>
      <c r="G52" s="608" t="s">
        <v>942</v>
      </c>
      <c r="H52" s="608" t="s">
        <v>943</v>
      </c>
      <c r="I52" s="622">
        <v>1.0900000000000001</v>
      </c>
      <c r="J52" s="622">
        <v>100</v>
      </c>
      <c r="K52" s="623">
        <v>109</v>
      </c>
    </row>
    <row r="53" spans="1:11" ht="14.4" customHeight="1" x14ac:dyDescent="0.3">
      <c r="A53" s="604" t="s">
        <v>514</v>
      </c>
      <c r="B53" s="605" t="s">
        <v>515</v>
      </c>
      <c r="C53" s="608" t="s">
        <v>911</v>
      </c>
      <c r="D53" s="636" t="s">
        <v>1464</v>
      </c>
      <c r="E53" s="608" t="s">
        <v>1456</v>
      </c>
      <c r="F53" s="636" t="s">
        <v>1457</v>
      </c>
      <c r="G53" s="608" t="s">
        <v>946</v>
      </c>
      <c r="H53" s="608" t="s">
        <v>947</v>
      </c>
      <c r="I53" s="622">
        <v>0.48</v>
      </c>
      <c r="J53" s="622">
        <v>100</v>
      </c>
      <c r="K53" s="623">
        <v>48</v>
      </c>
    </row>
    <row r="54" spans="1:11" ht="14.4" customHeight="1" x14ac:dyDescent="0.3">
      <c r="A54" s="604" t="s">
        <v>514</v>
      </c>
      <c r="B54" s="605" t="s">
        <v>515</v>
      </c>
      <c r="C54" s="608" t="s">
        <v>911</v>
      </c>
      <c r="D54" s="636" t="s">
        <v>1464</v>
      </c>
      <c r="E54" s="608" t="s">
        <v>1456</v>
      </c>
      <c r="F54" s="636" t="s">
        <v>1457</v>
      </c>
      <c r="G54" s="608" t="s">
        <v>962</v>
      </c>
      <c r="H54" s="608" t="s">
        <v>963</v>
      </c>
      <c r="I54" s="622">
        <v>79.599999999999994</v>
      </c>
      <c r="J54" s="622">
        <v>4</v>
      </c>
      <c r="K54" s="623">
        <v>318.40999999999997</v>
      </c>
    </row>
    <row r="55" spans="1:11" ht="14.4" customHeight="1" x14ac:dyDescent="0.3">
      <c r="A55" s="604" t="s">
        <v>514</v>
      </c>
      <c r="B55" s="605" t="s">
        <v>515</v>
      </c>
      <c r="C55" s="608" t="s">
        <v>911</v>
      </c>
      <c r="D55" s="636" t="s">
        <v>1464</v>
      </c>
      <c r="E55" s="608" t="s">
        <v>1456</v>
      </c>
      <c r="F55" s="636" t="s">
        <v>1457</v>
      </c>
      <c r="G55" s="608" t="s">
        <v>1002</v>
      </c>
      <c r="H55" s="608" t="s">
        <v>1003</v>
      </c>
      <c r="I55" s="622">
        <v>9099.2000000000007</v>
      </c>
      <c r="J55" s="622">
        <v>10</v>
      </c>
      <c r="K55" s="623">
        <v>90992</v>
      </c>
    </row>
    <row r="56" spans="1:11" ht="14.4" customHeight="1" x14ac:dyDescent="0.3">
      <c r="A56" s="604" t="s">
        <v>514</v>
      </c>
      <c r="B56" s="605" t="s">
        <v>515</v>
      </c>
      <c r="C56" s="608" t="s">
        <v>911</v>
      </c>
      <c r="D56" s="636" t="s">
        <v>1464</v>
      </c>
      <c r="E56" s="608" t="s">
        <v>1456</v>
      </c>
      <c r="F56" s="636" t="s">
        <v>1457</v>
      </c>
      <c r="G56" s="608" t="s">
        <v>1004</v>
      </c>
      <c r="H56" s="608" t="s">
        <v>1005</v>
      </c>
      <c r="I56" s="622">
        <v>2.08</v>
      </c>
      <c r="J56" s="622">
        <v>20</v>
      </c>
      <c r="K56" s="623">
        <v>41.58</v>
      </c>
    </row>
    <row r="57" spans="1:11" ht="14.4" customHeight="1" x14ac:dyDescent="0.3">
      <c r="A57" s="604" t="s">
        <v>514</v>
      </c>
      <c r="B57" s="605" t="s">
        <v>515</v>
      </c>
      <c r="C57" s="608" t="s">
        <v>911</v>
      </c>
      <c r="D57" s="636" t="s">
        <v>1464</v>
      </c>
      <c r="E57" s="608" t="s">
        <v>1456</v>
      </c>
      <c r="F57" s="636" t="s">
        <v>1457</v>
      </c>
      <c r="G57" s="608" t="s">
        <v>1006</v>
      </c>
      <c r="H57" s="608" t="s">
        <v>1007</v>
      </c>
      <c r="I57" s="622">
        <v>4.62</v>
      </c>
      <c r="J57" s="622">
        <v>50</v>
      </c>
      <c r="K57" s="623">
        <v>231</v>
      </c>
    </row>
    <row r="58" spans="1:11" ht="14.4" customHeight="1" x14ac:dyDescent="0.3">
      <c r="A58" s="604" t="s">
        <v>514</v>
      </c>
      <c r="B58" s="605" t="s">
        <v>515</v>
      </c>
      <c r="C58" s="608" t="s">
        <v>911</v>
      </c>
      <c r="D58" s="636" t="s">
        <v>1464</v>
      </c>
      <c r="E58" s="608" t="s">
        <v>1456</v>
      </c>
      <c r="F58" s="636" t="s">
        <v>1457</v>
      </c>
      <c r="G58" s="608" t="s">
        <v>1008</v>
      </c>
      <c r="H58" s="608" t="s">
        <v>1009</v>
      </c>
      <c r="I58" s="622">
        <v>2173.5</v>
      </c>
      <c r="J58" s="622">
        <v>6</v>
      </c>
      <c r="K58" s="623">
        <v>13041</v>
      </c>
    </row>
    <row r="59" spans="1:11" ht="14.4" customHeight="1" x14ac:dyDescent="0.3">
      <c r="A59" s="604" t="s">
        <v>514</v>
      </c>
      <c r="B59" s="605" t="s">
        <v>515</v>
      </c>
      <c r="C59" s="608" t="s">
        <v>911</v>
      </c>
      <c r="D59" s="636" t="s">
        <v>1464</v>
      </c>
      <c r="E59" s="608" t="s">
        <v>1456</v>
      </c>
      <c r="F59" s="636" t="s">
        <v>1457</v>
      </c>
      <c r="G59" s="608" t="s">
        <v>1010</v>
      </c>
      <c r="H59" s="608" t="s">
        <v>1011</v>
      </c>
      <c r="I59" s="622">
        <v>6527</v>
      </c>
      <c r="J59" s="622">
        <v>1</v>
      </c>
      <c r="K59" s="623">
        <v>6527</v>
      </c>
    </row>
    <row r="60" spans="1:11" ht="14.4" customHeight="1" x14ac:dyDescent="0.3">
      <c r="A60" s="604" t="s">
        <v>514</v>
      </c>
      <c r="B60" s="605" t="s">
        <v>515</v>
      </c>
      <c r="C60" s="608" t="s">
        <v>911</v>
      </c>
      <c r="D60" s="636" t="s">
        <v>1464</v>
      </c>
      <c r="E60" s="608" t="s">
        <v>1465</v>
      </c>
      <c r="F60" s="636" t="s">
        <v>1466</v>
      </c>
      <c r="G60" s="608" t="s">
        <v>1012</v>
      </c>
      <c r="H60" s="608" t="s">
        <v>1013</v>
      </c>
      <c r="I60" s="622">
        <v>820.4</v>
      </c>
      <c r="J60" s="622">
        <v>2</v>
      </c>
      <c r="K60" s="623">
        <v>1640.8</v>
      </c>
    </row>
    <row r="61" spans="1:11" ht="14.4" customHeight="1" x14ac:dyDescent="0.3">
      <c r="A61" s="604" t="s">
        <v>514</v>
      </c>
      <c r="B61" s="605" t="s">
        <v>515</v>
      </c>
      <c r="C61" s="608" t="s">
        <v>911</v>
      </c>
      <c r="D61" s="636" t="s">
        <v>1464</v>
      </c>
      <c r="E61" s="608" t="s">
        <v>1460</v>
      </c>
      <c r="F61" s="636" t="s">
        <v>1461</v>
      </c>
      <c r="G61" s="608" t="s">
        <v>986</v>
      </c>
      <c r="H61" s="608" t="s">
        <v>987</v>
      </c>
      <c r="I61" s="622">
        <v>0.3</v>
      </c>
      <c r="J61" s="622">
        <v>100</v>
      </c>
      <c r="K61" s="623">
        <v>30</v>
      </c>
    </row>
    <row r="62" spans="1:11" ht="14.4" customHeight="1" x14ac:dyDescent="0.3">
      <c r="A62" s="604" t="s">
        <v>514</v>
      </c>
      <c r="B62" s="605" t="s">
        <v>515</v>
      </c>
      <c r="C62" s="608" t="s">
        <v>911</v>
      </c>
      <c r="D62" s="636" t="s">
        <v>1464</v>
      </c>
      <c r="E62" s="608" t="s">
        <v>1460</v>
      </c>
      <c r="F62" s="636" t="s">
        <v>1461</v>
      </c>
      <c r="G62" s="608" t="s">
        <v>1014</v>
      </c>
      <c r="H62" s="608" t="s">
        <v>1015</v>
      </c>
      <c r="I62" s="622">
        <v>725.76</v>
      </c>
      <c r="J62" s="622">
        <v>10</v>
      </c>
      <c r="K62" s="623">
        <v>7257.6</v>
      </c>
    </row>
    <row r="63" spans="1:11" ht="14.4" customHeight="1" x14ac:dyDescent="0.3">
      <c r="A63" s="604" t="s">
        <v>514</v>
      </c>
      <c r="B63" s="605" t="s">
        <v>515</v>
      </c>
      <c r="C63" s="608" t="s">
        <v>911</v>
      </c>
      <c r="D63" s="636" t="s">
        <v>1464</v>
      </c>
      <c r="E63" s="608" t="s">
        <v>1460</v>
      </c>
      <c r="F63" s="636" t="s">
        <v>1461</v>
      </c>
      <c r="G63" s="608" t="s">
        <v>1016</v>
      </c>
      <c r="H63" s="608" t="s">
        <v>1017</v>
      </c>
      <c r="I63" s="622">
        <v>490</v>
      </c>
      <c r="J63" s="622">
        <v>10</v>
      </c>
      <c r="K63" s="623">
        <v>4900</v>
      </c>
    </row>
    <row r="64" spans="1:11" ht="14.4" customHeight="1" x14ac:dyDescent="0.3">
      <c r="A64" s="604" t="s">
        <v>514</v>
      </c>
      <c r="B64" s="605" t="s">
        <v>515</v>
      </c>
      <c r="C64" s="608" t="s">
        <v>911</v>
      </c>
      <c r="D64" s="636" t="s">
        <v>1464</v>
      </c>
      <c r="E64" s="608" t="s">
        <v>1462</v>
      </c>
      <c r="F64" s="636" t="s">
        <v>1463</v>
      </c>
      <c r="G64" s="608" t="s">
        <v>990</v>
      </c>
      <c r="H64" s="608" t="s">
        <v>991</v>
      </c>
      <c r="I64" s="622">
        <v>7.5049999999999999</v>
      </c>
      <c r="J64" s="622">
        <v>70</v>
      </c>
      <c r="K64" s="623">
        <v>525.5</v>
      </c>
    </row>
    <row r="65" spans="1:11" ht="14.4" customHeight="1" x14ac:dyDescent="0.3">
      <c r="A65" s="604" t="s">
        <v>514</v>
      </c>
      <c r="B65" s="605" t="s">
        <v>515</v>
      </c>
      <c r="C65" s="608" t="s">
        <v>911</v>
      </c>
      <c r="D65" s="636" t="s">
        <v>1464</v>
      </c>
      <c r="E65" s="608" t="s">
        <v>1462</v>
      </c>
      <c r="F65" s="636" t="s">
        <v>1463</v>
      </c>
      <c r="G65" s="608" t="s">
        <v>992</v>
      </c>
      <c r="H65" s="608" t="s">
        <v>993</v>
      </c>
      <c r="I65" s="622">
        <v>0.69</v>
      </c>
      <c r="J65" s="622">
        <v>200</v>
      </c>
      <c r="K65" s="623">
        <v>138</v>
      </c>
    </row>
    <row r="66" spans="1:11" ht="14.4" customHeight="1" x14ac:dyDescent="0.3">
      <c r="A66" s="604" t="s">
        <v>514</v>
      </c>
      <c r="B66" s="605" t="s">
        <v>515</v>
      </c>
      <c r="C66" s="608" t="s">
        <v>911</v>
      </c>
      <c r="D66" s="636" t="s">
        <v>1464</v>
      </c>
      <c r="E66" s="608" t="s">
        <v>1462</v>
      </c>
      <c r="F66" s="636" t="s">
        <v>1463</v>
      </c>
      <c r="G66" s="608" t="s">
        <v>994</v>
      </c>
      <c r="H66" s="608" t="s">
        <v>995</v>
      </c>
      <c r="I66" s="622">
        <v>0.69</v>
      </c>
      <c r="J66" s="622">
        <v>400</v>
      </c>
      <c r="K66" s="623">
        <v>276</v>
      </c>
    </row>
    <row r="67" spans="1:11" ht="14.4" customHeight="1" x14ac:dyDescent="0.3">
      <c r="A67" s="604" t="s">
        <v>514</v>
      </c>
      <c r="B67" s="605" t="s">
        <v>515</v>
      </c>
      <c r="C67" s="608" t="s">
        <v>911</v>
      </c>
      <c r="D67" s="636" t="s">
        <v>1464</v>
      </c>
      <c r="E67" s="608" t="s">
        <v>1462</v>
      </c>
      <c r="F67" s="636" t="s">
        <v>1463</v>
      </c>
      <c r="G67" s="608" t="s">
        <v>996</v>
      </c>
      <c r="H67" s="608" t="s">
        <v>997</v>
      </c>
      <c r="I67" s="622">
        <v>0.69</v>
      </c>
      <c r="J67" s="622">
        <v>400</v>
      </c>
      <c r="K67" s="623">
        <v>276</v>
      </c>
    </row>
    <row r="68" spans="1:11" ht="14.4" customHeight="1" x14ac:dyDescent="0.3">
      <c r="A68" s="604" t="s">
        <v>514</v>
      </c>
      <c r="B68" s="605" t="s">
        <v>515</v>
      </c>
      <c r="C68" s="608" t="s">
        <v>524</v>
      </c>
      <c r="D68" s="636" t="s">
        <v>715</v>
      </c>
      <c r="E68" s="608" t="s">
        <v>1454</v>
      </c>
      <c r="F68" s="636" t="s">
        <v>1455</v>
      </c>
      <c r="G68" s="608" t="s">
        <v>1018</v>
      </c>
      <c r="H68" s="608" t="s">
        <v>1019</v>
      </c>
      <c r="I68" s="622">
        <v>0.3</v>
      </c>
      <c r="J68" s="622">
        <v>3000</v>
      </c>
      <c r="K68" s="623">
        <v>900</v>
      </c>
    </row>
    <row r="69" spans="1:11" ht="14.4" customHeight="1" x14ac:dyDescent="0.3">
      <c r="A69" s="604" t="s">
        <v>514</v>
      </c>
      <c r="B69" s="605" t="s">
        <v>515</v>
      </c>
      <c r="C69" s="608" t="s">
        <v>524</v>
      </c>
      <c r="D69" s="636" t="s">
        <v>715</v>
      </c>
      <c r="E69" s="608" t="s">
        <v>1454</v>
      </c>
      <c r="F69" s="636" t="s">
        <v>1455</v>
      </c>
      <c r="G69" s="608" t="s">
        <v>1020</v>
      </c>
      <c r="H69" s="608" t="s">
        <v>1021</v>
      </c>
      <c r="I69" s="622">
        <v>0.64</v>
      </c>
      <c r="J69" s="622">
        <v>500</v>
      </c>
      <c r="K69" s="623">
        <v>320</v>
      </c>
    </row>
    <row r="70" spans="1:11" ht="14.4" customHeight="1" x14ac:dyDescent="0.3">
      <c r="A70" s="604" t="s">
        <v>514</v>
      </c>
      <c r="B70" s="605" t="s">
        <v>515</v>
      </c>
      <c r="C70" s="608" t="s">
        <v>524</v>
      </c>
      <c r="D70" s="636" t="s">
        <v>715</v>
      </c>
      <c r="E70" s="608" t="s">
        <v>1454</v>
      </c>
      <c r="F70" s="636" t="s">
        <v>1455</v>
      </c>
      <c r="G70" s="608" t="s">
        <v>914</v>
      </c>
      <c r="H70" s="608" t="s">
        <v>915</v>
      </c>
      <c r="I70" s="622">
        <v>28.74</v>
      </c>
      <c r="J70" s="622">
        <v>50</v>
      </c>
      <c r="K70" s="623">
        <v>1437</v>
      </c>
    </row>
    <row r="71" spans="1:11" ht="14.4" customHeight="1" x14ac:dyDescent="0.3">
      <c r="A71" s="604" t="s">
        <v>514</v>
      </c>
      <c r="B71" s="605" t="s">
        <v>515</v>
      </c>
      <c r="C71" s="608" t="s">
        <v>524</v>
      </c>
      <c r="D71" s="636" t="s">
        <v>715</v>
      </c>
      <c r="E71" s="608" t="s">
        <v>1454</v>
      </c>
      <c r="F71" s="636" t="s">
        <v>1455</v>
      </c>
      <c r="G71" s="608" t="s">
        <v>1022</v>
      </c>
      <c r="H71" s="608" t="s">
        <v>1023</v>
      </c>
      <c r="I71" s="622">
        <v>22.145</v>
      </c>
      <c r="J71" s="622">
        <v>75</v>
      </c>
      <c r="K71" s="623">
        <v>1660.75</v>
      </c>
    </row>
    <row r="72" spans="1:11" ht="14.4" customHeight="1" x14ac:dyDescent="0.3">
      <c r="A72" s="604" t="s">
        <v>514</v>
      </c>
      <c r="B72" s="605" t="s">
        <v>515</v>
      </c>
      <c r="C72" s="608" t="s">
        <v>524</v>
      </c>
      <c r="D72" s="636" t="s">
        <v>715</v>
      </c>
      <c r="E72" s="608" t="s">
        <v>1454</v>
      </c>
      <c r="F72" s="636" t="s">
        <v>1455</v>
      </c>
      <c r="G72" s="608" t="s">
        <v>924</v>
      </c>
      <c r="H72" s="608" t="s">
        <v>925</v>
      </c>
      <c r="I72" s="622">
        <v>98.375</v>
      </c>
      <c r="J72" s="622">
        <v>15</v>
      </c>
      <c r="K72" s="623">
        <v>1475.65</v>
      </c>
    </row>
    <row r="73" spans="1:11" ht="14.4" customHeight="1" x14ac:dyDescent="0.3">
      <c r="A73" s="604" t="s">
        <v>514</v>
      </c>
      <c r="B73" s="605" t="s">
        <v>515</v>
      </c>
      <c r="C73" s="608" t="s">
        <v>524</v>
      </c>
      <c r="D73" s="636" t="s">
        <v>715</v>
      </c>
      <c r="E73" s="608" t="s">
        <v>1454</v>
      </c>
      <c r="F73" s="636" t="s">
        <v>1455</v>
      </c>
      <c r="G73" s="608" t="s">
        <v>1024</v>
      </c>
      <c r="H73" s="608" t="s">
        <v>1025</v>
      </c>
      <c r="I73" s="622">
        <v>7.54</v>
      </c>
      <c r="J73" s="622">
        <v>10</v>
      </c>
      <c r="K73" s="623">
        <v>75.42</v>
      </c>
    </row>
    <row r="74" spans="1:11" ht="14.4" customHeight="1" x14ac:dyDescent="0.3">
      <c r="A74" s="604" t="s">
        <v>514</v>
      </c>
      <c r="B74" s="605" t="s">
        <v>515</v>
      </c>
      <c r="C74" s="608" t="s">
        <v>524</v>
      </c>
      <c r="D74" s="636" t="s">
        <v>715</v>
      </c>
      <c r="E74" s="608" t="s">
        <v>1454</v>
      </c>
      <c r="F74" s="636" t="s">
        <v>1455</v>
      </c>
      <c r="G74" s="608" t="s">
        <v>1026</v>
      </c>
      <c r="H74" s="608" t="s">
        <v>1027</v>
      </c>
      <c r="I74" s="622">
        <v>0.85</v>
      </c>
      <c r="J74" s="622">
        <v>100</v>
      </c>
      <c r="K74" s="623">
        <v>85</v>
      </c>
    </row>
    <row r="75" spans="1:11" ht="14.4" customHeight="1" x14ac:dyDescent="0.3">
      <c r="A75" s="604" t="s">
        <v>514</v>
      </c>
      <c r="B75" s="605" t="s">
        <v>515</v>
      </c>
      <c r="C75" s="608" t="s">
        <v>524</v>
      </c>
      <c r="D75" s="636" t="s">
        <v>715</v>
      </c>
      <c r="E75" s="608" t="s">
        <v>1454</v>
      </c>
      <c r="F75" s="636" t="s">
        <v>1455</v>
      </c>
      <c r="G75" s="608" t="s">
        <v>1028</v>
      </c>
      <c r="H75" s="608" t="s">
        <v>1029</v>
      </c>
      <c r="I75" s="622">
        <v>16.329999999999998</v>
      </c>
      <c r="J75" s="622">
        <v>25</v>
      </c>
      <c r="K75" s="623">
        <v>408.25</v>
      </c>
    </row>
    <row r="76" spans="1:11" ht="14.4" customHeight="1" x14ac:dyDescent="0.3">
      <c r="A76" s="604" t="s">
        <v>514</v>
      </c>
      <c r="B76" s="605" t="s">
        <v>515</v>
      </c>
      <c r="C76" s="608" t="s">
        <v>524</v>
      </c>
      <c r="D76" s="636" t="s">
        <v>715</v>
      </c>
      <c r="E76" s="608" t="s">
        <v>1454</v>
      </c>
      <c r="F76" s="636" t="s">
        <v>1455</v>
      </c>
      <c r="G76" s="608" t="s">
        <v>1030</v>
      </c>
      <c r="H76" s="608" t="s">
        <v>1031</v>
      </c>
      <c r="I76" s="622">
        <v>20.11</v>
      </c>
      <c r="J76" s="622">
        <v>25</v>
      </c>
      <c r="K76" s="623">
        <v>502.81</v>
      </c>
    </row>
    <row r="77" spans="1:11" ht="14.4" customHeight="1" x14ac:dyDescent="0.3">
      <c r="A77" s="604" t="s">
        <v>514</v>
      </c>
      <c r="B77" s="605" t="s">
        <v>515</v>
      </c>
      <c r="C77" s="608" t="s">
        <v>524</v>
      </c>
      <c r="D77" s="636" t="s">
        <v>715</v>
      </c>
      <c r="E77" s="608" t="s">
        <v>1456</v>
      </c>
      <c r="F77" s="636" t="s">
        <v>1457</v>
      </c>
      <c r="G77" s="608" t="s">
        <v>1032</v>
      </c>
      <c r="H77" s="608" t="s">
        <v>1033</v>
      </c>
      <c r="I77" s="622">
        <v>260.38</v>
      </c>
      <c r="J77" s="622">
        <v>5</v>
      </c>
      <c r="K77" s="623">
        <v>1301.92</v>
      </c>
    </row>
    <row r="78" spans="1:11" ht="14.4" customHeight="1" x14ac:dyDescent="0.3">
      <c r="A78" s="604" t="s">
        <v>514</v>
      </c>
      <c r="B78" s="605" t="s">
        <v>515</v>
      </c>
      <c r="C78" s="608" t="s">
        <v>524</v>
      </c>
      <c r="D78" s="636" t="s">
        <v>715</v>
      </c>
      <c r="E78" s="608" t="s">
        <v>1456</v>
      </c>
      <c r="F78" s="636" t="s">
        <v>1457</v>
      </c>
      <c r="G78" s="608" t="s">
        <v>1034</v>
      </c>
      <c r="H78" s="608" t="s">
        <v>1035</v>
      </c>
      <c r="I78" s="622">
        <v>86.088571428571413</v>
      </c>
      <c r="J78" s="622">
        <v>150</v>
      </c>
      <c r="K78" s="623">
        <v>12902.21</v>
      </c>
    </row>
    <row r="79" spans="1:11" ht="14.4" customHeight="1" x14ac:dyDescent="0.3">
      <c r="A79" s="604" t="s">
        <v>514</v>
      </c>
      <c r="B79" s="605" t="s">
        <v>515</v>
      </c>
      <c r="C79" s="608" t="s">
        <v>524</v>
      </c>
      <c r="D79" s="636" t="s">
        <v>715</v>
      </c>
      <c r="E79" s="608" t="s">
        <v>1456</v>
      </c>
      <c r="F79" s="636" t="s">
        <v>1457</v>
      </c>
      <c r="G79" s="608" t="s">
        <v>1036</v>
      </c>
      <c r="H79" s="608" t="s">
        <v>1037</v>
      </c>
      <c r="I79" s="622">
        <v>435.6</v>
      </c>
      <c r="J79" s="622">
        <v>10</v>
      </c>
      <c r="K79" s="623">
        <v>4356</v>
      </c>
    </row>
    <row r="80" spans="1:11" ht="14.4" customHeight="1" x14ac:dyDescent="0.3">
      <c r="A80" s="604" t="s">
        <v>514</v>
      </c>
      <c r="B80" s="605" t="s">
        <v>515</v>
      </c>
      <c r="C80" s="608" t="s">
        <v>524</v>
      </c>
      <c r="D80" s="636" t="s">
        <v>715</v>
      </c>
      <c r="E80" s="608" t="s">
        <v>1456</v>
      </c>
      <c r="F80" s="636" t="s">
        <v>1457</v>
      </c>
      <c r="G80" s="608" t="s">
        <v>1038</v>
      </c>
      <c r="H80" s="608" t="s">
        <v>1039</v>
      </c>
      <c r="I80" s="622">
        <v>564.66999999999996</v>
      </c>
      <c r="J80" s="622">
        <v>15</v>
      </c>
      <c r="K80" s="623">
        <v>8470.0499999999993</v>
      </c>
    </row>
    <row r="81" spans="1:11" ht="14.4" customHeight="1" x14ac:dyDescent="0.3">
      <c r="A81" s="604" t="s">
        <v>514</v>
      </c>
      <c r="B81" s="605" t="s">
        <v>515</v>
      </c>
      <c r="C81" s="608" t="s">
        <v>524</v>
      </c>
      <c r="D81" s="636" t="s">
        <v>715</v>
      </c>
      <c r="E81" s="608" t="s">
        <v>1456</v>
      </c>
      <c r="F81" s="636" t="s">
        <v>1457</v>
      </c>
      <c r="G81" s="608" t="s">
        <v>1040</v>
      </c>
      <c r="H81" s="608" t="s">
        <v>1041</v>
      </c>
      <c r="I81" s="622">
        <v>564.66999999999996</v>
      </c>
      <c r="J81" s="622">
        <v>45</v>
      </c>
      <c r="K81" s="623">
        <v>25410.149999999998</v>
      </c>
    </row>
    <row r="82" spans="1:11" ht="14.4" customHeight="1" x14ac:dyDescent="0.3">
      <c r="A82" s="604" t="s">
        <v>514</v>
      </c>
      <c r="B82" s="605" t="s">
        <v>515</v>
      </c>
      <c r="C82" s="608" t="s">
        <v>524</v>
      </c>
      <c r="D82" s="636" t="s">
        <v>715</v>
      </c>
      <c r="E82" s="608" t="s">
        <v>1456</v>
      </c>
      <c r="F82" s="636" t="s">
        <v>1457</v>
      </c>
      <c r="G82" s="608" t="s">
        <v>1042</v>
      </c>
      <c r="H82" s="608" t="s">
        <v>1043</v>
      </c>
      <c r="I82" s="622">
        <v>564.66999999999996</v>
      </c>
      <c r="J82" s="622">
        <v>15</v>
      </c>
      <c r="K82" s="623">
        <v>8470.0499999999993</v>
      </c>
    </row>
    <row r="83" spans="1:11" ht="14.4" customHeight="1" x14ac:dyDescent="0.3">
      <c r="A83" s="604" t="s">
        <v>514</v>
      </c>
      <c r="B83" s="605" t="s">
        <v>515</v>
      </c>
      <c r="C83" s="608" t="s">
        <v>524</v>
      </c>
      <c r="D83" s="636" t="s">
        <v>715</v>
      </c>
      <c r="E83" s="608" t="s">
        <v>1456</v>
      </c>
      <c r="F83" s="636" t="s">
        <v>1457</v>
      </c>
      <c r="G83" s="608" t="s">
        <v>1044</v>
      </c>
      <c r="H83" s="608" t="s">
        <v>1045</v>
      </c>
      <c r="I83" s="622">
        <v>998.25</v>
      </c>
      <c r="J83" s="622">
        <v>20</v>
      </c>
      <c r="K83" s="623">
        <v>19965</v>
      </c>
    </row>
    <row r="84" spans="1:11" ht="14.4" customHeight="1" x14ac:dyDescent="0.3">
      <c r="A84" s="604" t="s">
        <v>514</v>
      </c>
      <c r="B84" s="605" t="s">
        <v>515</v>
      </c>
      <c r="C84" s="608" t="s">
        <v>524</v>
      </c>
      <c r="D84" s="636" t="s">
        <v>715</v>
      </c>
      <c r="E84" s="608" t="s">
        <v>1456</v>
      </c>
      <c r="F84" s="636" t="s">
        <v>1457</v>
      </c>
      <c r="G84" s="608" t="s">
        <v>1046</v>
      </c>
      <c r="H84" s="608" t="s">
        <v>1047</v>
      </c>
      <c r="I84" s="622">
        <v>907.5</v>
      </c>
      <c r="J84" s="622">
        <v>135</v>
      </c>
      <c r="K84" s="623">
        <v>122512.48</v>
      </c>
    </row>
    <row r="85" spans="1:11" ht="14.4" customHeight="1" x14ac:dyDescent="0.3">
      <c r="A85" s="604" t="s">
        <v>514</v>
      </c>
      <c r="B85" s="605" t="s">
        <v>515</v>
      </c>
      <c r="C85" s="608" t="s">
        <v>524</v>
      </c>
      <c r="D85" s="636" t="s">
        <v>715</v>
      </c>
      <c r="E85" s="608" t="s">
        <v>1456</v>
      </c>
      <c r="F85" s="636" t="s">
        <v>1457</v>
      </c>
      <c r="G85" s="608" t="s">
        <v>1048</v>
      </c>
      <c r="H85" s="608" t="s">
        <v>1049</v>
      </c>
      <c r="I85" s="622">
        <v>1310.83</v>
      </c>
      <c r="J85" s="622">
        <v>45</v>
      </c>
      <c r="K85" s="623">
        <v>58987.34</v>
      </c>
    </row>
    <row r="86" spans="1:11" ht="14.4" customHeight="1" x14ac:dyDescent="0.3">
      <c r="A86" s="604" t="s">
        <v>514</v>
      </c>
      <c r="B86" s="605" t="s">
        <v>515</v>
      </c>
      <c r="C86" s="608" t="s">
        <v>524</v>
      </c>
      <c r="D86" s="636" t="s">
        <v>715</v>
      </c>
      <c r="E86" s="608" t="s">
        <v>1456</v>
      </c>
      <c r="F86" s="636" t="s">
        <v>1457</v>
      </c>
      <c r="G86" s="608" t="s">
        <v>1050</v>
      </c>
      <c r="H86" s="608" t="s">
        <v>1051</v>
      </c>
      <c r="I86" s="622">
        <v>715.91</v>
      </c>
      <c r="J86" s="622">
        <v>30</v>
      </c>
      <c r="K86" s="623">
        <v>21477.300000000003</v>
      </c>
    </row>
    <row r="87" spans="1:11" ht="14.4" customHeight="1" x14ac:dyDescent="0.3">
      <c r="A87" s="604" t="s">
        <v>514</v>
      </c>
      <c r="B87" s="605" t="s">
        <v>515</v>
      </c>
      <c r="C87" s="608" t="s">
        <v>524</v>
      </c>
      <c r="D87" s="636" t="s">
        <v>715</v>
      </c>
      <c r="E87" s="608" t="s">
        <v>1456</v>
      </c>
      <c r="F87" s="636" t="s">
        <v>1457</v>
      </c>
      <c r="G87" s="608" t="s">
        <v>1052</v>
      </c>
      <c r="H87" s="608" t="s">
        <v>1053</v>
      </c>
      <c r="I87" s="622">
        <v>998.25</v>
      </c>
      <c r="J87" s="622">
        <v>30</v>
      </c>
      <c r="K87" s="623">
        <v>29947.489999999998</v>
      </c>
    </row>
    <row r="88" spans="1:11" ht="14.4" customHeight="1" x14ac:dyDescent="0.3">
      <c r="A88" s="604" t="s">
        <v>514</v>
      </c>
      <c r="B88" s="605" t="s">
        <v>515</v>
      </c>
      <c r="C88" s="608" t="s">
        <v>524</v>
      </c>
      <c r="D88" s="636" t="s">
        <v>715</v>
      </c>
      <c r="E88" s="608" t="s">
        <v>1456</v>
      </c>
      <c r="F88" s="636" t="s">
        <v>1457</v>
      </c>
      <c r="G88" s="608" t="s">
        <v>1054</v>
      </c>
      <c r="H88" s="608" t="s">
        <v>1055</v>
      </c>
      <c r="I88" s="622">
        <v>4225.3900000000003</v>
      </c>
      <c r="J88" s="622">
        <v>2</v>
      </c>
      <c r="K88" s="623">
        <v>8450.7800000000007</v>
      </c>
    </row>
    <row r="89" spans="1:11" ht="14.4" customHeight="1" x14ac:dyDescent="0.3">
      <c r="A89" s="604" t="s">
        <v>514</v>
      </c>
      <c r="B89" s="605" t="s">
        <v>515</v>
      </c>
      <c r="C89" s="608" t="s">
        <v>524</v>
      </c>
      <c r="D89" s="636" t="s">
        <v>715</v>
      </c>
      <c r="E89" s="608" t="s">
        <v>1456</v>
      </c>
      <c r="F89" s="636" t="s">
        <v>1457</v>
      </c>
      <c r="G89" s="608" t="s">
        <v>1056</v>
      </c>
      <c r="H89" s="608" t="s">
        <v>1057</v>
      </c>
      <c r="I89" s="622">
        <v>986.05</v>
      </c>
      <c r="J89" s="622">
        <v>100</v>
      </c>
      <c r="K89" s="623">
        <v>98604.02</v>
      </c>
    </row>
    <row r="90" spans="1:11" ht="14.4" customHeight="1" x14ac:dyDescent="0.3">
      <c r="A90" s="604" t="s">
        <v>514</v>
      </c>
      <c r="B90" s="605" t="s">
        <v>515</v>
      </c>
      <c r="C90" s="608" t="s">
        <v>524</v>
      </c>
      <c r="D90" s="636" t="s">
        <v>715</v>
      </c>
      <c r="E90" s="608" t="s">
        <v>1456</v>
      </c>
      <c r="F90" s="636" t="s">
        <v>1457</v>
      </c>
      <c r="G90" s="608" t="s">
        <v>1058</v>
      </c>
      <c r="H90" s="608" t="s">
        <v>1059</v>
      </c>
      <c r="I90" s="622">
        <v>3999.73</v>
      </c>
      <c r="J90" s="622">
        <v>3</v>
      </c>
      <c r="K90" s="623">
        <v>11999.19</v>
      </c>
    </row>
    <row r="91" spans="1:11" ht="14.4" customHeight="1" x14ac:dyDescent="0.3">
      <c r="A91" s="604" t="s">
        <v>514</v>
      </c>
      <c r="B91" s="605" t="s">
        <v>515</v>
      </c>
      <c r="C91" s="608" t="s">
        <v>524</v>
      </c>
      <c r="D91" s="636" t="s">
        <v>715</v>
      </c>
      <c r="E91" s="608" t="s">
        <v>1456</v>
      </c>
      <c r="F91" s="636" t="s">
        <v>1457</v>
      </c>
      <c r="G91" s="608" t="s">
        <v>1060</v>
      </c>
      <c r="H91" s="608" t="s">
        <v>1061</v>
      </c>
      <c r="I91" s="622">
        <v>7803.3450000000003</v>
      </c>
      <c r="J91" s="622">
        <v>4</v>
      </c>
      <c r="K91" s="623">
        <v>31884.82</v>
      </c>
    </row>
    <row r="92" spans="1:11" ht="14.4" customHeight="1" x14ac:dyDescent="0.3">
      <c r="A92" s="604" t="s">
        <v>514</v>
      </c>
      <c r="B92" s="605" t="s">
        <v>515</v>
      </c>
      <c r="C92" s="608" t="s">
        <v>524</v>
      </c>
      <c r="D92" s="636" t="s">
        <v>715</v>
      </c>
      <c r="E92" s="608" t="s">
        <v>1456</v>
      </c>
      <c r="F92" s="636" t="s">
        <v>1457</v>
      </c>
      <c r="G92" s="608" t="s">
        <v>1062</v>
      </c>
      <c r="H92" s="608" t="s">
        <v>1063</v>
      </c>
      <c r="I92" s="622">
        <v>7.43</v>
      </c>
      <c r="J92" s="622">
        <v>100</v>
      </c>
      <c r="K92" s="623">
        <v>743</v>
      </c>
    </row>
    <row r="93" spans="1:11" ht="14.4" customHeight="1" x14ac:dyDescent="0.3">
      <c r="A93" s="604" t="s">
        <v>514</v>
      </c>
      <c r="B93" s="605" t="s">
        <v>515</v>
      </c>
      <c r="C93" s="608" t="s">
        <v>524</v>
      </c>
      <c r="D93" s="636" t="s">
        <v>715</v>
      </c>
      <c r="E93" s="608" t="s">
        <v>1456</v>
      </c>
      <c r="F93" s="636" t="s">
        <v>1457</v>
      </c>
      <c r="G93" s="608" t="s">
        <v>942</v>
      </c>
      <c r="H93" s="608" t="s">
        <v>943</v>
      </c>
      <c r="I93" s="622">
        <v>1.1000000000000001</v>
      </c>
      <c r="J93" s="622">
        <v>100</v>
      </c>
      <c r="K93" s="623">
        <v>110</v>
      </c>
    </row>
    <row r="94" spans="1:11" ht="14.4" customHeight="1" x14ac:dyDescent="0.3">
      <c r="A94" s="604" t="s">
        <v>514</v>
      </c>
      <c r="B94" s="605" t="s">
        <v>515</v>
      </c>
      <c r="C94" s="608" t="s">
        <v>524</v>
      </c>
      <c r="D94" s="636" t="s">
        <v>715</v>
      </c>
      <c r="E94" s="608" t="s">
        <v>1456</v>
      </c>
      <c r="F94" s="636" t="s">
        <v>1457</v>
      </c>
      <c r="G94" s="608" t="s">
        <v>944</v>
      </c>
      <c r="H94" s="608" t="s">
        <v>945</v>
      </c>
      <c r="I94" s="622">
        <v>1.68</v>
      </c>
      <c r="J94" s="622">
        <v>100</v>
      </c>
      <c r="K94" s="623">
        <v>168</v>
      </c>
    </row>
    <row r="95" spans="1:11" ht="14.4" customHeight="1" x14ac:dyDescent="0.3">
      <c r="A95" s="604" t="s">
        <v>514</v>
      </c>
      <c r="B95" s="605" t="s">
        <v>515</v>
      </c>
      <c r="C95" s="608" t="s">
        <v>524</v>
      </c>
      <c r="D95" s="636" t="s">
        <v>715</v>
      </c>
      <c r="E95" s="608" t="s">
        <v>1456</v>
      </c>
      <c r="F95" s="636" t="s">
        <v>1457</v>
      </c>
      <c r="G95" s="608" t="s">
        <v>946</v>
      </c>
      <c r="H95" s="608" t="s">
        <v>947</v>
      </c>
      <c r="I95" s="622">
        <v>0.48</v>
      </c>
      <c r="J95" s="622">
        <v>200</v>
      </c>
      <c r="K95" s="623">
        <v>96</v>
      </c>
    </row>
    <row r="96" spans="1:11" ht="14.4" customHeight="1" x14ac:dyDescent="0.3">
      <c r="A96" s="604" t="s">
        <v>514</v>
      </c>
      <c r="B96" s="605" t="s">
        <v>515</v>
      </c>
      <c r="C96" s="608" t="s">
        <v>524</v>
      </c>
      <c r="D96" s="636" t="s">
        <v>715</v>
      </c>
      <c r="E96" s="608" t="s">
        <v>1456</v>
      </c>
      <c r="F96" s="636" t="s">
        <v>1457</v>
      </c>
      <c r="G96" s="608" t="s">
        <v>948</v>
      </c>
      <c r="H96" s="608" t="s">
        <v>949</v>
      </c>
      <c r="I96" s="622">
        <v>0.67</v>
      </c>
      <c r="J96" s="622">
        <v>100</v>
      </c>
      <c r="K96" s="623">
        <v>67</v>
      </c>
    </row>
    <row r="97" spans="1:11" ht="14.4" customHeight="1" x14ac:dyDescent="0.3">
      <c r="A97" s="604" t="s">
        <v>514</v>
      </c>
      <c r="B97" s="605" t="s">
        <v>515</v>
      </c>
      <c r="C97" s="608" t="s">
        <v>524</v>
      </c>
      <c r="D97" s="636" t="s">
        <v>715</v>
      </c>
      <c r="E97" s="608" t="s">
        <v>1456</v>
      </c>
      <c r="F97" s="636" t="s">
        <v>1457</v>
      </c>
      <c r="G97" s="608" t="s">
        <v>1064</v>
      </c>
      <c r="H97" s="608" t="s">
        <v>1065</v>
      </c>
      <c r="I97" s="622">
        <v>6.1850000000000005</v>
      </c>
      <c r="J97" s="622">
        <v>50</v>
      </c>
      <c r="K97" s="623">
        <v>309.10000000000002</v>
      </c>
    </row>
    <row r="98" spans="1:11" ht="14.4" customHeight="1" x14ac:dyDescent="0.3">
      <c r="A98" s="604" t="s">
        <v>514</v>
      </c>
      <c r="B98" s="605" t="s">
        <v>515</v>
      </c>
      <c r="C98" s="608" t="s">
        <v>524</v>
      </c>
      <c r="D98" s="636" t="s">
        <v>715</v>
      </c>
      <c r="E98" s="608" t="s">
        <v>1456</v>
      </c>
      <c r="F98" s="636" t="s">
        <v>1457</v>
      </c>
      <c r="G98" s="608" t="s">
        <v>1066</v>
      </c>
      <c r="H98" s="608" t="s">
        <v>1067</v>
      </c>
      <c r="I98" s="622">
        <v>9.15</v>
      </c>
      <c r="J98" s="622">
        <v>100</v>
      </c>
      <c r="K98" s="623">
        <v>914.65</v>
      </c>
    </row>
    <row r="99" spans="1:11" ht="14.4" customHeight="1" x14ac:dyDescent="0.3">
      <c r="A99" s="604" t="s">
        <v>514</v>
      </c>
      <c r="B99" s="605" t="s">
        <v>515</v>
      </c>
      <c r="C99" s="608" t="s">
        <v>524</v>
      </c>
      <c r="D99" s="636" t="s">
        <v>715</v>
      </c>
      <c r="E99" s="608" t="s">
        <v>1456</v>
      </c>
      <c r="F99" s="636" t="s">
        <v>1457</v>
      </c>
      <c r="G99" s="608" t="s">
        <v>1068</v>
      </c>
      <c r="H99" s="608" t="s">
        <v>1069</v>
      </c>
      <c r="I99" s="622">
        <v>1.93</v>
      </c>
      <c r="J99" s="622">
        <v>300</v>
      </c>
      <c r="K99" s="623">
        <v>579</v>
      </c>
    </row>
    <row r="100" spans="1:11" ht="14.4" customHeight="1" x14ac:dyDescent="0.3">
      <c r="A100" s="604" t="s">
        <v>514</v>
      </c>
      <c r="B100" s="605" t="s">
        <v>515</v>
      </c>
      <c r="C100" s="608" t="s">
        <v>524</v>
      </c>
      <c r="D100" s="636" t="s">
        <v>715</v>
      </c>
      <c r="E100" s="608" t="s">
        <v>1456</v>
      </c>
      <c r="F100" s="636" t="s">
        <v>1457</v>
      </c>
      <c r="G100" s="608" t="s">
        <v>1070</v>
      </c>
      <c r="H100" s="608" t="s">
        <v>1071</v>
      </c>
      <c r="I100" s="622">
        <v>2.9</v>
      </c>
      <c r="J100" s="622">
        <v>100</v>
      </c>
      <c r="K100" s="623">
        <v>290</v>
      </c>
    </row>
    <row r="101" spans="1:11" ht="14.4" customHeight="1" x14ac:dyDescent="0.3">
      <c r="A101" s="604" t="s">
        <v>514</v>
      </c>
      <c r="B101" s="605" t="s">
        <v>515</v>
      </c>
      <c r="C101" s="608" t="s">
        <v>524</v>
      </c>
      <c r="D101" s="636" t="s">
        <v>715</v>
      </c>
      <c r="E101" s="608" t="s">
        <v>1456</v>
      </c>
      <c r="F101" s="636" t="s">
        <v>1457</v>
      </c>
      <c r="G101" s="608" t="s">
        <v>956</v>
      </c>
      <c r="H101" s="608" t="s">
        <v>957</v>
      </c>
      <c r="I101" s="622">
        <v>17.98</v>
      </c>
      <c r="J101" s="622">
        <v>50</v>
      </c>
      <c r="K101" s="623">
        <v>899</v>
      </c>
    </row>
    <row r="102" spans="1:11" ht="14.4" customHeight="1" x14ac:dyDescent="0.3">
      <c r="A102" s="604" t="s">
        <v>514</v>
      </c>
      <c r="B102" s="605" t="s">
        <v>515</v>
      </c>
      <c r="C102" s="608" t="s">
        <v>524</v>
      </c>
      <c r="D102" s="636" t="s">
        <v>715</v>
      </c>
      <c r="E102" s="608" t="s">
        <v>1456</v>
      </c>
      <c r="F102" s="636" t="s">
        <v>1457</v>
      </c>
      <c r="G102" s="608" t="s">
        <v>962</v>
      </c>
      <c r="H102" s="608" t="s">
        <v>963</v>
      </c>
      <c r="I102" s="622">
        <v>79.61</v>
      </c>
      <c r="J102" s="622">
        <v>5</v>
      </c>
      <c r="K102" s="623">
        <v>398.05</v>
      </c>
    </row>
    <row r="103" spans="1:11" ht="14.4" customHeight="1" x14ac:dyDescent="0.3">
      <c r="A103" s="604" t="s">
        <v>514</v>
      </c>
      <c r="B103" s="605" t="s">
        <v>515</v>
      </c>
      <c r="C103" s="608" t="s">
        <v>524</v>
      </c>
      <c r="D103" s="636" t="s">
        <v>715</v>
      </c>
      <c r="E103" s="608" t="s">
        <v>1456</v>
      </c>
      <c r="F103" s="636" t="s">
        <v>1457</v>
      </c>
      <c r="G103" s="608" t="s">
        <v>1072</v>
      </c>
      <c r="H103" s="608" t="s">
        <v>1073</v>
      </c>
      <c r="I103" s="622">
        <v>449.75</v>
      </c>
      <c r="J103" s="622">
        <v>104</v>
      </c>
      <c r="K103" s="623">
        <v>46774.369999999995</v>
      </c>
    </row>
    <row r="104" spans="1:11" ht="14.4" customHeight="1" x14ac:dyDescent="0.3">
      <c r="A104" s="604" t="s">
        <v>514</v>
      </c>
      <c r="B104" s="605" t="s">
        <v>515</v>
      </c>
      <c r="C104" s="608" t="s">
        <v>524</v>
      </c>
      <c r="D104" s="636" t="s">
        <v>715</v>
      </c>
      <c r="E104" s="608" t="s">
        <v>1456</v>
      </c>
      <c r="F104" s="636" t="s">
        <v>1457</v>
      </c>
      <c r="G104" s="608" t="s">
        <v>1074</v>
      </c>
      <c r="H104" s="608" t="s">
        <v>1075</v>
      </c>
      <c r="I104" s="622">
        <v>482.54</v>
      </c>
      <c r="J104" s="622">
        <v>138</v>
      </c>
      <c r="K104" s="623">
        <v>66590.51999999999</v>
      </c>
    </row>
    <row r="105" spans="1:11" ht="14.4" customHeight="1" x14ac:dyDescent="0.3">
      <c r="A105" s="604" t="s">
        <v>514</v>
      </c>
      <c r="B105" s="605" t="s">
        <v>515</v>
      </c>
      <c r="C105" s="608" t="s">
        <v>524</v>
      </c>
      <c r="D105" s="636" t="s">
        <v>715</v>
      </c>
      <c r="E105" s="608" t="s">
        <v>1456</v>
      </c>
      <c r="F105" s="636" t="s">
        <v>1457</v>
      </c>
      <c r="G105" s="608" t="s">
        <v>970</v>
      </c>
      <c r="H105" s="608" t="s">
        <v>971</v>
      </c>
      <c r="I105" s="622">
        <v>4.03</v>
      </c>
      <c r="J105" s="622">
        <v>200</v>
      </c>
      <c r="K105" s="623">
        <v>806</v>
      </c>
    </row>
    <row r="106" spans="1:11" ht="14.4" customHeight="1" x14ac:dyDescent="0.3">
      <c r="A106" s="604" t="s">
        <v>514</v>
      </c>
      <c r="B106" s="605" t="s">
        <v>515</v>
      </c>
      <c r="C106" s="608" t="s">
        <v>524</v>
      </c>
      <c r="D106" s="636" t="s">
        <v>715</v>
      </c>
      <c r="E106" s="608" t="s">
        <v>1456</v>
      </c>
      <c r="F106" s="636" t="s">
        <v>1457</v>
      </c>
      <c r="G106" s="608" t="s">
        <v>1076</v>
      </c>
      <c r="H106" s="608" t="s">
        <v>1077</v>
      </c>
      <c r="I106" s="622">
        <v>937.08</v>
      </c>
      <c r="J106" s="622">
        <v>10</v>
      </c>
      <c r="K106" s="623">
        <v>9370.7999999999993</v>
      </c>
    </row>
    <row r="107" spans="1:11" ht="14.4" customHeight="1" x14ac:dyDescent="0.3">
      <c r="A107" s="604" t="s">
        <v>514</v>
      </c>
      <c r="B107" s="605" t="s">
        <v>515</v>
      </c>
      <c r="C107" s="608" t="s">
        <v>524</v>
      </c>
      <c r="D107" s="636" t="s">
        <v>715</v>
      </c>
      <c r="E107" s="608" t="s">
        <v>1456</v>
      </c>
      <c r="F107" s="636" t="s">
        <v>1457</v>
      </c>
      <c r="G107" s="608" t="s">
        <v>1078</v>
      </c>
      <c r="H107" s="608" t="s">
        <v>1079</v>
      </c>
      <c r="I107" s="622">
        <v>4512.2650000000003</v>
      </c>
      <c r="J107" s="622">
        <v>2</v>
      </c>
      <c r="K107" s="623">
        <v>9024.5300000000007</v>
      </c>
    </row>
    <row r="108" spans="1:11" ht="14.4" customHeight="1" x14ac:dyDescent="0.3">
      <c r="A108" s="604" t="s">
        <v>514</v>
      </c>
      <c r="B108" s="605" t="s">
        <v>515</v>
      </c>
      <c r="C108" s="608" t="s">
        <v>524</v>
      </c>
      <c r="D108" s="636" t="s">
        <v>715</v>
      </c>
      <c r="E108" s="608" t="s">
        <v>1456</v>
      </c>
      <c r="F108" s="636" t="s">
        <v>1457</v>
      </c>
      <c r="G108" s="608" t="s">
        <v>1080</v>
      </c>
      <c r="H108" s="608" t="s">
        <v>1081</v>
      </c>
      <c r="I108" s="622">
        <v>30.86</v>
      </c>
      <c r="J108" s="622">
        <v>25</v>
      </c>
      <c r="K108" s="623">
        <v>771.38</v>
      </c>
    </row>
    <row r="109" spans="1:11" ht="14.4" customHeight="1" x14ac:dyDescent="0.3">
      <c r="A109" s="604" t="s">
        <v>514</v>
      </c>
      <c r="B109" s="605" t="s">
        <v>515</v>
      </c>
      <c r="C109" s="608" t="s">
        <v>524</v>
      </c>
      <c r="D109" s="636" t="s">
        <v>715</v>
      </c>
      <c r="E109" s="608" t="s">
        <v>1456</v>
      </c>
      <c r="F109" s="636" t="s">
        <v>1457</v>
      </c>
      <c r="G109" s="608" t="s">
        <v>1082</v>
      </c>
      <c r="H109" s="608" t="s">
        <v>1083</v>
      </c>
      <c r="I109" s="622">
        <v>9.1999999999999993</v>
      </c>
      <c r="J109" s="622">
        <v>50</v>
      </c>
      <c r="K109" s="623">
        <v>460</v>
      </c>
    </row>
    <row r="110" spans="1:11" ht="14.4" customHeight="1" x14ac:dyDescent="0.3">
      <c r="A110" s="604" t="s">
        <v>514</v>
      </c>
      <c r="B110" s="605" t="s">
        <v>515</v>
      </c>
      <c r="C110" s="608" t="s">
        <v>524</v>
      </c>
      <c r="D110" s="636" t="s">
        <v>715</v>
      </c>
      <c r="E110" s="608" t="s">
        <v>1456</v>
      </c>
      <c r="F110" s="636" t="s">
        <v>1457</v>
      </c>
      <c r="G110" s="608" t="s">
        <v>1084</v>
      </c>
      <c r="H110" s="608" t="s">
        <v>1085</v>
      </c>
      <c r="I110" s="622">
        <v>998.25</v>
      </c>
      <c r="J110" s="622">
        <v>10</v>
      </c>
      <c r="K110" s="623">
        <v>9982.5</v>
      </c>
    </row>
    <row r="111" spans="1:11" ht="14.4" customHeight="1" x14ac:dyDescent="0.3">
      <c r="A111" s="604" t="s">
        <v>514</v>
      </c>
      <c r="B111" s="605" t="s">
        <v>515</v>
      </c>
      <c r="C111" s="608" t="s">
        <v>524</v>
      </c>
      <c r="D111" s="636" t="s">
        <v>715</v>
      </c>
      <c r="E111" s="608" t="s">
        <v>1456</v>
      </c>
      <c r="F111" s="636" t="s">
        <v>1457</v>
      </c>
      <c r="G111" s="608" t="s">
        <v>1086</v>
      </c>
      <c r="H111" s="608" t="s">
        <v>1087</v>
      </c>
      <c r="I111" s="622">
        <v>665.98</v>
      </c>
      <c r="J111" s="622">
        <v>50</v>
      </c>
      <c r="K111" s="623">
        <v>33299.199999999997</v>
      </c>
    </row>
    <row r="112" spans="1:11" ht="14.4" customHeight="1" x14ac:dyDescent="0.3">
      <c r="A112" s="604" t="s">
        <v>514</v>
      </c>
      <c r="B112" s="605" t="s">
        <v>515</v>
      </c>
      <c r="C112" s="608" t="s">
        <v>524</v>
      </c>
      <c r="D112" s="636" t="s">
        <v>715</v>
      </c>
      <c r="E112" s="608" t="s">
        <v>1456</v>
      </c>
      <c r="F112" s="636" t="s">
        <v>1457</v>
      </c>
      <c r="G112" s="608" t="s">
        <v>1088</v>
      </c>
      <c r="H112" s="608" t="s">
        <v>1089</v>
      </c>
      <c r="I112" s="622">
        <v>5.04</v>
      </c>
      <c r="J112" s="622">
        <v>100</v>
      </c>
      <c r="K112" s="623">
        <v>503.6</v>
      </c>
    </row>
    <row r="113" spans="1:11" ht="14.4" customHeight="1" x14ac:dyDescent="0.3">
      <c r="A113" s="604" t="s">
        <v>514</v>
      </c>
      <c r="B113" s="605" t="s">
        <v>515</v>
      </c>
      <c r="C113" s="608" t="s">
        <v>524</v>
      </c>
      <c r="D113" s="636" t="s">
        <v>715</v>
      </c>
      <c r="E113" s="608" t="s">
        <v>1456</v>
      </c>
      <c r="F113" s="636" t="s">
        <v>1457</v>
      </c>
      <c r="G113" s="608" t="s">
        <v>1090</v>
      </c>
      <c r="H113" s="608" t="s">
        <v>1091</v>
      </c>
      <c r="I113" s="622">
        <v>3527.0500000000015</v>
      </c>
      <c r="J113" s="622">
        <v>79</v>
      </c>
      <c r="K113" s="623">
        <v>278636.95</v>
      </c>
    </row>
    <row r="114" spans="1:11" ht="14.4" customHeight="1" x14ac:dyDescent="0.3">
      <c r="A114" s="604" t="s">
        <v>514</v>
      </c>
      <c r="B114" s="605" t="s">
        <v>515</v>
      </c>
      <c r="C114" s="608" t="s">
        <v>524</v>
      </c>
      <c r="D114" s="636" t="s">
        <v>715</v>
      </c>
      <c r="E114" s="608" t="s">
        <v>1456</v>
      </c>
      <c r="F114" s="636" t="s">
        <v>1457</v>
      </c>
      <c r="G114" s="608" t="s">
        <v>1092</v>
      </c>
      <c r="H114" s="608" t="s">
        <v>1093</v>
      </c>
      <c r="I114" s="622">
        <v>424.89</v>
      </c>
      <c r="J114" s="622">
        <v>5</v>
      </c>
      <c r="K114" s="623">
        <v>2124.44</v>
      </c>
    </row>
    <row r="115" spans="1:11" ht="14.4" customHeight="1" x14ac:dyDescent="0.3">
      <c r="A115" s="604" t="s">
        <v>514</v>
      </c>
      <c r="B115" s="605" t="s">
        <v>515</v>
      </c>
      <c r="C115" s="608" t="s">
        <v>524</v>
      </c>
      <c r="D115" s="636" t="s">
        <v>715</v>
      </c>
      <c r="E115" s="608" t="s">
        <v>1456</v>
      </c>
      <c r="F115" s="636" t="s">
        <v>1457</v>
      </c>
      <c r="G115" s="608" t="s">
        <v>1094</v>
      </c>
      <c r="H115" s="608" t="s">
        <v>1095</v>
      </c>
      <c r="I115" s="622">
        <v>3461.5</v>
      </c>
      <c r="J115" s="622">
        <v>25</v>
      </c>
      <c r="K115" s="623">
        <v>86537.5</v>
      </c>
    </row>
    <row r="116" spans="1:11" ht="14.4" customHeight="1" x14ac:dyDescent="0.3">
      <c r="A116" s="604" t="s">
        <v>514</v>
      </c>
      <c r="B116" s="605" t="s">
        <v>515</v>
      </c>
      <c r="C116" s="608" t="s">
        <v>524</v>
      </c>
      <c r="D116" s="636" t="s">
        <v>715</v>
      </c>
      <c r="E116" s="608" t="s">
        <v>1456</v>
      </c>
      <c r="F116" s="636" t="s">
        <v>1457</v>
      </c>
      <c r="G116" s="608" t="s">
        <v>1096</v>
      </c>
      <c r="H116" s="608" t="s">
        <v>1097</v>
      </c>
      <c r="I116" s="622">
        <v>7973.3633333333337</v>
      </c>
      <c r="J116" s="622">
        <v>6</v>
      </c>
      <c r="K116" s="623">
        <v>47840.2</v>
      </c>
    </row>
    <row r="117" spans="1:11" ht="14.4" customHeight="1" x14ac:dyDescent="0.3">
      <c r="A117" s="604" t="s">
        <v>514</v>
      </c>
      <c r="B117" s="605" t="s">
        <v>515</v>
      </c>
      <c r="C117" s="608" t="s">
        <v>524</v>
      </c>
      <c r="D117" s="636" t="s">
        <v>715</v>
      </c>
      <c r="E117" s="608" t="s">
        <v>1456</v>
      </c>
      <c r="F117" s="636" t="s">
        <v>1457</v>
      </c>
      <c r="G117" s="608" t="s">
        <v>1098</v>
      </c>
      <c r="H117" s="608" t="s">
        <v>1099</v>
      </c>
      <c r="I117" s="622">
        <v>1326.39</v>
      </c>
      <c r="J117" s="622">
        <v>5</v>
      </c>
      <c r="K117" s="623">
        <v>6631.95</v>
      </c>
    </row>
    <row r="118" spans="1:11" ht="14.4" customHeight="1" x14ac:dyDescent="0.3">
      <c r="A118" s="604" t="s">
        <v>514</v>
      </c>
      <c r="B118" s="605" t="s">
        <v>515</v>
      </c>
      <c r="C118" s="608" t="s">
        <v>524</v>
      </c>
      <c r="D118" s="636" t="s">
        <v>715</v>
      </c>
      <c r="E118" s="608" t="s">
        <v>1456</v>
      </c>
      <c r="F118" s="636" t="s">
        <v>1457</v>
      </c>
      <c r="G118" s="608" t="s">
        <v>976</v>
      </c>
      <c r="H118" s="608" t="s">
        <v>977</v>
      </c>
      <c r="I118" s="622">
        <v>3.4249999999999998</v>
      </c>
      <c r="J118" s="622">
        <v>320</v>
      </c>
      <c r="K118" s="623">
        <v>1095.5999999999999</v>
      </c>
    </row>
    <row r="119" spans="1:11" ht="14.4" customHeight="1" x14ac:dyDescent="0.3">
      <c r="A119" s="604" t="s">
        <v>514</v>
      </c>
      <c r="B119" s="605" t="s">
        <v>515</v>
      </c>
      <c r="C119" s="608" t="s">
        <v>524</v>
      </c>
      <c r="D119" s="636" t="s">
        <v>715</v>
      </c>
      <c r="E119" s="608" t="s">
        <v>1456</v>
      </c>
      <c r="F119" s="636" t="s">
        <v>1457</v>
      </c>
      <c r="G119" s="608" t="s">
        <v>1100</v>
      </c>
      <c r="H119" s="608" t="s">
        <v>1101</v>
      </c>
      <c r="I119" s="622">
        <v>6.1</v>
      </c>
      <c r="J119" s="622">
        <v>40</v>
      </c>
      <c r="K119" s="623">
        <v>244</v>
      </c>
    </row>
    <row r="120" spans="1:11" ht="14.4" customHeight="1" x14ac:dyDescent="0.3">
      <c r="A120" s="604" t="s">
        <v>514</v>
      </c>
      <c r="B120" s="605" t="s">
        <v>515</v>
      </c>
      <c r="C120" s="608" t="s">
        <v>524</v>
      </c>
      <c r="D120" s="636" t="s">
        <v>715</v>
      </c>
      <c r="E120" s="608" t="s">
        <v>1456</v>
      </c>
      <c r="F120" s="636" t="s">
        <v>1457</v>
      </c>
      <c r="G120" s="608" t="s">
        <v>1102</v>
      </c>
      <c r="H120" s="608" t="s">
        <v>1103</v>
      </c>
      <c r="I120" s="622">
        <v>14.46</v>
      </c>
      <c r="J120" s="622">
        <v>100</v>
      </c>
      <c r="K120" s="623">
        <v>1445.91</v>
      </c>
    </row>
    <row r="121" spans="1:11" ht="14.4" customHeight="1" x14ac:dyDescent="0.3">
      <c r="A121" s="604" t="s">
        <v>514</v>
      </c>
      <c r="B121" s="605" t="s">
        <v>515</v>
      </c>
      <c r="C121" s="608" t="s">
        <v>524</v>
      </c>
      <c r="D121" s="636" t="s">
        <v>715</v>
      </c>
      <c r="E121" s="608" t="s">
        <v>1456</v>
      </c>
      <c r="F121" s="636" t="s">
        <v>1457</v>
      </c>
      <c r="G121" s="608" t="s">
        <v>1104</v>
      </c>
      <c r="H121" s="608" t="s">
        <v>1105</v>
      </c>
      <c r="I121" s="622">
        <v>435.6</v>
      </c>
      <c r="J121" s="622">
        <v>10</v>
      </c>
      <c r="K121" s="623">
        <v>4356</v>
      </c>
    </row>
    <row r="122" spans="1:11" ht="14.4" customHeight="1" x14ac:dyDescent="0.3">
      <c r="A122" s="604" t="s">
        <v>514</v>
      </c>
      <c r="B122" s="605" t="s">
        <v>515</v>
      </c>
      <c r="C122" s="608" t="s">
        <v>524</v>
      </c>
      <c r="D122" s="636" t="s">
        <v>715</v>
      </c>
      <c r="E122" s="608" t="s">
        <v>1456</v>
      </c>
      <c r="F122" s="636" t="s">
        <v>1457</v>
      </c>
      <c r="G122" s="608" t="s">
        <v>1106</v>
      </c>
      <c r="H122" s="608" t="s">
        <v>1107</v>
      </c>
      <c r="I122" s="622">
        <v>3389.2</v>
      </c>
      <c r="J122" s="622">
        <v>5</v>
      </c>
      <c r="K122" s="623">
        <v>16946</v>
      </c>
    </row>
    <row r="123" spans="1:11" ht="14.4" customHeight="1" x14ac:dyDescent="0.3">
      <c r="A123" s="604" t="s">
        <v>514</v>
      </c>
      <c r="B123" s="605" t="s">
        <v>515</v>
      </c>
      <c r="C123" s="608" t="s">
        <v>524</v>
      </c>
      <c r="D123" s="636" t="s">
        <v>715</v>
      </c>
      <c r="E123" s="608" t="s">
        <v>1456</v>
      </c>
      <c r="F123" s="636" t="s">
        <v>1457</v>
      </c>
      <c r="G123" s="608" t="s">
        <v>1108</v>
      </c>
      <c r="H123" s="608" t="s">
        <v>1109</v>
      </c>
      <c r="I123" s="622">
        <v>1645.6</v>
      </c>
      <c r="J123" s="622">
        <v>2</v>
      </c>
      <c r="K123" s="623">
        <v>3291.19</v>
      </c>
    </row>
    <row r="124" spans="1:11" ht="14.4" customHeight="1" x14ac:dyDescent="0.3">
      <c r="A124" s="604" t="s">
        <v>514</v>
      </c>
      <c r="B124" s="605" t="s">
        <v>515</v>
      </c>
      <c r="C124" s="608" t="s">
        <v>524</v>
      </c>
      <c r="D124" s="636" t="s">
        <v>715</v>
      </c>
      <c r="E124" s="608" t="s">
        <v>1456</v>
      </c>
      <c r="F124" s="636" t="s">
        <v>1457</v>
      </c>
      <c r="G124" s="608" t="s">
        <v>1110</v>
      </c>
      <c r="H124" s="608" t="s">
        <v>1111</v>
      </c>
      <c r="I124" s="622">
        <v>435.6</v>
      </c>
      <c r="J124" s="622">
        <v>10</v>
      </c>
      <c r="K124" s="623">
        <v>4356</v>
      </c>
    </row>
    <row r="125" spans="1:11" ht="14.4" customHeight="1" x14ac:dyDescent="0.3">
      <c r="A125" s="604" t="s">
        <v>514</v>
      </c>
      <c r="B125" s="605" t="s">
        <v>515</v>
      </c>
      <c r="C125" s="608" t="s">
        <v>524</v>
      </c>
      <c r="D125" s="636" t="s">
        <v>715</v>
      </c>
      <c r="E125" s="608" t="s">
        <v>1456</v>
      </c>
      <c r="F125" s="636" t="s">
        <v>1457</v>
      </c>
      <c r="G125" s="608" t="s">
        <v>1112</v>
      </c>
      <c r="H125" s="608" t="s">
        <v>1113</v>
      </c>
      <c r="I125" s="622">
        <v>1060.8900000000001</v>
      </c>
      <c r="J125" s="622">
        <v>9</v>
      </c>
      <c r="K125" s="623">
        <v>9532.09</v>
      </c>
    </row>
    <row r="126" spans="1:11" ht="14.4" customHeight="1" x14ac:dyDescent="0.3">
      <c r="A126" s="604" t="s">
        <v>514</v>
      </c>
      <c r="B126" s="605" t="s">
        <v>515</v>
      </c>
      <c r="C126" s="608" t="s">
        <v>524</v>
      </c>
      <c r="D126" s="636" t="s">
        <v>715</v>
      </c>
      <c r="E126" s="608" t="s">
        <v>1456</v>
      </c>
      <c r="F126" s="636" t="s">
        <v>1457</v>
      </c>
      <c r="G126" s="608" t="s">
        <v>1114</v>
      </c>
      <c r="H126" s="608" t="s">
        <v>1115</v>
      </c>
      <c r="I126" s="622">
        <v>2712.7433333333333</v>
      </c>
      <c r="J126" s="622">
        <v>17</v>
      </c>
      <c r="K126" s="623">
        <v>46011.369999999995</v>
      </c>
    </row>
    <row r="127" spans="1:11" ht="14.4" customHeight="1" x14ac:dyDescent="0.3">
      <c r="A127" s="604" t="s">
        <v>514</v>
      </c>
      <c r="B127" s="605" t="s">
        <v>515</v>
      </c>
      <c r="C127" s="608" t="s">
        <v>524</v>
      </c>
      <c r="D127" s="636" t="s">
        <v>715</v>
      </c>
      <c r="E127" s="608" t="s">
        <v>1456</v>
      </c>
      <c r="F127" s="636" t="s">
        <v>1457</v>
      </c>
      <c r="G127" s="608" t="s">
        <v>1116</v>
      </c>
      <c r="H127" s="608" t="s">
        <v>1117</v>
      </c>
      <c r="I127" s="622">
        <v>263.13</v>
      </c>
      <c r="J127" s="622">
        <v>10</v>
      </c>
      <c r="K127" s="623">
        <v>2631.32</v>
      </c>
    </row>
    <row r="128" spans="1:11" ht="14.4" customHeight="1" x14ac:dyDescent="0.3">
      <c r="A128" s="604" t="s">
        <v>514</v>
      </c>
      <c r="B128" s="605" t="s">
        <v>515</v>
      </c>
      <c r="C128" s="608" t="s">
        <v>524</v>
      </c>
      <c r="D128" s="636" t="s">
        <v>715</v>
      </c>
      <c r="E128" s="608" t="s">
        <v>1456</v>
      </c>
      <c r="F128" s="636" t="s">
        <v>1457</v>
      </c>
      <c r="G128" s="608" t="s">
        <v>1118</v>
      </c>
      <c r="H128" s="608" t="s">
        <v>1119</v>
      </c>
      <c r="I128" s="622">
        <v>11538.78</v>
      </c>
      <c r="J128" s="622">
        <v>2</v>
      </c>
      <c r="K128" s="623">
        <v>23077.56</v>
      </c>
    </row>
    <row r="129" spans="1:11" ht="14.4" customHeight="1" x14ac:dyDescent="0.3">
      <c r="A129" s="604" t="s">
        <v>514</v>
      </c>
      <c r="B129" s="605" t="s">
        <v>515</v>
      </c>
      <c r="C129" s="608" t="s">
        <v>524</v>
      </c>
      <c r="D129" s="636" t="s">
        <v>715</v>
      </c>
      <c r="E129" s="608" t="s">
        <v>1456</v>
      </c>
      <c r="F129" s="636" t="s">
        <v>1457</v>
      </c>
      <c r="G129" s="608" t="s">
        <v>1120</v>
      </c>
      <c r="H129" s="608" t="s">
        <v>1121</v>
      </c>
      <c r="I129" s="622">
        <v>2739.24</v>
      </c>
      <c r="J129" s="622">
        <v>1</v>
      </c>
      <c r="K129" s="623">
        <v>2739.24</v>
      </c>
    </row>
    <row r="130" spans="1:11" ht="14.4" customHeight="1" x14ac:dyDescent="0.3">
      <c r="A130" s="604" t="s">
        <v>514</v>
      </c>
      <c r="B130" s="605" t="s">
        <v>515</v>
      </c>
      <c r="C130" s="608" t="s">
        <v>524</v>
      </c>
      <c r="D130" s="636" t="s">
        <v>715</v>
      </c>
      <c r="E130" s="608" t="s">
        <v>1456</v>
      </c>
      <c r="F130" s="636" t="s">
        <v>1457</v>
      </c>
      <c r="G130" s="608" t="s">
        <v>1122</v>
      </c>
      <c r="H130" s="608" t="s">
        <v>1123</v>
      </c>
      <c r="I130" s="622">
        <v>388.488</v>
      </c>
      <c r="J130" s="622">
        <v>25</v>
      </c>
      <c r="K130" s="623">
        <v>9712.2100000000009</v>
      </c>
    </row>
    <row r="131" spans="1:11" ht="14.4" customHeight="1" x14ac:dyDescent="0.3">
      <c r="A131" s="604" t="s">
        <v>514</v>
      </c>
      <c r="B131" s="605" t="s">
        <v>515</v>
      </c>
      <c r="C131" s="608" t="s">
        <v>524</v>
      </c>
      <c r="D131" s="636" t="s">
        <v>715</v>
      </c>
      <c r="E131" s="608" t="s">
        <v>1456</v>
      </c>
      <c r="F131" s="636" t="s">
        <v>1457</v>
      </c>
      <c r="G131" s="608" t="s">
        <v>1124</v>
      </c>
      <c r="H131" s="608" t="s">
        <v>1125</v>
      </c>
      <c r="I131" s="622">
        <v>1216.67</v>
      </c>
      <c r="J131" s="622">
        <v>2</v>
      </c>
      <c r="K131" s="623">
        <v>2433.34</v>
      </c>
    </row>
    <row r="132" spans="1:11" ht="14.4" customHeight="1" x14ac:dyDescent="0.3">
      <c r="A132" s="604" t="s">
        <v>514</v>
      </c>
      <c r="B132" s="605" t="s">
        <v>515</v>
      </c>
      <c r="C132" s="608" t="s">
        <v>524</v>
      </c>
      <c r="D132" s="636" t="s">
        <v>715</v>
      </c>
      <c r="E132" s="608" t="s">
        <v>1456</v>
      </c>
      <c r="F132" s="636" t="s">
        <v>1457</v>
      </c>
      <c r="G132" s="608" t="s">
        <v>1126</v>
      </c>
      <c r="H132" s="608" t="s">
        <v>1127</v>
      </c>
      <c r="I132" s="622">
        <v>1063.75</v>
      </c>
      <c r="J132" s="622">
        <v>3</v>
      </c>
      <c r="K132" s="623">
        <v>3191.25</v>
      </c>
    </row>
    <row r="133" spans="1:11" ht="14.4" customHeight="1" x14ac:dyDescent="0.3">
      <c r="A133" s="604" t="s">
        <v>514</v>
      </c>
      <c r="B133" s="605" t="s">
        <v>515</v>
      </c>
      <c r="C133" s="608" t="s">
        <v>524</v>
      </c>
      <c r="D133" s="636" t="s">
        <v>715</v>
      </c>
      <c r="E133" s="608" t="s">
        <v>1456</v>
      </c>
      <c r="F133" s="636" t="s">
        <v>1457</v>
      </c>
      <c r="G133" s="608" t="s">
        <v>1128</v>
      </c>
      <c r="H133" s="608" t="s">
        <v>1129</v>
      </c>
      <c r="I133" s="622">
        <v>1064.46</v>
      </c>
      <c r="J133" s="622">
        <v>5</v>
      </c>
      <c r="K133" s="623">
        <v>5322.29</v>
      </c>
    </row>
    <row r="134" spans="1:11" ht="14.4" customHeight="1" x14ac:dyDescent="0.3">
      <c r="A134" s="604" t="s">
        <v>514</v>
      </c>
      <c r="B134" s="605" t="s">
        <v>515</v>
      </c>
      <c r="C134" s="608" t="s">
        <v>524</v>
      </c>
      <c r="D134" s="636" t="s">
        <v>715</v>
      </c>
      <c r="E134" s="608" t="s">
        <v>1456</v>
      </c>
      <c r="F134" s="636" t="s">
        <v>1457</v>
      </c>
      <c r="G134" s="608" t="s">
        <v>1130</v>
      </c>
      <c r="H134" s="608" t="s">
        <v>1131</v>
      </c>
      <c r="I134" s="622">
        <v>4775.2950000000001</v>
      </c>
      <c r="J134" s="622">
        <v>3</v>
      </c>
      <c r="K134" s="623">
        <v>14361.66</v>
      </c>
    </row>
    <row r="135" spans="1:11" ht="14.4" customHeight="1" x14ac:dyDescent="0.3">
      <c r="A135" s="604" t="s">
        <v>514</v>
      </c>
      <c r="B135" s="605" t="s">
        <v>515</v>
      </c>
      <c r="C135" s="608" t="s">
        <v>524</v>
      </c>
      <c r="D135" s="636" t="s">
        <v>715</v>
      </c>
      <c r="E135" s="608" t="s">
        <v>1456</v>
      </c>
      <c r="F135" s="636" t="s">
        <v>1457</v>
      </c>
      <c r="G135" s="608" t="s">
        <v>1132</v>
      </c>
      <c r="H135" s="608" t="s">
        <v>1133</v>
      </c>
      <c r="I135" s="622">
        <v>4038.29</v>
      </c>
      <c r="J135" s="622">
        <v>1</v>
      </c>
      <c r="K135" s="623">
        <v>4038.29</v>
      </c>
    </row>
    <row r="136" spans="1:11" ht="14.4" customHeight="1" x14ac:dyDescent="0.3">
      <c r="A136" s="604" t="s">
        <v>514</v>
      </c>
      <c r="B136" s="605" t="s">
        <v>515</v>
      </c>
      <c r="C136" s="608" t="s">
        <v>524</v>
      </c>
      <c r="D136" s="636" t="s">
        <v>715</v>
      </c>
      <c r="E136" s="608" t="s">
        <v>1456</v>
      </c>
      <c r="F136" s="636" t="s">
        <v>1457</v>
      </c>
      <c r="G136" s="608" t="s">
        <v>1134</v>
      </c>
      <c r="H136" s="608" t="s">
        <v>1135</v>
      </c>
      <c r="I136" s="622">
        <v>498.52</v>
      </c>
      <c r="J136" s="622">
        <v>5</v>
      </c>
      <c r="K136" s="623">
        <v>2492.58</v>
      </c>
    </row>
    <row r="137" spans="1:11" ht="14.4" customHeight="1" x14ac:dyDescent="0.3">
      <c r="A137" s="604" t="s">
        <v>514</v>
      </c>
      <c r="B137" s="605" t="s">
        <v>515</v>
      </c>
      <c r="C137" s="608" t="s">
        <v>524</v>
      </c>
      <c r="D137" s="636" t="s">
        <v>715</v>
      </c>
      <c r="E137" s="608" t="s">
        <v>1456</v>
      </c>
      <c r="F137" s="636" t="s">
        <v>1457</v>
      </c>
      <c r="G137" s="608" t="s">
        <v>1136</v>
      </c>
      <c r="H137" s="608" t="s">
        <v>1137</v>
      </c>
      <c r="I137" s="622">
        <v>244.435</v>
      </c>
      <c r="J137" s="622">
        <v>50</v>
      </c>
      <c r="K137" s="623">
        <v>12221.8</v>
      </c>
    </row>
    <row r="138" spans="1:11" ht="14.4" customHeight="1" x14ac:dyDescent="0.3">
      <c r="A138" s="604" t="s">
        <v>514</v>
      </c>
      <c r="B138" s="605" t="s">
        <v>515</v>
      </c>
      <c r="C138" s="608" t="s">
        <v>524</v>
      </c>
      <c r="D138" s="636" t="s">
        <v>715</v>
      </c>
      <c r="E138" s="608" t="s">
        <v>1456</v>
      </c>
      <c r="F138" s="636" t="s">
        <v>1457</v>
      </c>
      <c r="G138" s="608" t="s">
        <v>1138</v>
      </c>
      <c r="H138" s="608" t="s">
        <v>1139</v>
      </c>
      <c r="I138" s="622">
        <v>244.435</v>
      </c>
      <c r="J138" s="622">
        <v>40</v>
      </c>
      <c r="K138" s="623">
        <v>9777.32</v>
      </c>
    </row>
    <row r="139" spans="1:11" ht="14.4" customHeight="1" x14ac:dyDescent="0.3">
      <c r="A139" s="604" t="s">
        <v>514</v>
      </c>
      <c r="B139" s="605" t="s">
        <v>515</v>
      </c>
      <c r="C139" s="608" t="s">
        <v>524</v>
      </c>
      <c r="D139" s="636" t="s">
        <v>715</v>
      </c>
      <c r="E139" s="608" t="s">
        <v>1456</v>
      </c>
      <c r="F139" s="636" t="s">
        <v>1457</v>
      </c>
      <c r="G139" s="608" t="s">
        <v>1140</v>
      </c>
      <c r="H139" s="608" t="s">
        <v>1141</v>
      </c>
      <c r="I139" s="622">
        <v>292</v>
      </c>
      <c r="J139" s="622">
        <v>25</v>
      </c>
      <c r="K139" s="623">
        <v>7299.93</v>
      </c>
    </row>
    <row r="140" spans="1:11" ht="14.4" customHeight="1" x14ac:dyDescent="0.3">
      <c r="A140" s="604" t="s">
        <v>514</v>
      </c>
      <c r="B140" s="605" t="s">
        <v>515</v>
      </c>
      <c r="C140" s="608" t="s">
        <v>524</v>
      </c>
      <c r="D140" s="636" t="s">
        <v>715</v>
      </c>
      <c r="E140" s="608" t="s">
        <v>1456</v>
      </c>
      <c r="F140" s="636" t="s">
        <v>1457</v>
      </c>
      <c r="G140" s="608" t="s">
        <v>1142</v>
      </c>
      <c r="H140" s="608" t="s">
        <v>1143</v>
      </c>
      <c r="I140" s="622">
        <v>3.44</v>
      </c>
      <c r="J140" s="622">
        <v>100</v>
      </c>
      <c r="K140" s="623">
        <v>343.64</v>
      </c>
    </row>
    <row r="141" spans="1:11" ht="14.4" customHeight="1" x14ac:dyDescent="0.3">
      <c r="A141" s="604" t="s">
        <v>514</v>
      </c>
      <c r="B141" s="605" t="s">
        <v>515</v>
      </c>
      <c r="C141" s="608" t="s">
        <v>524</v>
      </c>
      <c r="D141" s="636" t="s">
        <v>715</v>
      </c>
      <c r="E141" s="608" t="s">
        <v>1456</v>
      </c>
      <c r="F141" s="636" t="s">
        <v>1457</v>
      </c>
      <c r="G141" s="608" t="s">
        <v>1144</v>
      </c>
      <c r="H141" s="608" t="s">
        <v>1145</v>
      </c>
      <c r="I141" s="622">
        <v>309.76</v>
      </c>
      <c r="J141" s="622">
        <v>10</v>
      </c>
      <c r="K141" s="623">
        <v>3097.6</v>
      </c>
    </row>
    <row r="142" spans="1:11" ht="14.4" customHeight="1" x14ac:dyDescent="0.3">
      <c r="A142" s="604" t="s">
        <v>514</v>
      </c>
      <c r="B142" s="605" t="s">
        <v>515</v>
      </c>
      <c r="C142" s="608" t="s">
        <v>524</v>
      </c>
      <c r="D142" s="636" t="s">
        <v>715</v>
      </c>
      <c r="E142" s="608" t="s">
        <v>1456</v>
      </c>
      <c r="F142" s="636" t="s">
        <v>1457</v>
      </c>
      <c r="G142" s="608" t="s">
        <v>1146</v>
      </c>
      <c r="H142" s="608" t="s">
        <v>1147</v>
      </c>
      <c r="I142" s="622">
        <v>1.87</v>
      </c>
      <c r="J142" s="622">
        <v>300</v>
      </c>
      <c r="K142" s="623">
        <v>561</v>
      </c>
    </row>
    <row r="143" spans="1:11" ht="14.4" customHeight="1" x14ac:dyDescent="0.3">
      <c r="A143" s="604" t="s">
        <v>514</v>
      </c>
      <c r="B143" s="605" t="s">
        <v>515</v>
      </c>
      <c r="C143" s="608" t="s">
        <v>524</v>
      </c>
      <c r="D143" s="636" t="s">
        <v>715</v>
      </c>
      <c r="E143" s="608" t="s">
        <v>1456</v>
      </c>
      <c r="F143" s="636" t="s">
        <v>1457</v>
      </c>
      <c r="G143" s="608" t="s">
        <v>1148</v>
      </c>
      <c r="H143" s="608" t="s">
        <v>1149</v>
      </c>
      <c r="I143" s="622">
        <v>1331</v>
      </c>
      <c r="J143" s="622">
        <v>1</v>
      </c>
      <c r="K143" s="623">
        <v>1331</v>
      </c>
    </row>
    <row r="144" spans="1:11" ht="14.4" customHeight="1" x14ac:dyDescent="0.3">
      <c r="A144" s="604" t="s">
        <v>514</v>
      </c>
      <c r="B144" s="605" t="s">
        <v>515</v>
      </c>
      <c r="C144" s="608" t="s">
        <v>524</v>
      </c>
      <c r="D144" s="636" t="s">
        <v>715</v>
      </c>
      <c r="E144" s="608" t="s">
        <v>1456</v>
      </c>
      <c r="F144" s="636" t="s">
        <v>1457</v>
      </c>
      <c r="G144" s="608" t="s">
        <v>1150</v>
      </c>
      <c r="H144" s="608" t="s">
        <v>1151</v>
      </c>
      <c r="I144" s="622">
        <v>658.24</v>
      </c>
      <c r="J144" s="622">
        <v>5</v>
      </c>
      <c r="K144" s="623">
        <v>3291.2</v>
      </c>
    </row>
    <row r="145" spans="1:11" ht="14.4" customHeight="1" x14ac:dyDescent="0.3">
      <c r="A145" s="604" t="s">
        <v>514</v>
      </c>
      <c r="B145" s="605" t="s">
        <v>515</v>
      </c>
      <c r="C145" s="608" t="s">
        <v>524</v>
      </c>
      <c r="D145" s="636" t="s">
        <v>715</v>
      </c>
      <c r="E145" s="608" t="s">
        <v>1456</v>
      </c>
      <c r="F145" s="636" t="s">
        <v>1457</v>
      </c>
      <c r="G145" s="608" t="s">
        <v>1152</v>
      </c>
      <c r="H145" s="608" t="s">
        <v>1153</v>
      </c>
      <c r="I145" s="622">
        <v>4262.2749999999996</v>
      </c>
      <c r="J145" s="622">
        <v>2</v>
      </c>
      <c r="K145" s="623">
        <v>8524.5499999999993</v>
      </c>
    </row>
    <row r="146" spans="1:11" ht="14.4" customHeight="1" x14ac:dyDescent="0.3">
      <c r="A146" s="604" t="s">
        <v>514</v>
      </c>
      <c r="B146" s="605" t="s">
        <v>515</v>
      </c>
      <c r="C146" s="608" t="s">
        <v>524</v>
      </c>
      <c r="D146" s="636" t="s">
        <v>715</v>
      </c>
      <c r="E146" s="608" t="s">
        <v>1456</v>
      </c>
      <c r="F146" s="636" t="s">
        <v>1457</v>
      </c>
      <c r="G146" s="608" t="s">
        <v>1154</v>
      </c>
      <c r="H146" s="608" t="s">
        <v>1155</v>
      </c>
      <c r="I146" s="622">
        <v>4099.26</v>
      </c>
      <c r="J146" s="622">
        <v>2</v>
      </c>
      <c r="K146" s="623">
        <v>8198.52</v>
      </c>
    </row>
    <row r="147" spans="1:11" ht="14.4" customHeight="1" x14ac:dyDescent="0.3">
      <c r="A147" s="604" t="s">
        <v>514</v>
      </c>
      <c r="B147" s="605" t="s">
        <v>515</v>
      </c>
      <c r="C147" s="608" t="s">
        <v>524</v>
      </c>
      <c r="D147" s="636" t="s">
        <v>715</v>
      </c>
      <c r="E147" s="608" t="s">
        <v>1456</v>
      </c>
      <c r="F147" s="636" t="s">
        <v>1457</v>
      </c>
      <c r="G147" s="608" t="s">
        <v>1156</v>
      </c>
      <c r="H147" s="608" t="s">
        <v>1157</v>
      </c>
      <c r="I147" s="622">
        <v>4132.13</v>
      </c>
      <c r="J147" s="622">
        <v>3</v>
      </c>
      <c r="K147" s="623">
        <v>12396.38</v>
      </c>
    </row>
    <row r="148" spans="1:11" ht="14.4" customHeight="1" x14ac:dyDescent="0.3">
      <c r="A148" s="604" t="s">
        <v>514</v>
      </c>
      <c r="B148" s="605" t="s">
        <v>515</v>
      </c>
      <c r="C148" s="608" t="s">
        <v>524</v>
      </c>
      <c r="D148" s="636" t="s">
        <v>715</v>
      </c>
      <c r="E148" s="608" t="s">
        <v>1465</v>
      </c>
      <c r="F148" s="636" t="s">
        <v>1466</v>
      </c>
      <c r="G148" s="608" t="s">
        <v>1158</v>
      </c>
      <c r="H148" s="608" t="s">
        <v>1159</v>
      </c>
      <c r="I148" s="622">
        <v>3122.0299999999997</v>
      </c>
      <c r="J148" s="622">
        <v>2</v>
      </c>
      <c r="K148" s="623">
        <v>6244.0599999999995</v>
      </c>
    </row>
    <row r="149" spans="1:11" ht="14.4" customHeight="1" x14ac:dyDescent="0.3">
      <c r="A149" s="604" t="s">
        <v>514</v>
      </c>
      <c r="B149" s="605" t="s">
        <v>515</v>
      </c>
      <c r="C149" s="608" t="s">
        <v>524</v>
      </c>
      <c r="D149" s="636" t="s">
        <v>715</v>
      </c>
      <c r="E149" s="608" t="s">
        <v>1465</v>
      </c>
      <c r="F149" s="636" t="s">
        <v>1466</v>
      </c>
      <c r="G149" s="608" t="s">
        <v>1160</v>
      </c>
      <c r="H149" s="608" t="s">
        <v>1161</v>
      </c>
      <c r="I149" s="622">
        <v>14260.695</v>
      </c>
      <c r="J149" s="622">
        <v>17</v>
      </c>
      <c r="K149" s="623">
        <v>242431.84000000003</v>
      </c>
    </row>
    <row r="150" spans="1:11" ht="14.4" customHeight="1" x14ac:dyDescent="0.3">
      <c r="A150" s="604" t="s">
        <v>514</v>
      </c>
      <c r="B150" s="605" t="s">
        <v>515</v>
      </c>
      <c r="C150" s="608" t="s">
        <v>524</v>
      </c>
      <c r="D150" s="636" t="s">
        <v>715</v>
      </c>
      <c r="E150" s="608" t="s">
        <v>1465</v>
      </c>
      <c r="F150" s="636" t="s">
        <v>1466</v>
      </c>
      <c r="G150" s="608" t="s">
        <v>1162</v>
      </c>
      <c r="H150" s="608" t="s">
        <v>1163</v>
      </c>
      <c r="I150" s="622">
        <v>796.18</v>
      </c>
      <c r="J150" s="622">
        <v>5</v>
      </c>
      <c r="K150" s="623">
        <v>3980.9</v>
      </c>
    </row>
    <row r="151" spans="1:11" ht="14.4" customHeight="1" x14ac:dyDescent="0.3">
      <c r="A151" s="604" t="s">
        <v>514</v>
      </c>
      <c r="B151" s="605" t="s">
        <v>515</v>
      </c>
      <c r="C151" s="608" t="s">
        <v>524</v>
      </c>
      <c r="D151" s="636" t="s">
        <v>715</v>
      </c>
      <c r="E151" s="608" t="s">
        <v>1465</v>
      </c>
      <c r="F151" s="636" t="s">
        <v>1466</v>
      </c>
      <c r="G151" s="608" t="s">
        <v>1164</v>
      </c>
      <c r="H151" s="608" t="s">
        <v>1165</v>
      </c>
      <c r="I151" s="622">
        <v>895.4</v>
      </c>
      <c r="J151" s="622">
        <v>30</v>
      </c>
      <c r="K151" s="623">
        <v>26862</v>
      </c>
    </row>
    <row r="152" spans="1:11" ht="14.4" customHeight="1" x14ac:dyDescent="0.3">
      <c r="A152" s="604" t="s">
        <v>514</v>
      </c>
      <c r="B152" s="605" t="s">
        <v>515</v>
      </c>
      <c r="C152" s="608" t="s">
        <v>524</v>
      </c>
      <c r="D152" s="636" t="s">
        <v>715</v>
      </c>
      <c r="E152" s="608" t="s">
        <v>1465</v>
      </c>
      <c r="F152" s="636" t="s">
        <v>1466</v>
      </c>
      <c r="G152" s="608" t="s">
        <v>1166</v>
      </c>
      <c r="H152" s="608" t="s">
        <v>1167</v>
      </c>
      <c r="I152" s="622">
        <v>3101.0050000000001</v>
      </c>
      <c r="J152" s="622">
        <v>5</v>
      </c>
      <c r="K152" s="623">
        <v>15248.83</v>
      </c>
    </row>
    <row r="153" spans="1:11" ht="14.4" customHeight="1" x14ac:dyDescent="0.3">
      <c r="A153" s="604" t="s">
        <v>514</v>
      </c>
      <c r="B153" s="605" t="s">
        <v>515</v>
      </c>
      <c r="C153" s="608" t="s">
        <v>524</v>
      </c>
      <c r="D153" s="636" t="s">
        <v>715</v>
      </c>
      <c r="E153" s="608" t="s">
        <v>1465</v>
      </c>
      <c r="F153" s="636" t="s">
        <v>1466</v>
      </c>
      <c r="G153" s="608" t="s">
        <v>1168</v>
      </c>
      <c r="H153" s="608" t="s">
        <v>1169</v>
      </c>
      <c r="I153" s="622">
        <v>3111.4449999999997</v>
      </c>
      <c r="J153" s="622">
        <v>6</v>
      </c>
      <c r="K153" s="623">
        <v>19160.18</v>
      </c>
    </row>
    <row r="154" spans="1:11" ht="14.4" customHeight="1" x14ac:dyDescent="0.3">
      <c r="A154" s="604" t="s">
        <v>514</v>
      </c>
      <c r="B154" s="605" t="s">
        <v>515</v>
      </c>
      <c r="C154" s="608" t="s">
        <v>524</v>
      </c>
      <c r="D154" s="636" t="s">
        <v>715</v>
      </c>
      <c r="E154" s="608" t="s">
        <v>1465</v>
      </c>
      <c r="F154" s="636" t="s">
        <v>1466</v>
      </c>
      <c r="G154" s="608" t="s">
        <v>1170</v>
      </c>
      <c r="H154" s="608" t="s">
        <v>1171</v>
      </c>
      <c r="I154" s="622">
        <v>4946.4799999999996</v>
      </c>
      <c r="J154" s="622">
        <v>2</v>
      </c>
      <c r="K154" s="623">
        <v>9892.9599999999991</v>
      </c>
    </row>
    <row r="155" spans="1:11" ht="14.4" customHeight="1" x14ac:dyDescent="0.3">
      <c r="A155" s="604" t="s">
        <v>514</v>
      </c>
      <c r="B155" s="605" t="s">
        <v>515</v>
      </c>
      <c r="C155" s="608" t="s">
        <v>524</v>
      </c>
      <c r="D155" s="636" t="s">
        <v>715</v>
      </c>
      <c r="E155" s="608" t="s">
        <v>1465</v>
      </c>
      <c r="F155" s="636" t="s">
        <v>1466</v>
      </c>
      <c r="G155" s="608" t="s">
        <v>1172</v>
      </c>
      <c r="H155" s="608" t="s">
        <v>1173</v>
      </c>
      <c r="I155" s="622">
        <v>4946.4799999999996</v>
      </c>
      <c r="J155" s="622">
        <v>7</v>
      </c>
      <c r="K155" s="623">
        <v>34625.360000000001</v>
      </c>
    </row>
    <row r="156" spans="1:11" ht="14.4" customHeight="1" x14ac:dyDescent="0.3">
      <c r="A156" s="604" t="s">
        <v>514</v>
      </c>
      <c r="B156" s="605" t="s">
        <v>515</v>
      </c>
      <c r="C156" s="608" t="s">
        <v>524</v>
      </c>
      <c r="D156" s="636" t="s">
        <v>715</v>
      </c>
      <c r="E156" s="608" t="s">
        <v>1465</v>
      </c>
      <c r="F156" s="636" t="s">
        <v>1466</v>
      </c>
      <c r="G156" s="608" t="s">
        <v>1174</v>
      </c>
      <c r="H156" s="608" t="s">
        <v>1175</v>
      </c>
      <c r="I156" s="622">
        <v>4946.4799999999996</v>
      </c>
      <c r="J156" s="622">
        <v>4</v>
      </c>
      <c r="K156" s="623">
        <v>19785.919999999998</v>
      </c>
    </row>
    <row r="157" spans="1:11" ht="14.4" customHeight="1" x14ac:dyDescent="0.3">
      <c r="A157" s="604" t="s">
        <v>514</v>
      </c>
      <c r="B157" s="605" t="s">
        <v>515</v>
      </c>
      <c r="C157" s="608" t="s">
        <v>524</v>
      </c>
      <c r="D157" s="636" t="s">
        <v>715</v>
      </c>
      <c r="E157" s="608" t="s">
        <v>1465</v>
      </c>
      <c r="F157" s="636" t="s">
        <v>1466</v>
      </c>
      <c r="G157" s="608" t="s">
        <v>1176</v>
      </c>
      <c r="H157" s="608" t="s">
        <v>1177</v>
      </c>
      <c r="I157" s="622">
        <v>2910.66</v>
      </c>
      <c r="J157" s="622">
        <v>7</v>
      </c>
      <c r="K157" s="623">
        <v>20374.61</v>
      </c>
    </row>
    <row r="158" spans="1:11" ht="14.4" customHeight="1" x14ac:dyDescent="0.3">
      <c r="A158" s="604" t="s">
        <v>514</v>
      </c>
      <c r="B158" s="605" t="s">
        <v>515</v>
      </c>
      <c r="C158" s="608" t="s">
        <v>524</v>
      </c>
      <c r="D158" s="636" t="s">
        <v>715</v>
      </c>
      <c r="E158" s="608" t="s">
        <v>1465</v>
      </c>
      <c r="F158" s="636" t="s">
        <v>1466</v>
      </c>
      <c r="G158" s="608" t="s">
        <v>1178</v>
      </c>
      <c r="H158" s="608" t="s">
        <v>1179</v>
      </c>
      <c r="I158" s="622">
        <v>2983.3474999999999</v>
      </c>
      <c r="J158" s="622">
        <v>7</v>
      </c>
      <c r="K158" s="623">
        <v>21492.6</v>
      </c>
    </row>
    <row r="159" spans="1:11" ht="14.4" customHeight="1" x14ac:dyDescent="0.3">
      <c r="A159" s="604" t="s">
        <v>514</v>
      </c>
      <c r="B159" s="605" t="s">
        <v>515</v>
      </c>
      <c r="C159" s="608" t="s">
        <v>524</v>
      </c>
      <c r="D159" s="636" t="s">
        <v>715</v>
      </c>
      <c r="E159" s="608" t="s">
        <v>1465</v>
      </c>
      <c r="F159" s="636" t="s">
        <v>1466</v>
      </c>
      <c r="G159" s="608" t="s">
        <v>1180</v>
      </c>
      <c r="H159" s="608" t="s">
        <v>1181</v>
      </c>
      <c r="I159" s="622">
        <v>2910.66</v>
      </c>
      <c r="J159" s="622">
        <v>13</v>
      </c>
      <c r="K159" s="623">
        <v>37838.58</v>
      </c>
    </row>
    <row r="160" spans="1:11" ht="14.4" customHeight="1" x14ac:dyDescent="0.3">
      <c r="A160" s="604" t="s">
        <v>514</v>
      </c>
      <c r="B160" s="605" t="s">
        <v>515</v>
      </c>
      <c r="C160" s="608" t="s">
        <v>524</v>
      </c>
      <c r="D160" s="636" t="s">
        <v>715</v>
      </c>
      <c r="E160" s="608" t="s">
        <v>1465</v>
      </c>
      <c r="F160" s="636" t="s">
        <v>1466</v>
      </c>
      <c r="G160" s="608" t="s">
        <v>1182</v>
      </c>
      <c r="H160" s="608" t="s">
        <v>1183</v>
      </c>
      <c r="I160" s="622">
        <v>2910.66</v>
      </c>
      <c r="J160" s="622">
        <v>5</v>
      </c>
      <c r="K160" s="623">
        <v>14553.289999999999</v>
      </c>
    </row>
    <row r="161" spans="1:11" ht="14.4" customHeight="1" x14ac:dyDescent="0.3">
      <c r="A161" s="604" t="s">
        <v>514</v>
      </c>
      <c r="B161" s="605" t="s">
        <v>515</v>
      </c>
      <c r="C161" s="608" t="s">
        <v>524</v>
      </c>
      <c r="D161" s="636" t="s">
        <v>715</v>
      </c>
      <c r="E161" s="608" t="s">
        <v>1465</v>
      </c>
      <c r="F161" s="636" t="s">
        <v>1466</v>
      </c>
      <c r="G161" s="608" t="s">
        <v>1184</v>
      </c>
      <c r="H161" s="608" t="s">
        <v>1185</v>
      </c>
      <c r="I161" s="622">
        <v>10386.625</v>
      </c>
      <c r="J161" s="622">
        <v>2</v>
      </c>
      <c r="K161" s="623">
        <v>20773.25</v>
      </c>
    </row>
    <row r="162" spans="1:11" ht="14.4" customHeight="1" x14ac:dyDescent="0.3">
      <c r="A162" s="604" t="s">
        <v>514</v>
      </c>
      <c r="B162" s="605" t="s">
        <v>515</v>
      </c>
      <c r="C162" s="608" t="s">
        <v>524</v>
      </c>
      <c r="D162" s="636" t="s">
        <v>715</v>
      </c>
      <c r="E162" s="608" t="s">
        <v>1465</v>
      </c>
      <c r="F162" s="636" t="s">
        <v>1466</v>
      </c>
      <c r="G162" s="608" t="s">
        <v>1186</v>
      </c>
      <c r="H162" s="608" t="s">
        <v>1187</v>
      </c>
      <c r="I162" s="622">
        <v>4946.4799999999996</v>
      </c>
      <c r="J162" s="622">
        <v>2</v>
      </c>
      <c r="K162" s="623">
        <v>9892.9599999999991</v>
      </c>
    </row>
    <row r="163" spans="1:11" ht="14.4" customHeight="1" x14ac:dyDescent="0.3">
      <c r="A163" s="604" t="s">
        <v>514</v>
      </c>
      <c r="B163" s="605" t="s">
        <v>515</v>
      </c>
      <c r="C163" s="608" t="s">
        <v>524</v>
      </c>
      <c r="D163" s="636" t="s">
        <v>715</v>
      </c>
      <c r="E163" s="608" t="s">
        <v>1465</v>
      </c>
      <c r="F163" s="636" t="s">
        <v>1466</v>
      </c>
      <c r="G163" s="608" t="s">
        <v>1188</v>
      </c>
      <c r="H163" s="608" t="s">
        <v>1189</v>
      </c>
      <c r="I163" s="622">
        <v>2524.06</v>
      </c>
      <c r="J163" s="622">
        <v>2</v>
      </c>
      <c r="K163" s="623">
        <v>5048.12</v>
      </c>
    </row>
    <row r="164" spans="1:11" ht="14.4" customHeight="1" x14ac:dyDescent="0.3">
      <c r="A164" s="604" t="s">
        <v>514</v>
      </c>
      <c r="B164" s="605" t="s">
        <v>515</v>
      </c>
      <c r="C164" s="608" t="s">
        <v>524</v>
      </c>
      <c r="D164" s="636" t="s">
        <v>715</v>
      </c>
      <c r="E164" s="608" t="s">
        <v>1465</v>
      </c>
      <c r="F164" s="636" t="s">
        <v>1466</v>
      </c>
      <c r="G164" s="608" t="s">
        <v>1190</v>
      </c>
      <c r="H164" s="608" t="s">
        <v>1191</v>
      </c>
      <c r="I164" s="622">
        <v>2910.66</v>
      </c>
      <c r="J164" s="622">
        <v>5</v>
      </c>
      <c r="K164" s="623">
        <v>14553.289999999999</v>
      </c>
    </row>
    <row r="165" spans="1:11" ht="14.4" customHeight="1" x14ac:dyDescent="0.3">
      <c r="A165" s="604" t="s">
        <v>514</v>
      </c>
      <c r="B165" s="605" t="s">
        <v>515</v>
      </c>
      <c r="C165" s="608" t="s">
        <v>524</v>
      </c>
      <c r="D165" s="636" t="s">
        <v>715</v>
      </c>
      <c r="E165" s="608" t="s">
        <v>1465</v>
      </c>
      <c r="F165" s="636" t="s">
        <v>1466</v>
      </c>
      <c r="G165" s="608" t="s">
        <v>1192</v>
      </c>
      <c r="H165" s="608" t="s">
        <v>1193</v>
      </c>
      <c r="I165" s="622">
        <v>2910.66</v>
      </c>
      <c r="J165" s="622">
        <v>1</v>
      </c>
      <c r="K165" s="623">
        <v>2910.66</v>
      </c>
    </row>
    <row r="166" spans="1:11" ht="14.4" customHeight="1" x14ac:dyDescent="0.3">
      <c r="A166" s="604" t="s">
        <v>514</v>
      </c>
      <c r="B166" s="605" t="s">
        <v>515</v>
      </c>
      <c r="C166" s="608" t="s">
        <v>524</v>
      </c>
      <c r="D166" s="636" t="s">
        <v>715</v>
      </c>
      <c r="E166" s="608" t="s">
        <v>1465</v>
      </c>
      <c r="F166" s="636" t="s">
        <v>1466</v>
      </c>
      <c r="G166" s="608" t="s">
        <v>1194</v>
      </c>
      <c r="H166" s="608" t="s">
        <v>1195</v>
      </c>
      <c r="I166" s="622">
        <v>2971.22</v>
      </c>
      <c r="J166" s="622">
        <v>1</v>
      </c>
      <c r="K166" s="623">
        <v>2971.22</v>
      </c>
    </row>
    <row r="167" spans="1:11" ht="14.4" customHeight="1" x14ac:dyDescent="0.3">
      <c r="A167" s="604" t="s">
        <v>514</v>
      </c>
      <c r="B167" s="605" t="s">
        <v>515</v>
      </c>
      <c r="C167" s="608" t="s">
        <v>524</v>
      </c>
      <c r="D167" s="636" t="s">
        <v>715</v>
      </c>
      <c r="E167" s="608" t="s">
        <v>1465</v>
      </c>
      <c r="F167" s="636" t="s">
        <v>1466</v>
      </c>
      <c r="G167" s="608" t="s">
        <v>1196</v>
      </c>
      <c r="H167" s="608" t="s">
        <v>1197</v>
      </c>
      <c r="I167" s="622">
        <v>2182.84</v>
      </c>
      <c r="J167" s="622">
        <v>6</v>
      </c>
      <c r="K167" s="623">
        <v>13097.04</v>
      </c>
    </row>
    <row r="168" spans="1:11" ht="14.4" customHeight="1" x14ac:dyDescent="0.3">
      <c r="A168" s="604" t="s">
        <v>514</v>
      </c>
      <c r="B168" s="605" t="s">
        <v>515</v>
      </c>
      <c r="C168" s="608" t="s">
        <v>524</v>
      </c>
      <c r="D168" s="636" t="s">
        <v>715</v>
      </c>
      <c r="E168" s="608" t="s">
        <v>1465</v>
      </c>
      <c r="F168" s="636" t="s">
        <v>1466</v>
      </c>
      <c r="G168" s="608" t="s">
        <v>1198</v>
      </c>
      <c r="H168" s="608" t="s">
        <v>1199</v>
      </c>
      <c r="I168" s="622">
        <v>3771.17</v>
      </c>
      <c r="J168" s="622">
        <v>4</v>
      </c>
      <c r="K168" s="623">
        <v>15084.67</v>
      </c>
    </row>
    <row r="169" spans="1:11" ht="14.4" customHeight="1" x14ac:dyDescent="0.3">
      <c r="A169" s="604" t="s">
        <v>514</v>
      </c>
      <c r="B169" s="605" t="s">
        <v>515</v>
      </c>
      <c r="C169" s="608" t="s">
        <v>524</v>
      </c>
      <c r="D169" s="636" t="s">
        <v>715</v>
      </c>
      <c r="E169" s="608" t="s">
        <v>1465</v>
      </c>
      <c r="F169" s="636" t="s">
        <v>1466</v>
      </c>
      <c r="G169" s="608" t="s">
        <v>1200</v>
      </c>
      <c r="H169" s="608" t="s">
        <v>1201</v>
      </c>
      <c r="I169" s="622">
        <v>6650</v>
      </c>
      <c r="J169" s="622">
        <v>1</v>
      </c>
      <c r="K169" s="623">
        <v>6650</v>
      </c>
    </row>
    <row r="170" spans="1:11" ht="14.4" customHeight="1" x14ac:dyDescent="0.3">
      <c r="A170" s="604" t="s">
        <v>514</v>
      </c>
      <c r="B170" s="605" t="s">
        <v>515</v>
      </c>
      <c r="C170" s="608" t="s">
        <v>524</v>
      </c>
      <c r="D170" s="636" t="s">
        <v>715</v>
      </c>
      <c r="E170" s="608" t="s">
        <v>1465</v>
      </c>
      <c r="F170" s="636" t="s">
        <v>1466</v>
      </c>
      <c r="G170" s="608" t="s">
        <v>1202</v>
      </c>
      <c r="H170" s="608" t="s">
        <v>1203</v>
      </c>
      <c r="I170" s="622">
        <v>3203.4020000000005</v>
      </c>
      <c r="J170" s="622">
        <v>11</v>
      </c>
      <c r="K170" s="623">
        <v>34877.19</v>
      </c>
    </row>
    <row r="171" spans="1:11" ht="14.4" customHeight="1" x14ac:dyDescent="0.3">
      <c r="A171" s="604" t="s">
        <v>514</v>
      </c>
      <c r="B171" s="605" t="s">
        <v>515</v>
      </c>
      <c r="C171" s="608" t="s">
        <v>524</v>
      </c>
      <c r="D171" s="636" t="s">
        <v>715</v>
      </c>
      <c r="E171" s="608" t="s">
        <v>1465</v>
      </c>
      <c r="F171" s="636" t="s">
        <v>1466</v>
      </c>
      <c r="G171" s="608" t="s">
        <v>1204</v>
      </c>
      <c r="H171" s="608" t="s">
        <v>1205</v>
      </c>
      <c r="I171" s="622">
        <v>796.18</v>
      </c>
      <c r="J171" s="622">
        <v>20</v>
      </c>
      <c r="K171" s="623">
        <v>15923.6</v>
      </c>
    </row>
    <row r="172" spans="1:11" ht="14.4" customHeight="1" x14ac:dyDescent="0.3">
      <c r="A172" s="604" t="s">
        <v>514</v>
      </c>
      <c r="B172" s="605" t="s">
        <v>515</v>
      </c>
      <c r="C172" s="608" t="s">
        <v>524</v>
      </c>
      <c r="D172" s="636" t="s">
        <v>715</v>
      </c>
      <c r="E172" s="608" t="s">
        <v>1465</v>
      </c>
      <c r="F172" s="636" t="s">
        <v>1466</v>
      </c>
      <c r="G172" s="608" t="s">
        <v>1206</v>
      </c>
      <c r="H172" s="608" t="s">
        <v>1207</v>
      </c>
      <c r="I172" s="622">
        <v>1754.5</v>
      </c>
      <c r="J172" s="622">
        <v>10</v>
      </c>
      <c r="K172" s="623">
        <v>17545</v>
      </c>
    </row>
    <row r="173" spans="1:11" ht="14.4" customHeight="1" x14ac:dyDescent="0.3">
      <c r="A173" s="604" t="s">
        <v>514</v>
      </c>
      <c r="B173" s="605" t="s">
        <v>515</v>
      </c>
      <c r="C173" s="608" t="s">
        <v>524</v>
      </c>
      <c r="D173" s="636" t="s">
        <v>715</v>
      </c>
      <c r="E173" s="608" t="s">
        <v>1465</v>
      </c>
      <c r="F173" s="636" t="s">
        <v>1466</v>
      </c>
      <c r="G173" s="608" t="s">
        <v>1208</v>
      </c>
      <c r="H173" s="608" t="s">
        <v>1209</v>
      </c>
      <c r="I173" s="622">
        <v>11235.58</v>
      </c>
      <c r="J173" s="622">
        <v>6</v>
      </c>
      <c r="K173" s="623">
        <v>67867.5</v>
      </c>
    </row>
    <row r="174" spans="1:11" ht="14.4" customHeight="1" x14ac:dyDescent="0.3">
      <c r="A174" s="604" t="s">
        <v>514</v>
      </c>
      <c r="B174" s="605" t="s">
        <v>515</v>
      </c>
      <c r="C174" s="608" t="s">
        <v>524</v>
      </c>
      <c r="D174" s="636" t="s">
        <v>715</v>
      </c>
      <c r="E174" s="608" t="s">
        <v>1465</v>
      </c>
      <c r="F174" s="636" t="s">
        <v>1466</v>
      </c>
      <c r="G174" s="608" t="s">
        <v>1210</v>
      </c>
      <c r="H174" s="608" t="s">
        <v>1211</v>
      </c>
      <c r="I174" s="622">
        <v>691.62</v>
      </c>
      <c r="J174" s="622">
        <v>10</v>
      </c>
      <c r="K174" s="623">
        <v>6916.1900000000005</v>
      </c>
    </row>
    <row r="175" spans="1:11" ht="14.4" customHeight="1" x14ac:dyDescent="0.3">
      <c r="A175" s="604" t="s">
        <v>514</v>
      </c>
      <c r="B175" s="605" t="s">
        <v>515</v>
      </c>
      <c r="C175" s="608" t="s">
        <v>524</v>
      </c>
      <c r="D175" s="636" t="s">
        <v>715</v>
      </c>
      <c r="E175" s="608" t="s">
        <v>1465</v>
      </c>
      <c r="F175" s="636" t="s">
        <v>1466</v>
      </c>
      <c r="G175" s="608" t="s">
        <v>1212</v>
      </c>
      <c r="H175" s="608" t="s">
        <v>1213</v>
      </c>
      <c r="I175" s="622">
        <v>895.4</v>
      </c>
      <c r="J175" s="622">
        <v>10</v>
      </c>
      <c r="K175" s="623">
        <v>8954</v>
      </c>
    </row>
    <row r="176" spans="1:11" ht="14.4" customHeight="1" x14ac:dyDescent="0.3">
      <c r="A176" s="604" t="s">
        <v>514</v>
      </c>
      <c r="B176" s="605" t="s">
        <v>515</v>
      </c>
      <c r="C176" s="608" t="s">
        <v>524</v>
      </c>
      <c r="D176" s="636" t="s">
        <v>715</v>
      </c>
      <c r="E176" s="608" t="s">
        <v>1465</v>
      </c>
      <c r="F176" s="636" t="s">
        <v>1466</v>
      </c>
      <c r="G176" s="608" t="s">
        <v>1214</v>
      </c>
      <c r="H176" s="608" t="s">
        <v>1215</v>
      </c>
      <c r="I176" s="622">
        <v>687.17</v>
      </c>
      <c r="J176" s="622">
        <v>2</v>
      </c>
      <c r="K176" s="623">
        <v>1374.35</v>
      </c>
    </row>
    <row r="177" spans="1:11" ht="14.4" customHeight="1" x14ac:dyDescent="0.3">
      <c r="A177" s="604" t="s">
        <v>514</v>
      </c>
      <c r="B177" s="605" t="s">
        <v>515</v>
      </c>
      <c r="C177" s="608" t="s">
        <v>524</v>
      </c>
      <c r="D177" s="636" t="s">
        <v>715</v>
      </c>
      <c r="E177" s="608" t="s">
        <v>1465</v>
      </c>
      <c r="F177" s="636" t="s">
        <v>1466</v>
      </c>
      <c r="G177" s="608" t="s">
        <v>1216</v>
      </c>
      <c r="H177" s="608" t="s">
        <v>1217</v>
      </c>
      <c r="I177" s="622">
        <v>3771.17</v>
      </c>
      <c r="J177" s="622">
        <v>2</v>
      </c>
      <c r="K177" s="623">
        <v>7542.34</v>
      </c>
    </row>
    <row r="178" spans="1:11" ht="14.4" customHeight="1" x14ac:dyDescent="0.3">
      <c r="A178" s="604" t="s">
        <v>514</v>
      </c>
      <c r="B178" s="605" t="s">
        <v>515</v>
      </c>
      <c r="C178" s="608" t="s">
        <v>524</v>
      </c>
      <c r="D178" s="636" t="s">
        <v>715</v>
      </c>
      <c r="E178" s="608" t="s">
        <v>1465</v>
      </c>
      <c r="F178" s="636" t="s">
        <v>1466</v>
      </c>
      <c r="G178" s="608" t="s">
        <v>1218</v>
      </c>
      <c r="H178" s="608" t="s">
        <v>1219</v>
      </c>
      <c r="I178" s="622">
        <v>5450.913333333333</v>
      </c>
      <c r="J178" s="622">
        <v>4</v>
      </c>
      <c r="K178" s="623">
        <v>21812.38</v>
      </c>
    </row>
    <row r="179" spans="1:11" ht="14.4" customHeight="1" x14ac:dyDescent="0.3">
      <c r="A179" s="604" t="s">
        <v>514</v>
      </c>
      <c r="B179" s="605" t="s">
        <v>515</v>
      </c>
      <c r="C179" s="608" t="s">
        <v>524</v>
      </c>
      <c r="D179" s="636" t="s">
        <v>715</v>
      </c>
      <c r="E179" s="608" t="s">
        <v>1465</v>
      </c>
      <c r="F179" s="636" t="s">
        <v>1466</v>
      </c>
      <c r="G179" s="608" t="s">
        <v>1220</v>
      </c>
      <c r="H179" s="608" t="s">
        <v>1221</v>
      </c>
      <c r="I179" s="622">
        <v>2910.66</v>
      </c>
      <c r="J179" s="622">
        <v>1</v>
      </c>
      <c r="K179" s="623">
        <v>2910.66</v>
      </c>
    </row>
    <row r="180" spans="1:11" ht="14.4" customHeight="1" x14ac:dyDescent="0.3">
      <c r="A180" s="604" t="s">
        <v>514</v>
      </c>
      <c r="B180" s="605" t="s">
        <v>515</v>
      </c>
      <c r="C180" s="608" t="s">
        <v>524</v>
      </c>
      <c r="D180" s="636" t="s">
        <v>715</v>
      </c>
      <c r="E180" s="608" t="s">
        <v>1465</v>
      </c>
      <c r="F180" s="636" t="s">
        <v>1466</v>
      </c>
      <c r="G180" s="608" t="s">
        <v>1222</v>
      </c>
      <c r="H180" s="608" t="s">
        <v>1223</v>
      </c>
      <c r="I180" s="622">
        <v>14260.700000000003</v>
      </c>
      <c r="J180" s="622">
        <v>3</v>
      </c>
      <c r="K180" s="623">
        <v>42782.100000000006</v>
      </c>
    </row>
    <row r="181" spans="1:11" ht="14.4" customHeight="1" x14ac:dyDescent="0.3">
      <c r="A181" s="604" t="s">
        <v>514</v>
      </c>
      <c r="B181" s="605" t="s">
        <v>515</v>
      </c>
      <c r="C181" s="608" t="s">
        <v>524</v>
      </c>
      <c r="D181" s="636" t="s">
        <v>715</v>
      </c>
      <c r="E181" s="608" t="s">
        <v>1465</v>
      </c>
      <c r="F181" s="636" t="s">
        <v>1466</v>
      </c>
      <c r="G181" s="608" t="s">
        <v>1224</v>
      </c>
      <c r="H181" s="608" t="s">
        <v>1225</v>
      </c>
      <c r="I181" s="622">
        <v>13487.195</v>
      </c>
      <c r="J181" s="622">
        <v>2</v>
      </c>
      <c r="K181" s="623">
        <v>26974.39</v>
      </c>
    </row>
    <row r="182" spans="1:11" ht="14.4" customHeight="1" x14ac:dyDescent="0.3">
      <c r="A182" s="604" t="s">
        <v>514</v>
      </c>
      <c r="B182" s="605" t="s">
        <v>515</v>
      </c>
      <c r="C182" s="608" t="s">
        <v>524</v>
      </c>
      <c r="D182" s="636" t="s">
        <v>715</v>
      </c>
      <c r="E182" s="608" t="s">
        <v>1465</v>
      </c>
      <c r="F182" s="636" t="s">
        <v>1466</v>
      </c>
      <c r="G182" s="608" t="s">
        <v>1226</v>
      </c>
      <c r="H182" s="608" t="s">
        <v>1227</v>
      </c>
      <c r="I182" s="622">
        <v>15500.1</v>
      </c>
      <c r="J182" s="622">
        <v>5</v>
      </c>
      <c r="K182" s="623">
        <v>77500.5</v>
      </c>
    </row>
    <row r="183" spans="1:11" ht="14.4" customHeight="1" x14ac:dyDescent="0.3">
      <c r="A183" s="604" t="s">
        <v>514</v>
      </c>
      <c r="B183" s="605" t="s">
        <v>515</v>
      </c>
      <c r="C183" s="608" t="s">
        <v>524</v>
      </c>
      <c r="D183" s="636" t="s">
        <v>715</v>
      </c>
      <c r="E183" s="608" t="s">
        <v>1465</v>
      </c>
      <c r="F183" s="636" t="s">
        <v>1466</v>
      </c>
      <c r="G183" s="608" t="s">
        <v>1228</v>
      </c>
      <c r="H183" s="608" t="s">
        <v>1229</v>
      </c>
      <c r="I183" s="622">
        <v>2910.66</v>
      </c>
      <c r="J183" s="622">
        <v>5</v>
      </c>
      <c r="K183" s="623">
        <v>14553.3</v>
      </c>
    </row>
    <row r="184" spans="1:11" ht="14.4" customHeight="1" x14ac:dyDescent="0.3">
      <c r="A184" s="604" t="s">
        <v>514</v>
      </c>
      <c r="B184" s="605" t="s">
        <v>515</v>
      </c>
      <c r="C184" s="608" t="s">
        <v>524</v>
      </c>
      <c r="D184" s="636" t="s">
        <v>715</v>
      </c>
      <c r="E184" s="608" t="s">
        <v>1465</v>
      </c>
      <c r="F184" s="636" t="s">
        <v>1466</v>
      </c>
      <c r="G184" s="608" t="s">
        <v>1230</v>
      </c>
      <c r="H184" s="608" t="s">
        <v>1231</v>
      </c>
      <c r="I184" s="622">
        <v>3771.17</v>
      </c>
      <c r="J184" s="622">
        <v>1</v>
      </c>
      <c r="K184" s="623">
        <v>3771.17</v>
      </c>
    </row>
    <row r="185" spans="1:11" ht="14.4" customHeight="1" x14ac:dyDescent="0.3">
      <c r="A185" s="604" t="s">
        <v>514</v>
      </c>
      <c r="B185" s="605" t="s">
        <v>515</v>
      </c>
      <c r="C185" s="608" t="s">
        <v>524</v>
      </c>
      <c r="D185" s="636" t="s">
        <v>715</v>
      </c>
      <c r="E185" s="608" t="s">
        <v>1465</v>
      </c>
      <c r="F185" s="636" t="s">
        <v>1466</v>
      </c>
      <c r="G185" s="608" t="s">
        <v>1232</v>
      </c>
      <c r="H185" s="608" t="s">
        <v>1233</v>
      </c>
      <c r="I185" s="622">
        <v>2971.22</v>
      </c>
      <c r="J185" s="622">
        <v>2</v>
      </c>
      <c r="K185" s="623">
        <v>5942.44</v>
      </c>
    </row>
    <row r="186" spans="1:11" ht="14.4" customHeight="1" x14ac:dyDescent="0.3">
      <c r="A186" s="604" t="s">
        <v>514</v>
      </c>
      <c r="B186" s="605" t="s">
        <v>515</v>
      </c>
      <c r="C186" s="608" t="s">
        <v>524</v>
      </c>
      <c r="D186" s="636" t="s">
        <v>715</v>
      </c>
      <c r="E186" s="608" t="s">
        <v>1465</v>
      </c>
      <c r="F186" s="636" t="s">
        <v>1466</v>
      </c>
      <c r="G186" s="608" t="s">
        <v>1234</v>
      </c>
      <c r="H186" s="608" t="s">
        <v>1235</v>
      </c>
      <c r="I186" s="622">
        <v>2910.66</v>
      </c>
      <c r="J186" s="622">
        <v>3</v>
      </c>
      <c r="K186" s="623">
        <v>8731.98</v>
      </c>
    </row>
    <row r="187" spans="1:11" ht="14.4" customHeight="1" x14ac:dyDescent="0.3">
      <c r="A187" s="604" t="s">
        <v>514</v>
      </c>
      <c r="B187" s="605" t="s">
        <v>515</v>
      </c>
      <c r="C187" s="608" t="s">
        <v>524</v>
      </c>
      <c r="D187" s="636" t="s">
        <v>715</v>
      </c>
      <c r="E187" s="608" t="s">
        <v>1465</v>
      </c>
      <c r="F187" s="636" t="s">
        <v>1466</v>
      </c>
      <c r="G187" s="608" t="s">
        <v>1236</v>
      </c>
      <c r="H187" s="608" t="s">
        <v>1237</v>
      </c>
      <c r="I187" s="622">
        <v>2910.66</v>
      </c>
      <c r="J187" s="622">
        <v>1</v>
      </c>
      <c r="K187" s="623">
        <v>2910.66</v>
      </c>
    </row>
    <row r="188" spans="1:11" ht="14.4" customHeight="1" x14ac:dyDescent="0.3">
      <c r="A188" s="604" t="s">
        <v>514</v>
      </c>
      <c r="B188" s="605" t="s">
        <v>515</v>
      </c>
      <c r="C188" s="608" t="s">
        <v>524</v>
      </c>
      <c r="D188" s="636" t="s">
        <v>715</v>
      </c>
      <c r="E188" s="608" t="s">
        <v>1465</v>
      </c>
      <c r="F188" s="636" t="s">
        <v>1466</v>
      </c>
      <c r="G188" s="608" t="s">
        <v>1238</v>
      </c>
      <c r="H188" s="608" t="s">
        <v>1239</v>
      </c>
      <c r="I188" s="622">
        <v>4946.4799999999996</v>
      </c>
      <c r="J188" s="622">
        <v>2</v>
      </c>
      <c r="K188" s="623">
        <v>9892.9599999999991</v>
      </c>
    </row>
    <row r="189" spans="1:11" ht="14.4" customHeight="1" x14ac:dyDescent="0.3">
      <c r="A189" s="604" t="s">
        <v>514</v>
      </c>
      <c r="B189" s="605" t="s">
        <v>515</v>
      </c>
      <c r="C189" s="608" t="s">
        <v>524</v>
      </c>
      <c r="D189" s="636" t="s">
        <v>715</v>
      </c>
      <c r="E189" s="608" t="s">
        <v>1465</v>
      </c>
      <c r="F189" s="636" t="s">
        <v>1466</v>
      </c>
      <c r="G189" s="608" t="s">
        <v>1240</v>
      </c>
      <c r="H189" s="608" t="s">
        <v>1241</v>
      </c>
      <c r="I189" s="622">
        <v>4946.4799999999996</v>
      </c>
      <c r="J189" s="622">
        <v>4</v>
      </c>
      <c r="K189" s="623">
        <v>19785.919999999998</v>
      </c>
    </row>
    <row r="190" spans="1:11" ht="14.4" customHeight="1" x14ac:dyDescent="0.3">
      <c r="A190" s="604" t="s">
        <v>514</v>
      </c>
      <c r="B190" s="605" t="s">
        <v>515</v>
      </c>
      <c r="C190" s="608" t="s">
        <v>524</v>
      </c>
      <c r="D190" s="636" t="s">
        <v>715</v>
      </c>
      <c r="E190" s="608" t="s">
        <v>1465</v>
      </c>
      <c r="F190" s="636" t="s">
        <v>1466</v>
      </c>
      <c r="G190" s="608" t="s">
        <v>1242</v>
      </c>
      <c r="H190" s="608" t="s">
        <v>1243</v>
      </c>
      <c r="I190" s="622">
        <v>4946.4799999999996</v>
      </c>
      <c r="J190" s="622">
        <v>1</v>
      </c>
      <c r="K190" s="623">
        <v>4946.4799999999996</v>
      </c>
    </row>
    <row r="191" spans="1:11" ht="14.4" customHeight="1" x14ac:dyDescent="0.3">
      <c r="A191" s="604" t="s">
        <v>514</v>
      </c>
      <c r="B191" s="605" t="s">
        <v>515</v>
      </c>
      <c r="C191" s="608" t="s">
        <v>524</v>
      </c>
      <c r="D191" s="636" t="s">
        <v>715</v>
      </c>
      <c r="E191" s="608" t="s">
        <v>1465</v>
      </c>
      <c r="F191" s="636" t="s">
        <v>1466</v>
      </c>
      <c r="G191" s="608" t="s">
        <v>1244</v>
      </c>
      <c r="H191" s="608" t="s">
        <v>1245</v>
      </c>
      <c r="I191" s="622">
        <v>4946.4799999999996</v>
      </c>
      <c r="J191" s="622">
        <v>2</v>
      </c>
      <c r="K191" s="623">
        <v>9892.9599999999991</v>
      </c>
    </row>
    <row r="192" spans="1:11" ht="14.4" customHeight="1" x14ac:dyDescent="0.3">
      <c r="A192" s="604" t="s">
        <v>514</v>
      </c>
      <c r="B192" s="605" t="s">
        <v>515</v>
      </c>
      <c r="C192" s="608" t="s">
        <v>524</v>
      </c>
      <c r="D192" s="636" t="s">
        <v>715</v>
      </c>
      <c r="E192" s="608" t="s">
        <v>1465</v>
      </c>
      <c r="F192" s="636" t="s">
        <v>1466</v>
      </c>
      <c r="G192" s="608" t="s">
        <v>1246</v>
      </c>
      <c r="H192" s="608" t="s">
        <v>1247</v>
      </c>
      <c r="I192" s="622">
        <v>3357.2</v>
      </c>
      <c r="J192" s="622">
        <v>1</v>
      </c>
      <c r="K192" s="623">
        <v>3357.2</v>
      </c>
    </row>
    <row r="193" spans="1:11" ht="14.4" customHeight="1" x14ac:dyDescent="0.3">
      <c r="A193" s="604" t="s">
        <v>514</v>
      </c>
      <c r="B193" s="605" t="s">
        <v>515</v>
      </c>
      <c r="C193" s="608" t="s">
        <v>524</v>
      </c>
      <c r="D193" s="636" t="s">
        <v>715</v>
      </c>
      <c r="E193" s="608" t="s">
        <v>1465</v>
      </c>
      <c r="F193" s="636" t="s">
        <v>1466</v>
      </c>
      <c r="G193" s="608" t="s">
        <v>1248</v>
      </c>
      <c r="H193" s="608" t="s">
        <v>1249</v>
      </c>
      <c r="I193" s="622">
        <v>895.4</v>
      </c>
      <c r="J193" s="622">
        <v>5</v>
      </c>
      <c r="K193" s="623">
        <v>4477</v>
      </c>
    </row>
    <row r="194" spans="1:11" ht="14.4" customHeight="1" x14ac:dyDescent="0.3">
      <c r="A194" s="604" t="s">
        <v>514</v>
      </c>
      <c r="B194" s="605" t="s">
        <v>515</v>
      </c>
      <c r="C194" s="608" t="s">
        <v>524</v>
      </c>
      <c r="D194" s="636" t="s">
        <v>715</v>
      </c>
      <c r="E194" s="608" t="s">
        <v>1465</v>
      </c>
      <c r="F194" s="636" t="s">
        <v>1466</v>
      </c>
      <c r="G194" s="608" t="s">
        <v>1250</v>
      </c>
      <c r="H194" s="608" t="s">
        <v>1251</v>
      </c>
      <c r="I194" s="622">
        <v>34649.56</v>
      </c>
      <c r="J194" s="622">
        <v>2</v>
      </c>
      <c r="K194" s="623">
        <v>69299.12</v>
      </c>
    </row>
    <row r="195" spans="1:11" ht="14.4" customHeight="1" x14ac:dyDescent="0.3">
      <c r="A195" s="604" t="s">
        <v>514</v>
      </c>
      <c r="B195" s="605" t="s">
        <v>515</v>
      </c>
      <c r="C195" s="608" t="s">
        <v>524</v>
      </c>
      <c r="D195" s="636" t="s">
        <v>715</v>
      </c>
      <c r="E195" s="608" t="s">
        <v>1465</v>
      </c>
      <c r="F195" s="636" t="s">
        <v>1466</v>
      </c>
      <c r="G195" s="608" t="s">
        <v>1252</v>
      </c>
      <c r="H195" s="608" t="s">
        <v>1253</v>
      </c>
      <c r="I195" s="622">
        <v>895.4</v>
      </c>
      <c r="J195" s="622">
        <v>5</v>
      </c>
      <c r="K195" s="623">
        <v>4477</v>
      </c>
    </row>
    <row r="196" spans="1:11" ht="14.4" customHeight="1" x14ac:dyDescent="0.3">
      <c r="A196" s="604" t="s">
        <v>514</v>
      </c>
      <c r="B196" s="605" t="s">
        <v>515</v>
      </c>
      <c r="C196" s="608" t="s">
        <v>524</v>
      </c>
      <c r="D196" s="636" t="s">
        <v>715</v>
      </c>
      <c r="E196" s="608" t="s">
        <v>1465</v>
      </c>
      <c r="F196" s="636" t="s">
        <v>1466</v>
      </c>
      <c r="G196" s="608" t="s">
        <v>1254</v>
      </c>
      <c r="H196" s="608" t="s">
        <v>1255</v>
      </c>
      <c r="I196" s="622">
        <v>3029.5266666666666</v>
      </c>
      <c r="J196" s="622">
        <v>3</v>
      </c>
      <c r="K196" s="623">
        <v>9088.58</v>
      </c>
    </row>
    <row r="197" spans="1:11" ht="14.4" customHeight="1" x14ac:dyDescent="0.3">
      <c r="A197" s="604" t="s">
        <v>514</v>
      </c>
      <c r="B197" s="605" t="s">
        <v>515</v>
      </c>
      <c r="C197" s="608" t="s">
        <v>524</v>
      </c>
      <c r="D197" s="636" t="s">
        <v>715</v>
      </c>
      <c r="E197" s="608" t="s">
        <v>1465</v>
      </c>
      <c r="F197" s="636" t="s">
        <v>1466</v>
      </c>
      <c r="G197" s="608" t="s">
        <v>1256</v>
      </c>
      <c r="H197" s="608" t="s">
        <v>1257</v>
      </c>
      <c r="I197" s="622">
        <v>3121.7049999999999</v>
      </c>
      <c r="J197" s="622">
        <v>10</v>
      </c>
      <c r="K197" s="623">
        <v>31203.34</v>
      </c>
    </row>
    <row r="198" spans="1:11" ht="14.4" customHeight="1" x14ac:dyDescent="0.3">
      <c r="A198" s="604" t="s">
        <v>514</v>
      </c>
      <c r="B198" s="605" t="s">
        <v>515</v>
      </c>
      <c r="C198" s="608" t="s">
        <v>524</v>
      </c>
      <c r="D198" s="636" t="s">
        <v>715</v>
      </c>
      <c r="E198" s="608" t="s">
        <v>1465</v>
      </c>
      <c r="F198" s="636" t="s">
        <v>1466</v>
      </c>
      <c r="G198" s="608" t="s">
        <v>1258</v>
      </c>
      <c r="H198" s="608" t="s">
        <v>1259</v>
      </c>
      <c r="I198" s="622">
        <v>693.02499999999998</v>
      </c>
      <c r="J198" s="622">
        <v>20</v>
      </c>
      <c r="K198" s="623">
        <v>13860.5</v>
      </c>
    </row>
    <row r="199" spans="1:11" ht="14.4" customHeight="1" x14ac:dyDescent="0.3">
      <c r="A199" s="604" t="s">
        <v>514</v>
      </c>
      <c r="B199" s="605" t="s">
        <v>515</v>
      </c>
      <c r="C199" s="608" t="s">
        <v>524</v>
      </c>
      <c r="D199" s="636" t="s">
        <v>715</v>
      </c>
      <c r="E199" s="608" t="s">
        <v>1465</v>
      </c>
      <c r="F199" s="636" t="s">
        <v>1466</v>
      </c>
      <c r="G199" s="608" t="s">
        <v>1260</v>
      </c>
      <c r="H199" s="608" t="s">
        <v>1261</v>
      </c>
      <c r="I199" s="622">
        <v>687.19</v>
      </c>
      <c r="J199" s="622">
        <v>5</v>
      </c>
      <c r="K199" s="623">
        <v>3435.93</v>
      </c>
    </row>
    <row r="200" spans="1:11" ht="14.4" customHeight="1" x14ac:dyDescent="0.3">
      <c r="A200" s="604" t="s">
        <v>514</v>
      </c>
      <c r="B200" s="605" t="s">
        <v>515</v>
      </c>
      <c r="C200" s="608" t="s">
        <v>524</v>
      </c>
      <c r="D200" s="636" t="s">
        <v>715</v>
      </c>
      <c r="E200" s="608" t="s">
        <v>1465</v>
      </c>
      <c r="F200" s="636" t="s">
        <v>1466</v>
      </c>
      <c r="G200" s="608" t="s">
        <v>1262</v>
      </c>
      <c r="H200" s="608" t="s">
        <v>1263</v>
      </c>
      <c r="I200" s="622">
        <v>691.63499999999999</v>
      </c>
      <c r="J200" s="622">
        <v>10</v>
      </c>
      <c r="K200" s="623">
        <v>6916.33</v>
      </c>
    </row>
    <row r="201" spans="1:11" ht="14.4" customHeight="1" x14ac:dyDescent="0.3">
      <c r="A201" s="604" t="s">
        <v>514</v>
      </c>
      <c r="B201" s="605" t="s">
        <v>515</v>
      </c>
      <c r="C201" s="608" t="s">
        <v>524</v>
      </c>
      <c r="D201" s="636" t="s">
        <v>715</v>
      </c>
      <c r="E201" s="608" t="s">
        <v>1465</v>
      </c>
      <c r="F201" s="636" t="s">
        <v>1466</v>
      </c>
      <c r="G201" s="608" t="s">
        <v>1264</v>
      </c>
      <c r="H201" s="608" t="s">
        <v>1265</v>
      </c>
      <c r="I201" s="622">
        <v>1754.5</v>
      </c>
      <c r="J201" s="622">
        <v>5</v>
      </c>
      <c r="K201" s="623">
        <v>8772.5</v>
      </c>
    </row>
    <row r="202" spans="1:11" ht="14.4" customHeight="1" x14ac:dyDescent="0.3">
      <c r="A202" s="604" t="s">
        <v>514</v>
      </c>
      <c r="B202" s="605" t="s">
        <v>515</v>
      </c>
      <c r="C202" s="608" t="s">
        <v>524</v>
      </c>
      <c r="D202" s="636" t="s">
        <v>715</v>
      </c>
      <c r="E202" s="608" t="s">
        <v>1465</v>
      </c>
      <c r="F202" s="636" t="s">
        <v>1466</v>
      </c>
      <c r="G202" s="608" t="s">
        <v>1266</v>
      </c>
      <c r="H202" s="608" t="s">
        <v>1267</v>
      </c>
      <c r="I202" s="622">
        <v>3101.91</v>
      </c>
      <c r="J202" s="622">
        <v>3</v>
      </c>
      <c r="K202" s="623">
        <v>9302.4599999999991</v>
      </c>
    </row>
    <row r="203" spans="1:11" ht="14.4" customHeight="1" x14ac:dyDescent="0.3">
      <c r="A203" s="604" t="s">
        <v>514</v>
      </c>
      <c r="B203" s="605" t="s">
        <v>515</v>
      </c>
      <c r="C203" s="608" t="s">
        <v>524</v>
      </c>
      <c r="D203" s="636" t="s">
        <v>715</v>
      </c>
      <c r="E203" s="608" t="s">
        <v>1465</v>
      </c>
      <c r="F203" s="636" t="s">
        <v>1466</v>
      </c>
      <c r="G203" s="608" t="s">
        <v>1268</v>
      </c>
      <c r="H203" s="608" t="s">
        <v>1269</v>
      </c>
      <c r="I203" s="622">
        <v>9407.69</v>
      </c>
      <c r="J203" s="622">
        <v>1</v>
      </c>
      <c r="K203" s="623">
        <v>9407.69</v>
      </c>
    </row>
    <row r="204" spans="1:11" ht="14.4" customHeight="1" x14ac:dyDescent="0.3">
      <c r="A204" s="604" t="s">
        <v>514</v>
      </c>
      <c r="B204" s="605" t="s">
        <v>515</v>
      </c>
      <c r="C204" s="608" t="s">
        <v>524</v>
      </c>
      <c r="D204" s="636" t="s">
        <v>715</v>
      </c>
      <c r="E204" s="608" t="s">
        <v>1465</v>
      </c>
      <c r="F204" s="636" t="s">
        <v>1466</v>
      </c>
      <c r="G204" s="608" t="s">
        <v>1270</v>
      </c>
      <c r="H204" s="608" t="s">
        <v>1271</v>
      </c>
      <c r="I204" s="622">
        <v>687.19</v>
      </c>
      <c r="J204" s="622">
        <v>5</v>
      </c>
      <c r="K204" s="623">
        <v>3435.93</v>
      </c>
    </row>
    <row r="205" spans="1:11" ht="14.4" customHeight="1" x14ac:dyDescent="0.3">
      <c r="A205" s="604" t="s">
        <v>514</v>
      </c>
      <c r="B205" s="605" t="s">
        <v>515</v>
      </c>
      <c r="C205" s="608" t="s">
        <v>524</v>
      </c>
      <c r="D205" s="636" t="s">
        <v>715</v>
      </c>
      <c r="E205" s="608" t="s">
        <v>1465</v>
      </c>
      <c r="F205" s="636" t="s">
        <v>1466</v>
      </c>
      <c r="G205" s="608" t="s">
        <v>1272</v>
      </c>
      <c r="H205" s="608" t="s">
        <v>1273</v>
      </c>
      <c r="I205" s="622">
        <v>3116.962</v>
      </c>
      <c r="J205" s="622">
        <v>6</v>
      </c>
      <c r="K205" s="623">
        <v>18689.989999999998</v>
      </c>
    </row>
    <row r="206" spans="1:11" ht="14.4" customHeight="1" x14ac:dyDescent="0.3">
      <c r="A206" s="604" t="s">
        <v>514</v>
      </c>
      <c r="B206" s="605" t="s">
        <v>515</v>
      </c>
      <c r="C206" s="608" t="s">
        <v>524</v>
      </c>
      <c r="D206" s="636" t="s">
        <v>715</v>
      </c>
      <c r="E206" s="608" t="s">
        <v>1465</v>
      </c>
      <c r="F206" s="636" t="s">
        <v>1466</v>
      </c>
      <c r="G206" s="608" t="s">
        <v>1274</v>
      </c>
      <c r="H206" s="608" t="s">
        <v>1275</v>
      </c>
      <c r="I206" s="622">
        <v>25533.96</v>
      </c>
      <c r="J206" s="622">
        <v>1</v>
      </c>
      <c r="K206" s="623">
        <v>25533.96</v>
      </c>
    </row>
    <row r="207" spans="1:11" ht="14.4" customHeight="1" x14ac:dyDescent="0.3">
      <c r="A207" s="604" t="s">
        <v>514</v>
      </c>
      <c r="B207" s="605" t="s">
        <v>515</v>
      </c>
      <c r="C207" s="608" t="s">
        <v>524</v>
      </c>
      <c r="D207" s="636" t="s">
        <v>715</v>
      </c>
      <c r="E207" s="608" t="s">
        <v>1465</v>
      </c>
      <c r="F207" s="636" t="s">
        <v>1466</v>
      </c>
      <c r="G207" s="608" t="s">
        <v>1276</v>
      </c>
      <c r="H207" s="608" t="s">
        <v>1277</v>
      </c>
      <c r="I207" s="622">
        <v>716.57</v>
      </c>
      <c r="J207" s="622">
        <v>5</v>
      </c>
      <c r="K207" s="623">
        <v>3582.86</v>
      </c>
    </row>
    <row r="208" spans="1:11" ht="14.4" customHeight="1" x14ac:dyDescent="0.3">
      <c r="A208" s="604" t="s">
        <v>514</v>
      </c>
      <c r="B208" s="605" t="s">
        <v>515</v>
      </c>
      <c r="C208" s="608" t="s">
        <v>524</v>
      </c>
      <c r="D208" s="636" t="s">
        <v>715</v>
      </c>
      <c r="E208" s="608" t="s">
        <v>1465</v>
      </c>
      <c r="F208" s="636" t="s">
        <v>1466</v>
      </c>
      <c r="G208" s="608" t="s">
        <v>1278</v>
      </c>
      <c r="H208" s="608" t="s">
        <v>1279</v>
      </c>
      <c r="I208" s="622">
        <v>687.19</v>
      </c>
      <c r="J208" s="622">
        <v>5</v>
      </c>
      <c r="K208" s="623">
        <v>3435.93</v>
      </c>
    </row>
    <row r="209" spans="1:11" ht="14.4" customHeight="1" x14ac:dyDescent="0.3">
      <c r="A209" s="604" t="s">
        <v>514</v>
      </c>
      <c r="B209" s="605" t="s">
        <v>515</v>
      </c>
      <c r="C209" s="608" t="s">
        <v>524</v>
      </c>
      <c r="D209" s="636" t="s">
        <v>715</v>
      </c>
      <c r="E209" s="608" t="s">
        <v>1465</v>
      </c>
      <c r="F209" s="636" t="s">
        <v>1466</v>
      </c>
      <c r="G209" s="608" t="s">
        <v>1280</v>
      </c>
      <c r="H209" s="608" t="s">
        <v>1281</v>
      </c>
      <c r="I209" s="622">
        <v>3145.42</v>
      </c>
      <c r="J209" s="622">
        <v>1</v>
      </c>
      <c r="K209" s="623">
        <v>3145.42</v>
      </c>
    </row>
    <row r="210" spans="1:11" ht="14.4" customHeight="1" x14ac:dyDescent="0.3">
      <c r="A210" s="604" t="s">
        <v>514</v>
      </c>
      <c r="B210" s="605" t="s">
        <v>515</v>
      </c>
      <c r="C210" s="608" t="s">
        <v>524</v>
      </c>
      <c r="D210" s="636" t="s">
        <v>715</v>
      </c>
      <c r="E210" s="608" t="s">
        <v>1465</v>
      </c>
      <c r="F210" s="636" t="s">
        <v>1466</v>
      </c>
      <c r="G210" s="608" t="s">
        <v>1282</v>
      </c>
      <c r="H210" s="608" t="s">
        <v>1283</v>
      </c>
      <c r="I210" s="622">
        <v>2971.22</v>
      </c>
      <c r="J210" s="622">
        <v>1</v>
      </c>
      <c r="K210" s="623">
        <v>2971.22</v>
      </c>
    </row>
    <row r="211" spans="1:11" ht="14.4" customHeight="1" x14ac:dyDescent="0.3">
      <c r="A211" s="604" t="s">
        <v>514</v>
      </c>
      <c r="B211" s="605" t="s">
        <v>515</v>
      </c>
      <c r="C211" s="608" t="s">
        <v>524</v>
      </c>
      <c r="D211" s="636" t="s">
        <v>715</v>
      </c>
      <c r="E211" s="608" t="s">
        <v>1465</v>
      </c>
      <c r="F211" s="636" t="s">
        <v>1466</v>
      </c>
      <c r="G211" s="608" t="s">
        <v>1284</v>
      </c>
      <c r="H211" s="608" t="s">
        <v>1285</v>
      </c>
      <c r="I211" s="622">
        <v>1754.5</v>
      </c>
      <c r="J211" s="622">
        <v>5</v>
      </c>
      <c r="K211" s="623">
        <v>8772.5</v>
      </c>
    </row>
    <row r="212" spans="1:11" ht="14.4" customHeight="1" x14ac:dyDescent="0.3">
      <c r="A212" s="604" t="s">
        <v>514</v>
      </c>
      <c r="B212" s="605" t="s">
        <v>515</v>
      </c>
      <c r="C212" s="608" t="s">
        <v>524</v>
      </c>
      <c r="D212" s="636" t="s">
        <v>715</v>
      </c>
      <c r="E212" s="608" t="s">
        <v>1465</v>
      </c>
      <c r="F212" s="636" t="s">
        <v>1466</v>
      </c>
      <c r="G212" s="608" t="s">
        <v>1286</v>
      </c>
      <c r="H212" s="608" t="s">
        <v>1287</v>
      </c>
      <c r="I212" s="622">
        <v>895.4</v>
      </c>
      <c r="J212" s="622">
        <v>20</v>
      </c>
      <c r="K212" s="623">
        <v>17908</v>
      </c>
    </row>
    <row r="213" spans="1:11" ht="14.4" customHeight="1" x14ac:dyDescent="0.3">
      <c r="A213" s="604" t="s">
        <v>514</v>
      </c>
      <c r="B213" s="605" t="s">
        <v>515</v>
      </c>
      <c r="C213" s="608" t="s">
        <v>524</v>
      </c>
      <c r="D213" s="636" t="s">
        <v>715</v>
      </c>
      <c r="E213" s="608" t="s">
        <v>1465</v>
      </c>
      <c r="F213" s="636" t="s">
        <v>1466</v>
      </c>
      <c r="G213" s="608" t="s">
        <v>1288</v>
      </c>
      <c r="H213" s="608" t="s">
        <v>1289</v>
      </c>
      <c r="I213" s="622">
        <v>895.4</v>
      </c>
      <c r="J213" s="622">
        <v>15</v>
      </c>
      <c r="K213" s="623">
        <v>13431</v>
      </c>
    </row>
    <row r="214" spans="1:11" ht="14.4" customHeight="1" x14ac:dyDescent="0.3">
      <c r="A214" s="604" t="s">
        <v>514</v>
      </c>
      <c r="B214" s="605" t="s">
        <v>515</v>
      </c>
      <c r="C214" s="608" t="s">
        <v>524</v>
      </c>
      <c r="D214" s="636" t="s">
        <v>715</v>
      </c>
      <c r="E214" s="608" t="s">
        <v>1465</v>
      </c>
      <c r="F214" s="636" t="s">
        <v>1466</v>
      </c>
      <c r="G214" s="608" t="s">
        <v>1290</v>
      </c>
      <c r="H214" s="608" t="s">
        <v>1291</v>
      </c>
      <c r="I214" s="622">
        <v>895.4</v>
      </c>
      <c r="J214" s="622">
        <v>5</v>
      </c>
      <c r="K214" s="623">
        <v>4477</v>
      </c>
    </row>
    <row r="215" spans="1:11" ht="14.4" customHeight="1" x14ac:dyDescent="0.3">
      <c r="A215" s="604" t="s">
        <v>514</v>
      </c>
      <c r="B215" s="605" t="s">
        <v>515</v>
      </c>
      <c r="C215" s="608" t="s">
        <v>524</v>
      </c>
      <c r="D215" s="636" t="s">
        <v>715</v>
      </c>
      <c r="E215" s="608" t="s">
        <v>1465</v>
      </c>
      <c r="F215" s="636" t="s">
        <v>1466</v>
      </c>
      <c r="G215" s="608" t="s">
        <v>1292</v>
      </c>
      <c r="H215" s="608" t="s">
        <v>1293</v>
      </c>
      <c r="I215" s="622">
        <v>687.17</v>
      </c>
      <c r="J215" s="622">
        <v>5</v>
      </c>
      <c r="K215" s="623">
        <v>3435.87</v>
      </c>
    </row>
    <row r="216" spans="1:11" ht="14.4" customHeight="1" x14ac:dyDescent="0.3">
      <c r="A216" s="604" t="s">
        <v>514</v>
      </c>
      <c r="B216" s="605" t="s">
        <v>515</v>
      </c>
      <c r="C216" s="608" t="s">
        <v>524</v>
      </c>
      <c r="D216" s="636" t="s">
        <v>715</v>
      </c>
      <c r="E216" s="608" t="s">
        <v>1465</v>
      </c>
      <c r="F216" s="636" t="s">
        <v>1466</v>
      </c>
      <c r="G216" s="608" t="s">
        <v>1294</v>
      </c>
      <c r="H216" s="608" t="s">
        <v>1295</v>
      </c>
      <c r="I216" s="622">
        <v>2881.49</v>
      </c>
      <c r="J216" s="622">
        <v>1</v>
      </c>
      <c r="K216" s="623">
        <v>2881.49</v>
      </c>
    </row>
    <row r="217" spans="1:11" ht="14.4" customHeight="1" x14ac:dyDescent="0.3">
      <c r="A217" s="604" t="s">
        <v>514</v>
      </c>
      <c r="B217" s="605" t="s">
        <v>515</v>
      </c>
      <c r="C217" s="608" t="s">
        <v>524</v>
      </c>
      <c r="D217" s="636" t="s">
        <v>715</v>
      </c>
      <c r="E217" s="608" t="s">
        <v>1465</v>
      </c>
      <c r="F217" s="636" t="s">
        <v>1466</v>
      </c>
      <c r="G217" s="608" t="s">
        <v>1296</v>
      </c>
      <c r="H217" s="608" t="s">
        <v>1297</v>
      </c>
      <c r="I217" s="622">
        <v>11200.18</v>
      </c>
      <c r="J217" s="622">
        <v>1</v>
      </c>
      <c r="K217" s="623">
        <v>11200.18</v>
      </c>
    </row>
    <row r="218" spans="1:11" ht="14.4" customHeight="1" x14ac:dyDescent="0.3">
      <c r="A218" s="604" t="s">
        <v>514</v>
      </c>
      <c r="B218" s="605" t="s">
        <v>515</v>
      </c>
      <c r="C218" s="608" t="s">
        <v>524</v>
      </c>
      <c r="D218" s="636" t="s">
        <v>715</v>
      </c>
      <c r="E218" s="608" t="s">
        <v>1465</v>
      </c>
      <c r="F218" s="636" t="s">
        <v>1466</v>
      </c>
      <c r="G218" s="608" t="s">
        <v>1298</v>
      </c>
      <c r="H218" s="608" t="s">
        <v>1299</v>
      </c>
      <c r="I218" s="622">
        <v>2971.22</v>
      </c>
      <c r="J218" s="622">
        <v>1</v>
      </c>
      <c r="K218" s="623">
        <v>2971.22</v>
      </c>
    </row>
    <row r="219" spans="1:11" ht="14.4" customHeight="1" x14ac:dyDescent="0.3">
      <c r="A219" s="604" t="s">
        <v>514</v>
      </c>
      <c r="B219" s="605" t="s">
        <v>515</v>
      </c>
      <c r="C219" s="608" t="s">
        <v>524</v>
      </c>
      <c r="D219" s="636" t="s">
        <v>715</v>
      </c>
      <c r="E219" s="608" t="s">
        <v>1465</v>
      </c>
      <c r="F219" s="636" t="s">
        <v>1466</v>
      </c>
      <c r="G219" s="608" t="s">
        <v>1300</v>
      </c>
      <c r="H219" s="608" t="s">
        <v>1301</v>
      </c>
      <c r="I219" s="622">
        <v>9922</v>
      </c>
      <c r="J219" s="622">
        <v>1</v>
      </c>
      <c r="K219" s="623">
        <v>9922</v>
      </c>
    </row>
    <row r="220" spans="1:11" ht="14.4" customHeight="1" x14ac:dyDescent="0.3">
      <c r="A220" s="604" t="s">
        <v>514</v>
      </c>
      <c r="B220" s="605" t="s">
        <v>515</v>
      </c>
      <c r="C220" s="608" t="s">
        <v>524</v>
      </c>
      <c r="D220" s="636" t="s">
        <v>715</v>
      </c>
      <c r="E220" s="608" t="s">
        <v>1465</v>
      </c>
      <c r="F220" s="636" t="s">
        <v>1466</v>
      </c>
      <c r="G220" s="608" t="s">
        <v>1302</v>
      </c>
      <c r="H220" s="608" t="s">
        <v>1303</v>
      </c>
      <c r="I220" s="622">
        <v>3228.8999999999996</v>
      </c>
      <c r="J220" s="622">
        <v>2</v>
      </c>
      <c r="K220" s="623">
        <v>6457.7999999999993</v>
      </c>
    </row>
    <row r="221" spans="1:11" ht="14.4" customHeight="1" x14ac:dyDescent="0.3">
      <c r="A221" s="604" t="s">
        <v>514</v>
      </c>
      <c r="B221" s="605" t="s">
        <v>515</v>
      </c>
      <c r="C221" s="608" t="s">
        <v>524</v>
      </c>
      <c r="D221" s="636" t="s">
        <v>715</v>
      </c>
      <c r="E221" s="608" t="s">
        <v>1465</v>
      </c>
      <c r="F221" s="636" t="s">
        <v>1466</v>
      </c>
      <c r="G221" s="608" t="s">
        <v>1304</v>
      </c>
      <c r="H221" s="608" t="s">
        <v>1305</v>
      </c>
      <c r="I221" s="622">
        <v>696.08</v>
      </c>
      <c r="J221" s="622">
        <v>5</v>
      </c>
      <c r="K221" s="623">
        <v>3480.4</v>
      </c>
    </row>
    <row r="222" spans="1:11" ht="14.4" customHeight="1" x14ac:dyDescent="0.3">
      <c r="A222" s="604" t="s">
        <v>514</v>
      </c>
      <c r="B222" s="605" t="s">
        <v>515</v>
      </c>
      <c r="C222" s="608" t="s">
        <v>524</v>
      </c>
      <c r="D222" s="636" t="s">
        <v>715</v>
      </c>
      <c r="E222" s="608" t="s">
        <v>1465</v>
      </c>
      <c r="F222" s="636" t="s">
        <v>1466</v>
      </c>
      <c r="G222" s="608" t="s">
        <v>1306</v>
      </c>
      <c r="H222" s="608" t="s">
        <v>1307</v>
      </c>
      <c r="I222" s="622">
        <v>9922</v>
      </c>
      <c r="J222" s="622">
        <v>3</v>
      </c>
      <c r="K222" s="623">
        <v>29766</v>
      </c>
    </row>
    <row r="223" spans="1:11" ht="14.4" customHeight="1" x14ac:dyDescent="0.3">
      <c r="A223" s="604" t="s">
        <v>514</v>
      </c>
      <c r="B223" s="605" t="s">
        <v>515</v>
      </c>
      <c r="C223" s="608" t="s">
        <v>524</v>
      </c>
      <c r="D223" s="636" t="s">
        <v>715</v>
      </c>
      <c r="E223" s="608" t="s">
        <v>1465</v>
      </c>
      <c r="F223" s="636" t="s">
        <v>1466</v>
      </c>
      <c r="G223" s="608" t="s">
        <v>1308</v>
      </c>
      <c r="H223" s="608" t="s">
        <v>1309</v>
      </c>
      <c r="I223" s="622">
        <v>9922.003333333334</v>
      </c>
      <c r="J223" s="622">
        <v>5</v>
      </c>
      <c r="K223" s="623">
        <v>49610.020000000004</v>
      </c>
    </row>
    <row r="224" spans="1:11" ht="14.4" customHeight="1" x14ac:dyDescent="0.3">
      <c r="A224" s="604" t="s">
        <v>514</v>
      </c>
      <c r="B224" s="605" t="s">
        <v>515</v>
      </c>
      <c r="C224" s="608" t="s">
        <v>524</v>
      </c>
      <c r="D224" s="636" t="s">
        <v>715</v>
      </c>
      <c r="E224" s="608" t="s">
        <v>1467</v>
      </c>
      <c r="F224" s="636" t="s">
        <v>1468</v>
      </c>
      <c r="G224" s="608" t="s">
        <v>1310</v>
      </c>
      <c r="H224" s="608" t="s">
        <v>1311</v>
      </c>
      <c r="I224" s="622">
        <v>8.16</v>
      </c>
      <c r="J224" s="622">
        <v>110</v>
      </c>
      <c r="K224" s="623">
        <v>897.6</v>
      </c>
    </row>
    <row r="225" spans="1:11" ht="14.4" customHeight="1" x14ac:dyDescent="0.3">
      <c r="A225" s="604" t="s">
        <v>514</v>
      </c>
      <c r="B225" s="605" t="s">
        <v>515</v>
      </c>
      <c r="C225" s="608" t="s">
        <v>524</v>
      </c>
      <c r="D225" s="636" t="s">
        <v>715</v>
      </c>
      <c r="E225" s="608" t="s">
        <v>1469</v>
      </c>
      <c r="F225" s="636" t="s">
        <v>1470</v>
      </c>
      <c r="G225" s="608" t="s">
        <v>1312</v>
      </c>
      <c r="H225" s="608" t="s">
        <v>1313</v>
      </c>
      <c r="I225" s="622">
        <v>87.84</v>
      </c>
      <c r="J225" s="622">
        <v>24</v>
      </c>
      <c r="K225" s="623">
        <v>2108.06</v>
      </c>
    </row>
    <row r="226" spans="1:11" ht="14.4" customHeight="1" x14ac:dyDescent="0.3">
      <c r="A226" s="604" t="s">
        <v>514</v>
      </c>
      <c r="B226" s="605" t="s">
        <v>515</v>
      </c>
      <c r="C226" s="608" t="s">
        <v>524</v>
      </c>
      <c r="D226" s="636" t="s">
        <v>715</v>
      </c>
      <c r="E226" s="608" t="s">
        <v>1460</v>
      </c>
      <c r="F226" s="636" t="s">
        <v>1461</v>
      </c>
      <c r="G226" s="608" t="s">
        <v>1314</v>
      </c>
      <c r="H226" s="608" t="s">
        <v>1315</v>
      </c>
      <c r="I226" s="622">
        <v>0.31</v>
      </c>
      <c r="J226" s="622">
        <v>100</v>
      </c>
      <c r="K226" s="623">
        <v>31</v>
      </c>
    </row>
    <row r="227" spans="1:11" ht="14.4" customHeight="1" x14ac:dyDescent="0.3">
      <c r="A227" s="604" t="s">
        <v>514</v>
      </c>
      <c r="B227" s="605" t="s">
        <v>515</v>
      </c>
      <c r="C227" s="608" t="s">
        <v>524</v>
      </c>
      <c r="D227" s="636" t="s">
        <v>715</v>
      </c>
      <c r="E227" s="608" t="s">
        <v>1460</v>
      </c>
      <c r="F227" s="636" t="s">
        <v>1461</v>
      </c>
      <c r="G227" s="608" t="s">
        <v>1316</v>
      </c>
      <c r="H227" s="608" t="s">
        <v>1317</v>
      </c>
      <c r="I227" s="622">
        <v>10.98</v>
      </c>
      <c r="J227" s="622">
        <v>30</v>
      </c>
      <c r="K227" s="623">
        <v>329.38</v>
      </c>
    </row>
    <row r="228" spans="1:11" ht="14.4" customHeight="1" x14ac:dyDescent="0.3">
      <c r="A228" s="604" t="s">
        <v>514</v>
      </c>
      <c r="B228" s="605" t="s">
        <v>515</v>
      </c>
      <c r="C228" s="608" t="s">
        <v>524</v>
      </c>
      <c r="D228" s="636" t="s">
        <v>715</v>
      </c>
      <c r="E228" s="608" t="s">
        <v>1460</v>
      </c>
      <c r="F228" s="636" t="s">
        <v>1461</v>
      </c>
      <c r="G228" s="608" t="s">
        <v>1318</v>
      </c>
      <c r="H228" s="608" t="s">
        <v>1319</v>
      </c>
      <c r="I228" s="622">
        <v>0.49</v>
      </c>
      <c r="J228" s="622">
        <v>100</v>
      </c>
      <c r="K228" s="623">
        <v>49</v>
      </c>
    </row>
    <row r="229" spans="1:11" ht="14.4" customHeight="1" x14ac:dyDescent="0.3">
      <c r="A229" s="604" t="s">
        <v>514</v>
      </c>
      <c r="B229" s="605" t="s">
        <v>515</v>
      </c>
      <c r="C229" s="608" t="s">
        <v>524</v>
      </c>
      <c r="D229" s="636" t="s">
        <v>715</v>
      </c>
      <c r="E229" s="608" t="s">
        <v>1462</v>
      </c>
      <c r="F229" s="636" t="s">
        <v>1463</v>
      </c>
      <c r="G229" s="608" t="s">
        <v>992</v>
      </c>
      <c r="H229" s="608" t="s">
        <v>993</v>
      </c>
      <c r="I229" s="622">
        <v>0.69</v>
      </c>
      <c r="J229" s="622">
        <v>1400</v>
      </c>
      <c r="K229" s="623">
        <v>966</v>
      </c>
    </row>
    <row r="230" spans="1:11" ht="14.4" customHeight="1" x14ac:dyDescent="0.3">
      <c r="A230" s="604" t="s">
        <v>514</v>
      </c>
      <c r="B230" s="605" t="s">
        <v>515</v>
      </c>
      <c r="C230" s="608" t="s">
        <v>524</v>
      </c>
      <c r="D230" s="636" t="s">
        <v>715</v>
      </c>
      <c r="E230" s="608" t="s">
        <v>1462</v>
      </c>
      <c r="F230" s="636" t="s">
        <v>1463</v>
      </c>
      <c r="G230" s="608" t="s">
        <v>994</v>
      </c>
      <c r="H230" s="608" t="s">
        <v>995</v>
      </c>
      <c r="I230" s="622">
        <v>0.69</v>
      </c>
      <c r="J230" s="622">
        <v>200</v>
      </c>
      <c r="K230" s="623">
        <v>138</v>
      </c>
    </row>
    <row r="231" spans="1:11" ht="14.4" customHeight="1" x14ac:dyDescent="0.3">
      <c r="A231" s="604" t="s">
        <v>514</v>
      </c>
      <c r="B231" s="605" t="s">
        <v>515</v>
      </c>
      <c r="C231" s="608" t="s">
        <v>524</v>
      </c>
      <c r="D231" s="636" t="s">
        <v>715</v>
      </c>
      <c r="E231" s="608" t="s">
        <v>1462</v>
      </c>
      <c r="F231" s="636" t="s">
        <v>1463</v>
      </c>
      <c r="G231" s="608" t="s">
        <v>996</v>
      </c>
      <c r="H231" s="608" t="s">
        <v>997</v>
      </c>
      <c r="I231" s="622">
        <v>0.69</v>
      </c>
      <c r="J231" s="622">
        <v>600</v>
      </c>
      <c r="K231" s="623">
        <v>414</v>
      </c>
    </row>
    <row r="232" spans="1:11" ht="14.4" customHeight="1" x14ac:dyDescent="0.3">
      <c r="A232" s="604" t="s">
        <v>514</v>
      </c>
      <c r="B232" s="605" t="s">
        <v>515</v>
      </c>
      <c r="C232" s="608" t="s">
        <v>524</v>
      </c>
      <c r="D232" s="636" t="s">
        <v>715</v>
      </c>
      <c r="E232" s="608" t="s">
        <v>1462</v>
      </c>
      <c r="F232" s="636" t="s">
        <v>1463</v>
      </c>
      <c r="G232" s="608" t="s">
        <v>1320</v>
      </c>
      <c r="H232" s="608" t="s">
        <v>1321</v>
      </c>
      <c r="I232" s="622">
        <v>11.675000000000001</v>
      </c>
      <c r="J232" s="622">
        <v>250</v>
      </c>
      <c r="K232" s="623">
        <v>2892</v>
      </c>
    </row>
    <row r="233" spans="1:11" ht="14.4" customHeight="1" x14ac:dyDescent="0.3">
      <c r="A233" s="604" t="s">
        <v>514</v>
      </c>
      <c r="B233" s="605" t="s">
        <v>515</v>
      </c>
      <c r="C233" s="608" t="s">
        <v>524</v>
      </c>
      <c r="D233" s="636" t="s">
        <v>715</v>
      </c>
      <c r="E233" s="608" t="s">
        <v>1462</v>
      </c>
      <c r="F233" s="636" t="s">
        <v>1463</v>
      </c>
      <c r="G233" s="608" t="s">
        <v>1322</v>
      </c>
      <c r="H233" s="608" t="s">
        <v>1323</v>
      </c>
      <c r="I233" s="622">
        <v>9.44</v>
      </c>
      <c r="J233" s="622">
        <v>100</v>
      </c>
      <c r="K233" s="623">
        <v>944</v>
      </c>
    </row>
    <row r="234" spans="1:11" ht="14.4" customHeight="1" x14ac:dyDescent="0.3">
      <c r="A234" s="604" t="s">
        <v>514</v>
      </c>
      <c r="B234" s="605" t="s">
        <v>515</v>
      </c>
      <c r="C234" s="608" t="s">
        <v>524</v>
      </c>
      <c r="D234" s="636" t="s">
        <v>715</v>
      </c>
      <c r="E234" s="608" t="s">
        <v>1462</v>
      </c>
      <c r="F234" s="636" t="s">
        <v>1463</v>
      </c>
      <c r="G234" s="608" t="s">
        <v>1324</v>
      </c>
      <c r="H234" s="608" t="s">
        <v>1325</v>
      </c>
      <c r="I234" s="622">
        <v>11.015000000000001</v>
      </c>
      <c r="J234" s="622">
        <v>100</v>
      </c>
      <c r="K234" s="623">
        <v>1101.5</v>
      </c>
    </row>
    <row r="235" spans="1:11" ht="14.4" customHeight="1" x14ac:dyDescent="0.3">
      <c r="A235" s="604" t="s">
        <v>514</v>
      </c>
      <c r="B235" s="605" t="s">
        <v>515</v>
      </c>
      <c r="C235" s="608" t="s">
        <v>524</v>
      </c>
      <c r="D235" s="636" t="s">
        <v>715</v>
      </c>
      <c r="E235" s="608" t="s">
        <v>1462</v>
      </c>
      <c r="F235" s="636" t="s">
        <v>1463</v>
      </c>
      <c r="G235" s="608" t="s">
        <v>1326</v>
      </c>
      <c r="H235" s="608" t="s">
        <v>1327</v>
      </c>
      <c r="I235" s="622">
        <v>10.805</v>
      </c>
      <c r="J235" s="622">
        <v>250</v>
      </c>
      <c r="K235" s="623">
        <v>2633</v>
      </c>
    </row>
    <row r="236" spans="1:11" ht="14.4" customHeight="1" x14ac:dyDescent="0.3">
      <c r="A236" s="604" t="s">
        <v>514</v>
      </c>
      <c r="B236" s="605" t="s">
        <v>515</v>
      </c>
      <c r="C236" s="608" t="s">
        <v>524</v>
      </c>
      <c r="D236" s="636" t="s">
        <v>715</v>
      </c>
      <c r="E236" s="608" t="s">
        <v>1471</v>
      </c>
      <c r="F236" s="636" t="s">
        <v>1472</v>
      </c>
      <c r="G236" s="608" t="s">
        <v>1328</v>
      </c>
      <c r="H236" s="608" t="s">
        <v>1329</v>
      </c>
      <c r="I236" s="622">
        <v>79999.66</v>
      </c>
      <c r="J236" s="622">
        <v>2</v>
      </c>
      <c r="K236" s="623">
        <v>159999.32</v>
      </c>
    </row>
    <row r="237" spans="1:11" ht="14.4" customHeight="1" x14ac:dyDescent="0.3">
      <c r="A237" s="604" t="s">
        <v>514</v>
      </c>
      <c r="B237" s="605" t="s">
        <v>515</v>
      </c>
      <c r="C237" s="608" t="s">
        <v>524</v>
      </c>
      <c r="D237" s="636" t="s">
        <v>715</v>
      </c>
      <c r="E237" s="608" t="s">
        <v>1471</v>
      </c>
      <c r="F237" s="636" t="s">
        <v>1472</v>
      </c>
      <c r="G237" s="608" t="s">
        <v>1330</v>
      </c>
      <c r="H237" s="608" t="s">
        <v>1331</v>
      </c>
      <c r="I237" s="622">
        <v>14008.81</v>
      </c>
      <c r="J237" s="622">
        <v>1</v>
      </c>
      <c r="K237" s="623">
        <v>14008.81</v>
      </c>
    </row>
    <row r="238" spans="1:11" ht="14.4" customHeight="1" x14ac:dyDescent="0.3">
      <c r="A238" s="604" t="s">
        <v>514</v>
      </c>
      <c r="B238" s="605" t="s">
        <v>515</v>
      </c>
      <c r="C238" s="608" t="s">
        <v>524</v>
      </c>
      <c r="D238" s="636" t="s">
        <v>715</v>
      </c>
      <c r="E238" s="608" t="s">
        <v>1471</v>
      </c>
      <c r="F238" s="636" t="s">
        <v>1472</v>
      </c>
      <c r="G238" s="608" t="s">
        <v>1332</v>
      </c>
      <c r="H238" s="608" t="s">
        <v>1333</v>
      </c>
      <c r="I238" s="622">
        <v>79999.77</v>
      </c>
      <c r="J238" s="622">
        <v>2</v>
      </c>
      <c r="K238" s="623">
        <v>159999.54999999999</v>
      </c>
    </row>
    <row r="239" spans="1:11" ht="14.4" customHeight="1" x14ac:dyDescent="0.3">
      <c r="A239" s="604" t="s">
        <v>514</v>
      </c>
      <c r="B239" s="605" t="s">
        <v>515</v>
      </c>
      <c r="C239" s="608" t="s">
        <v>524</v>
      </c>
      <c r="D239" s="636" t="s">
        <v>715</v>
      </c>
      <c r="E239" s="608" t="s">
        <v>1471</v>
      </c>
      <c r="F239" s="636" t="s">
        <v>1472</v>
      </c>
      <c r="G239" s="608" t="s">
        <v>1334</v>
      </c>
      <c r="H239" s="608" t="s">
        <v>1335</v>
      </c>
      <c r="I239" s="622">
        <v>12535.01</v>
      </c>
      <c r="J239" s="622">
        <v>1</v>
      </c>
      <c r="K239" s="623">
        <v>12535.01</v>
      </c>
    </row>
    <row r="240" spans="1:11" ht="14.4" customHeight="1" x14ac:dyDescent="0.3">
      <c r="A240" s="604" t="s">
        <v>514</v>
      </c>
      <c r="B240" s="605" t="s">
        <v>515</v>
      </c>
      <c r="C240" s="608" t="s">
        <v>524</v>
      </c>
      <c r="D240" s="636" t="s">
        <v>715</v>
      </c>
      <c r="E240" s="608" t="s">
        <v>1471</v>
      </c>
      <c r="F240" s="636" t="s">
        <v>1472</v>
      </c>
      <c r="G240" s="608" t="s">
        <v>1336</v>
      </c>
      <c r="H240" s="608" t="s">
        <v>1337</v>
      </c>
      <c r="I240" s="622">
        <v>12534.99</v>
      </c>
      <c r="J240" s="622">
        <v>3</v>
      </c>
      <c r="K240" s="623">
        <v>37604.949999999997</v>
      </c>
    </row>
    <row r="241" spans="1:11" ht="14.4" customHeight="1" x14ac:dyDescent="0.3">
      <c r="A241" s="604" t="s">
        <v>514</v>
      </c>
      <c r="B241" s="605" t="s">
        <v>515</v>
      </c>
      <c r="C241" s="608" t="s">
        <v>524</v>
      </c>
      <c r="D241" s="636" t="s">
        <v>715</v>
      </c>
      <c r="E241" s="608" t="s">
        <v>1471</v>
      </c>
      <c r="F241" s="636" t="s">
        <v>1472</v>
      </c>
      <c r="G241" s="608" t="s">
        <v>1338</v>
      </c>
      <c r="H241" s="608" t="s">
        <v>1339</v>
      </c>
      <c r="I241" s="622">
        <v>12535.002500000001</v>
      </c>
      <c r="J241" s="622">
        <v>4</v>
      </c>
      <c r="K241" s="623">
        <v>50140.01</v>
      </c>
    </row>
    <row r="242" spans="1:11" ht="14.4" customHeight="1" x14ac:dyDescent="0.3">
      <c r="A242" s="604" t="s">
        <v>514</v>
      </c>
      <c r="B242" s="605" t="s">
        <v>515</v>
      </c>
      <c r="C242" s="608" t="s">
        <v>524</v>
      </c>
      <c r="D242" s="636" t="s">
        <v>715</v>
      </c>
      <c r="E242" s="608" t="s">
        <v>1471</v>
      </c>
      <c r="F242" s="636" t="s">
        <v>1472</v>
      </c>
      <c r="G242" s="608" t="s">
        <v>1340</v>
      </c>
      <c r="H242" s="608" t="s">
        <v>1341</v>
      </c>
      <c r="I242" s="622">
        <v>13133.01</v>
      </c>
      <c r="J242" s="622">
        <v>2</v>
      </c>
      <c r="K242" s="623">
        <v>26266.02</v>
      </c>
    </row>
    <row r="243" spans="1:11" ht="14.4" customHeight="1" x14ac:dyDescent="0.3">
      <c r="A243" s="604" t="s">
        <v>514</v>
      </c>
      <c r="B243" s="605" t="s">
        <v>515</v>
      </c>
      <c r="C243" s="608" t="s">
        <v>524</v>
      </c>
      <c r="D243" s="636" t="s">
        <v>715</v>
      </c>
      <c r="E243" s="608" t="s">
        <v>1471</v>
      </c>
      <c r="F243" s="636" t="s">
        <v>1472</v>
      </c>
      <c r="G243" s="608" t="s">
        <v>1342</v>
      </c>
      <c r="H243" s="608" t="s">
        <v>1343</v>
      </c>
      <c r="I243" s="622">
        <v>12535</v>
      </c>
      <c r="J243" s="622">
        <v>2</v>
      </c>
      <c r="K243" s="623">
        <v>25070</v>
      </c>
    </row>
    <row r="244" spans="1:11" ht="14.4" customHeight="1" x14ac:dyDescent="0.3">
      <c r="A244" s="604" t="s">
        <v>514</v>
      </c>
      <c r="B244" s="605" t="s">
        <v>515</v>
      </c>
      <c r="C244" s="608" t="s">
        <v>524</v>
      </c>
      <c r="D244" s="636" t="s">
        <v>715</v>
      </c>
      <c r="E244" s="608" t="s">
        <v>1471</v>
      </c>
      <c r="F244" s="636" t="s">
        <v>1472</v>
      </c>
      <c r="G244" s="608" t="s">
        <v>1344</v>
      </c>
      <c r="H244" s="608" t="s">
        <v>1345</v>
      </c>
      <c r="I244" s="622">
        <v>42584.9</v>
      </c>
      <c r="J244" s="622">
        <v>5</v>
      </c>
      <c r="K244" s="623">
        <v>212924.5</v>
      </c>
    </row>
    <row r="245" spans="1:11" ht="14.4" customHeight="1" x14ac:dyDescent="0.3">
      <c r="A245" s="604" t="s">
        <v>514</v>
      </c>
      <c r="B245" s="605" t="s">
        <v>515</v>
      </c>
      <c r="C245" s="608" t="s">
        <v>524</v>
      </c>
      <c r="D245" s="636" t="s">
        <v>715</v>
      </c>
      <c r="E245" s="608" t="s">
        <v>1471</v>
      </c>
      <c r="F245" s="636" t="s">
        <v>1472</v>
      </c>
      <c r="G245" s="608" t="s">
        <v>1346</v>
      </c>
      <c r="H245" s="608" t="s">
        <v>1347</v>
      </c>
      <c r="I245" s="622">
        <v>41126.75</v>
      </c>
      <c r="J245" s="622">
        <v>2</v>
      </c>
      <c r="K245" s="623">
        <v>82253.5</v>
      </c>
    </row>
    <row r="246" spans="1:11" ht="14.4" customHeight="1" x14ac:dyDescent="0.3">
      <c r="A246" s="604" t="s">
        <v>514</v>
      </c>
      <c r="B246" s="605" t="s">
        <v>515</v>
      </c>
      <c r="C246" s="608" t="s">
        <v>524</v>
      </c>
      <c r="D246" s="636" t="s">
        <v>715</v>
      </c>
      <c r="E246" s="608" t="s">
        <v>1471</v>
      </c>
      <c r="F246" s="636" t="s">
        <v>1472</v>
      </c>
      <c r="G246" s="608" t="s">
        <v>1348</v>
      </c>
      <c r="H246" s="608" t="s">
        <v>1349</v>
      </c>
      <c r="I246" s="622">
        <v>13690.64</v>
      </c>
      <c r="J246" s="622">
        <v>1</v>
      </c>
      <c r="K246" s="623">
        <v>13690.64</v>
      </c>
    </row>
    <row r="247" spans="1:11" ht="14.4" customHeight="1" x14ac:dyDescent="0.3">
      <c r="A247" s="604" t="s">
        <v>514</v>
      </c>
      <c r="B247" s="605" t="s">
        <v>515</v>
      </c>
      <c r="C247" s="608" t="s">
        <v>524</v>
      </c>
      <c r="D247" s="636" t="s">
        <v>715</v>
      </c>
      <c r="E247" s="608" t="s">
        <v>1471</v>
      </c>
      <c r="F247" s="636" t="s">
        <v>1472</v>
      </c>
      <c r="G247" s="608" t="s">
        <v>1350</v>
      </c>
      <c r="H247" s="608" t="s">
        <v>1351</v>
      </c>
      <c r="I247" s="622">
        <v>13719.85</v>
      </c>
      <c r="J247" s="622">
        <v>2</v>
      </c>
      <c r="K247" s="623">
        <v>27439.71</v>
      </c>
    </row>
    <row r="248" spans="1:11" ht="14.4" customHeight="1" x14ac:dyDescent="0.3">
      <c r="A248" s="604" t="s">
        <v>514</v>
      </c>
      <c r="B248" s="605" t="s">
        <v>515</v>
      </c>
      <c r="C248" s="608" t="s">
        <v>524</v>
      </c>
      <c r="D248" s="636" t="s">
        <v>715</v>
      </c>
      <c r="E248" s="608" t="s">
        <v>1471</v>
      </c>
      <c r="F248" s="636" t="s">
        <v>1472</v>
      </c>
      <c r="G248" s="608" t="s">
        <v>1352</v>
      </c>
      <c r="H248" s="608" t="s">
        <v>1353</v>
      </c>
      <c r="I248" s="622">
        <v>24999.875</v>
      </c>
      <c r="J248" s="622">
        <v>2</v>
      </c>
      <c r="K248" s="623">
        <v>49999.75</v>
      </c>
    </row>
    <row r="249" spans="1:11" ht="14.4" customHeight="1" x14ac:dyDescent="0.3">
      <c r="A249" s="604" t="s">
        <v>514</v>
      </c>
      <c r="B249" s="605" t="s">
        <v>515</v>
      </c>
      <c r="C249" s="608" t="s">
        <v>524</v>
      </c>
      <c r="D249" s="636" t="s">
        <v>715</v>
      </c>
      <c r="E249" s="608" t="s">
        <v>1471</v>
      </c>
      <c r="F249" s="636" t="s">
        <v>1472</v>
      </c>
      <c r="G249" s="608" t="s">
        <v>1354</v>
      </c>
      <c r="H249" s="608" t="s">
        <v>1355</v>
      </c>
      <c r="I249" s="622">
        <v>24999.89</v>
      </c>
      <c r="J249" s="622">
        <v>1</v>
      </c>
      <c r="K249" s="623">
        <v>24999.89</v>
      </c>
    </row>
    <row r="250" spans="1:11" ht="14.4" customHeight="1" x14ac:dyDescent="0.3">
      <c r="A250" s="604" t="s">
        <v>514</v>
      </c>
      <c r="B250" s="605" t="s">
        <v>515</v>
      </c>
      <c r="C250" s="608" t="s">
        <v>524</v>
      </c>
      <c r="D250" s="636" t="s">
        <v>715</v>
      </c>
      <c r="E250" s="608" t="s">
        <v>1471</v>
      </c>
      <c r="F250" s="636" t="s">
        <v>1472</v>
      </c>
      <c r="G250" s="608" t="s">
        <v>1356</v>
      </c>
      <c r="H250" s="608" t="s">
        <v>1357</v>
      </c>
      <c r="I250" s="622">
        <v>11615.95</v>
      </c>
      <c r="J250" s="622">
        <v>1</v>
      </c>
      <c r="K250" s="623">
        <v>11615.95</v>
      </c>
    </row>
    <row r="251" spans="1:11" ht="14.4" customHeight="1" x14ac:dyDescent="0.3">
      <c r="A251" s="604" t="s">
        <v>514</v>
      </c>
      <c r="B251" s="605" t="s">
        <v>515</v>
      </c>
      <c r="C251" s="608" t="s">
        <v>524</v>
      </c>
      <c r="D251" s="636" t="s">
        <v>715</v>
      </c>
      <c r="E251" s="608" t="s">
        <v>1471</v>
      </c>
      <c r="F251" s="636" t="s">
        <v>1472</v>
      </c>
      <c r="G251" s="608" t="s">
        <v>1358</v>
      </c>
      <c r="H251" s="608" t="s">
        <v>1359</v>
      </c>
      <c r="I251" s="622">
        <v>11615.95</v>
      </c>
      <c r="J251" s="622">
        <v>1</v>
      </c>
      <c r="K251" s="623">
        <v>11615.95</v>
      </c>
    </row>
    <row r="252" spans="1:11" ht="14.4" customHeight="1" x14ac:dyDescent="0.3">
      <c r="A252" s="604" t="s">
        <v>514</v>
      </c>
      <c r="B252" s="605" t="s">
        <v>515</v>
      </c>
      <c r="C252" s="608" t="s">
        <v>524</v>
      </c>
      <c r="D252" s="636" t="s">
        <v>715</v>
      </c>
      <c r="E252" s="608" t="s">
        <v>1471</v>
      </c>
      <c r="F252" s="636" t="s">
        <v>1472</v>
      </c>
      <c r="G252" s="608" t="s">
        <v>1360</v>
      </c>
      <c r="H252" s="608" t="s">
        <v>1361</v>
      </c>
      <c r="I252" s="622">
        <v>11592</v>
      </c>
      <c r="J252" s="622">
        <v>1</v>
      </c>
      <c r="K252" s="623">
        <v>11592</v>
      </c>
    </row>
    <row r="253" spans="1:11" ht="14.4" customHeight="1" x14ac:dyDescent="0.3">
      <c r="A253" s="604" t="s">
        <v>514</v>
      </c>
      <c r="B253" s="605" t="s">
        <v>515</v>
      </c>
      <c r="C253" s="608" t="s">
        <v>524</v>
      </c>
      <c r="D253" s="636" t="s">
        <v>715</v>
      </c>
      <c r="E253" s="608" t="s">
        <v>1471</v>
      </c>
      <c r="F253" s="636" t="s">
        <v>1472</v>
      </c>
      <c r="G253" s="608" t="s">
        <v>1362</v>
      </c>
      <c r="H253" s="608" t="s">
        <v>1363</v>
      </c>
      <c r="I253" s="622">
        <v>11615.94</v>
      </c>
      <c r="J253" s="622">
        <v>1</v>
      </c>
      <c r="K253" s="623">
        <v>11615.94</v>
      </c>
    </row>
    <row r="254" spans="1:11" ht="14.4" customHeight="1" x14ac:dyDescent="0.3">
      <c r="A254" s="604" t="s">
        <v>514</v>
      </c>
      <c r="B254" s="605" t="s">
        <v>515</v>
      </c>
      <c r="C254" s="608" t="s">
        <v>524</v>
      </c>
      <c r="D254" s="636" t="s">
        <v>715</v>
      </c>
      <c r="E254" s="608" t="s">
        <v>1471</v>
      </c>
      <c r="F254" s="636" t="s">
        <v>1472</v>
      </c>
      <c r="G254" s="608" t="s">
        <v>1364</v>
      </c>
      <c r="H254" s="608" t="s">
        <v>1365</v>
      </c>
      <c r="I254" s="622">
        <v>11615.95</v>
      </c>
      <c r="J254" s="622">
        <v>1</v>
      </c>
      <c r="K254" s="623">
        <v>11615.95</v>
      </c>
    </row>
    <row r="255" spans="1:11" ht="14.4" customHeight="1" x14ac:dyDescent="0.3">
      <c r="A255" s="604" t="s">
        <v>514</v>
      </c>
      <c r="B255" s="605" t="s">
        <v>515</v>
      </c>
      <c r="C255" s="608" t="s">
        <v>524</v>
      </c>
      <c r="D255" s="636" t="s">
        <v>715</v>
      </c>
      <c r="E255" s="608" t="s">
        <v>1471</v>
      </c>
      <c r="F255" s="636" t="s">
        <v>1472</v>
      </c>
      <c r="G255" s="608" t="s">
        <v>1366</v>
      </c>
      <c r="H255" s="608" t="s">
        <v>1367</v>
      </c>
      <c r="I255" s="622">
        <v>12534.97</v>
      </c>
      <c r="J255" s="622">
        <v>1</v>
      </c>
      <c r="K255" s="623">
        <v>12534.97</v>
      </c>
    </row>
    <row r="256" spans="1:11" ht="14.4" customHeight="1" x14ac:dyDescent="0.3">
      <c r="A256" s="604" t="s">
        <v>514</v>
      </c>
      <c r="B256" s="605" t="s">
        <v>515</v>
      </c>
      <c r="C256" s="608" t="s">
        <v>524</v>
      </c>
      <c r="D256" s="636" t="s">
        <v>715</v>
      </c>
      <c r="E256" s="608" t="s">
        <v>1471</v>
      </c>
      <c r="F256" s="636" t="s">
        <v>1472</v>
      </c>
      <c r="G256" s="608" t="s">
        <v>1368</v>
      </c>
      <c r="H256" s="608" t="s">
        <v>1369</v>
      </c>
      <c r="I256" s="622">
        <v>70999.86</v>
      </c>
      <c r="J256" s="622">
        <v>1</v>
      </c>
      <c r="K256" s="623">
        <v>70999.86</v>
      </c>
    </row>
    <row r="257" spans="1:11" ht="14.4" customHeight="1" x14ac:dyDescent="0.3">
      <c r="A257" s="604" t="s">
        <v>514</v>
      </c>
      <c r="B257" s="605" t="s">
        <v>515</v>
      </c>
      <c r="C257" s="608" t="s">
        <v>524</v>
      </c>
      <c r="D257" s="636" t="s">
        <v>715</v>
      </c>
      <c r="E257" s="608" t="s">
        <v>1471</v>
      </c>
      <c r="F257" s="636" t="s">
        <v>1472</v>
      </c>
      <c r="G257" s="608" t="s">
        <v>1370</v>
      </c>
      <c r="H257" s="608" t="s">
        <v>1371</v>
      </c>
      <c r="I257" s="622">
        <v>74999.850000000006</v>
      </c>
      <c r="J257" s="622">
        <v>1</v>
      </c>
      <c r="K257" s="623">
        <v>74999.850000000006</v>
      </c>
    </row>
    <row r="258" spans="1:11" ht="14.4" customHeight="1" x14ac:dyDescent="0.3">
      <c r="A258" s="604" t="s">
        <v>514</v>
      </c>
      <c r="B258" s="605" t="s">
        <v>515</v>
      </c>
      <c r="C258" s="608" t="s">
        <v>524</v>
      </c>
      <c r="D258" s="636" t="s">
        <v>715</v>
      </c>
      <c r="E258" s="608" t="s">
        <v>1473</v>
      </c>
      <c r="F258" s="636" t="s">
        <v>1474</v>
      </c>
      <c r="G258" s="608" t="s">
        <v>1372</v>
      </c>
      <c r="H258" s="608" t="s">
        <v>1373</v>
      </c>
      <c r="I258" s="622">
        <v>3.93</v>
      </c>
      <c r="J258" s="622">
        <v>100</v>
      </c>
      <c r="K258" s="623">
        <v>393.28</v>
      </c>
    </row>
    <row r="259" spans="1:11" ht="14.4" customHeight="1" x14ac:dyDescent="0.3">
      <c r="A259" s="604" t="s">
        <v>514</v>
      </c>
      <c r="B259" s="605" t="s">
        <v>515</v>
      </c>
      <c r="C259" s="608" t="s">
        <v>524</v>
      </c>
      <c r="D259" s="636" t="s">
        <v>715</v>
      </c>
      <c r="E259" s="608" t="s">
        <v>1473</v>
      </c>
      <c r="F259" s="636" t="s">
        <v>1474</v>
      </c>
      <c r="G259" s="608" t="s">
        <v>1374</v>
      </c>
      <c r="H259" s="608" t="s">
        <v>1375</v>
      </c>
      <c r="I259" s="622">
        <v>3.9350000000000001</v>
      </c>
      <c r="J259" s="622">
        <v>100</v>
      </c>
      <c r="K259" s="623">
        <v>393.53</v>
      </c>
    </row>
    <row r="260" spans="1:11" ht="14.4" customHeight="1" x14ac:dyDescent="0.3">
      <c r="A260" s="604" t="s">
        <v>514</v>
      </c>
      <c r="B260" s="605" t="s">
        <v>515</v>
      </c>
      <c r="C260" s="608" t="s">
        <v>524</v>
      </c>
      <c r="D260" s="636" t="s">
        <v>715</v>
      </c>
      <c r="E260" s="608" t="s">
        <v>1475</v>
      </c>
      <c r="F260" s="636" t="s">
        <v>1476</v>
      </c>
      <c r="G260" s="608" t="s">
        <v>1376</v>
      </c>
      <c r="H260" s="608" t="s">
        <v>1377</v>
      </c>
      <c r="I260" s="622">
        <v>13480.19</v>
      </c>
      <c r="J260" s="622">
        <v>2</v>
      </c>
      <c r="K260" s="623">
        <v>26960.39</v>
      </c>
    </row>
    <row r="261" spans="1:11" ht="14.4" customHeight="1" x14ac:dyDescent="0.3">
      <c r="A261" s="604" t="s">
        <v>514</v>
      </c>
      <c r="B261" s="605" t="s">
        <v>515</v>
      </c>
      <c r="C261" s="608" t="s">
        <v>524</v>
      </c>
      <c r="D261" s="636" t="s">
        <v>715</v>
      </c>
      <c r="E261" s="608" t="s">
        <v>1475</v>
      </c>
      <c r="F261" s="636" t="s">
        <v>1476</v>
      </c>
      <c r="G261" s="608" t="s">
        <v>1378</v>
      </c>
      <c r="H261" s="608" t="s">
        <v>1379</v>
      </c>
      <c r="I261" s="622">
        <v>16317.36</v>
      </c>
      <c r="J261" s="622">
        <v>2</v>
      </c>
      <c r="K261" s="623">
        <v>32634.720000000001</v>
      </c>
    </row>
    <row r="262" spans="1:11" ht="14.4" customHeight="1" x14ac:dyDescent="0.3">
      <c r="A262" s="604" t="s">
        <v>514</v>
      </c>
      <c r="B262" s="605" t="s">
        <v>515</v>
      </c>
      <c r="C262" s="608" t="s">
        <v>524</v>
      </c>
      <c r="D262" s="636" t="s">
        <v>715</v>
      </c>
      <c r="E262" s="608" t="s">
        <v>1475</v>
      </c>
      <c r="F262" s="636" t="s">
        <v>1476</v>
      </c>
      <c r="G262" s="608" t="s">
        <v>1380</v>
      </c>
      <c r="H262" s="608" t="s">
        <v>1381</v>
      </c>
      <c r="I262" s="622">
        <v>14038</v>
      </c>
      <c r="J262" s="622">
        <v>2</v>
      </c>
      <c r="K262" s="623">
        <v>28076</v>
      </c>
    </row>
    <row r="263" spans="1:11" ht="14.4" customHeight="1" x14ac:dyDescent="0.3">
      <c r="A263" s="604" t="s">
        <v>514</v>
      </c>
      <c r="B263" s="605" t="s">
        <v>515</v>
      </c>
      <c r="C263" s="608" t="s">
        <v>524</v>
      </c>
      <c r="D263" s="636" t="s">
        <v>715</v>
      </c>
      <c r="E263" s="608" t="s">
        <v>1475</v>
      </c>
      <c r="F263" s="636" t="s">
        <v>1476</v>
      </c>
      <c r="G263" s="608" t="s">
        <v>1382</v>
      </c>
      <c r="H263" s="608" t="s">
        <v>1383</v>
      </c>
      <c r="I263" s="622">
        <v>3271.46</v>
      </c>
      <c r="J263" s="622">
        <v>3</v>
      </c>
      <c r="K263" s="623">
        <v>9814.39</v>
      </c>
    </row>
    <row r="264" spans="1:11" ht="14.4" customHeight="1" x14ac:dyDescent="0.3">
      <c r="A264" s="604" t="s">
        <v>514</v>
      </c>
      <c r="B264" s="605" t="s">
        <v>515</v>
      </c>
      <c r="C264" s="608" t="s">
        <v>524</v>
      </c>
      <c r="D264" s="636" t="s">
        <v>715</v>
      </c>
      <c r="E264" s="608" t="s">
        <v>1475</v>
      </c>
      <c r="F264" s="636" t="s">
        <v>1476</v>
      </c>
      <c r="G264" s="608" t="s">
        <v>1384</v>
      </c>
      <c r="H264" s="608" t="s">
        <v>1385</v>
      </c>
      <c r="I264" s="622">
        <v>3271.47</v>
      </c>
      <c r="J264" s="622">
        <v>2</v>
      </c>
      <c r="K264" s="623">
        <v>6542.93</v>
      </c>
    </row>
    <row r="265" spans="1:11" ht="14.4" customHeight="1" x14ac:dyDescent="0.3">
      <c r="A265" s="604" t="s">
        <v>514</v>
      </c>
      <c r="B265" s="605" t="s">
        <v>515</v>
      </c>
      <c r="C265" s="608" t="s">
        <v>524</v>
      </c>
      <c r="D265" s="636" t="s">
        <v>715</v>
      </c>
      <c r="E265" s="608" t="s">
        <v>1475</v>
      </c>
      <c r="F265" s="636" t="s">
        <v>1476</v>
      </c>
      <c r="G265" s="608" t="s">
        <v>1386</v>
      </c>
      <c r="H265" s="608" t="s">
        <v>1387</v>
      </c>
      <c r="I265" s="622">
        <v>3268.0299999999997</v>
      </c>
      <c r="J265" s="622">
        <v>6</v>
      </c>
      <c r="K265" s="623">
        <v>19621.93</v>
      </c>
    </row>
    <row r="266" spans="1:11" ht="14.4" customHeight="1" x14ac:dyDescent="0.3">
      <c r="A266" s="604" t="s">
        <v>514</v>
      </c>
      <c r="B266" s="605" t="s">
        <v>515</v>
      </c>
      <c r="C266" s="608" t="s">
        <v>524</v>
      </c>
      <c r="D266" s="636" t="s">
        <v>715</v>
      </c>
      <c r="E266" s="608" t="s">
        <v>1475</v>
      </c>
      <c r="F266" s="636" t="s">
        <v>1476</v>
      </c>
      <c r="G266" s="608" t="s">
        <v>1388</v>
      </c>
      <c r="H266" s="608" t="s">
        <v>1389</v>
      </c>
      <c r="I266" s="622">
        <v>13480.19</v>
      </c>
      <c r="J266" s="622">
        <v>1</v>
      </c>
      <c r="K266" s="623">
        <v>13480.19</v>
      </c>
    </row>
    <row r="267" spans="1:11" ht="14.4" customHeight="1" x14ac:dyDescent="0.3">
      <c r="A267" s="604" t="s">
        <v>514</v>
      </c>
      <c r="B267" s="605" t="s">
        <v>515</v>
      </c>
      <c r="C267" s="608" t="s">
        <v>524</v>
      </c>
      <c r="D267" s="636" t="s">
        <v>715</v>
      </c>
      <c r="E267" s="608" t="s">
        <v>1475</v>
      </c>
      <c r="F267" s="636" t="s">
        <v>1476</v>
      </c>
      <c r="G267" s="608" t="s">
        <v>1390</v>
      </c>
      <c r="H267" s="608" t="s">
        <v>1391</v>
      </c>
      <c r="I267" s="622">
        <v>15693.76</v>
      </c>
      <c r="J267" s="622">
        <v>2</v>
      </c>
      <c r="K267" s="623">
        <v>31387.52</v>
      </c>
    </row>
    <row r="268" spans="1:11" ht="14.4" customHeight="1" x14ac:dyDescent="0.3">
      <c r="A268" s="604" t="s">
        <v>514</v>
      </c>
      <c r="B268" s="605" t="s">
        <v>515</v>
      </c>
      <c r="C268" s="608" t="s">
        <v>524</v>
      </c>
      <c r="D268" s="636" t="s">
        <v>715</v>
      </c>
      <c r="E268" s="608" t="s">
        <v>1475</v>
      </c>
      <c r="F268" s="636" t="s">
        <v>1476</v>
      </c>
      <c r="G268" s="608" t="s">
        <v>1392</v>
      </c>
      <c r="H268" s="608" t="s">
        <v>1393</v>
      </c>
      <c r="I268" s="622">
        <v>16317.36</v>
      </c>
      <c r="J268" s="622">
        <v>1</v>
      </c>
      <c r="K268" s="623">
        <v>16317.36</v>
      </c>
    </row>
    <row r="269" spans="1:11" ht="14.4" customHeight="1" x14ac:dyDescent="0.3">
      <c r="A269" s="604" t="s">
        <v>514</v>
      </c>
      <c r="B269" s="605" t="s">
        <v>515</v>
      </c>
      <c r="C269" s="608" t="s">
        <v>524</v>
      </c>
      <c r="D269" s="636" t="s">
        <v>715</v>
      </c>
      <c r="E269" s="608" t="s">
        <v>1475</v>
      </c>
      <c r="F269" s="636" t="s">
        <v>1476</v>
      </c>
      <c r="G269" s="608" t="s">
        <v>1394</v>
      </c>
      <c r="H269" s="608" t="s">
        <v>1395</v>
      </c>
      <c r="I269" s="622">
        <v>16317.36</v>
      </c>
      <c r="J269" s="622">
        <v>1</v>
      </c>
      <c r="K269" s="623">
        <v>16317.36</v>
      </c>
    </row>
    <row r="270" spans="1:11" ht="14.4" customHeight="1" x14ac:dyDescent="0.3">
      <c r="A270" s="604" t="s">
        <v>514</v>
      </c>
      <c r="B270" s="605" t="s">
        <v>515</v>
      </c>
      <c r="C270" s="608" t="s">
        <v>524</v>
      </c>
      <c r="D270" s="636" t="s">
        <v>715</v>
      </c>
      <c r="E270" s="608" t="s">
        <v>1475</v>
      </c>
      <c r="F270" s="636" t="s">
        <v>1476</v>
      </c>
      <c r="G270" s="608" t="s">
        <v>1396</v>
      </c>
      <c r="H270" s="608" t="s">
        <v>1397</v>
      </c>
      <c r="I270" s="622">
        <v>12924.165000000001</v>
      </c>
      <c r="J270" s="622">
        <v>3</v>
      </c>
      <c r="K270" s="623">
        <v>39328.53</v>
      </c>
    </row>
    <row r="271" spans="1:11" ht="14.4" customHeight="1" x14ac:dyDescent="0.3">
      <c r="A271" s="604" t="s">
        <v>514</v>
      </c>
      <c r="B271" s="605" t="s">
        <v>515</v>
      </c>
      <c r="C271" s="608" t="s">
        <v>524</v>
      </c>
      <c r="D271" s="636" t="s">
        <v>715</v>
      </c>
      <c r="E271" s="608" t="s">
        <v>1475</v>
      </c>
      <c r="F271" s="636" t="s">
        <v>1476</v>
      </c>
      <c r="G271" s="608" t="s">
        <v>1398</v>
      </c>
      <c r="H271" s="608" t="s">
        <v>1399</v>
      </c>
      <c r="I271" s="622">
        <v>13480.19</v>
      </c>
      <c r="J271" s="622">
        <v>1</v>
      </c>
      <c r="K271" s="623">
        <v>13480.19</v>
      </c>
    </row>
    <row r="272" spans="1:11" ht="14.4" customHeight="1" x14ac:dyDescent="0.3">
      <c r="A272" s="604" t="s">
        <v>514</v>
      </c>
      <c r="B272" s="605" t="s">
        <v>515</v>
      </c>
      <c r="C272" s="608" t="s">
        <v>524</v>
      </c>
      <c r="D272" s="636" t="s">
        <v>715</v>
      </c>
      <c r="E272" s="608" t="s">
        <v>1475</v>
      </c>
      <c r="F272" s="636" t="s">
        <v>1476</v>
      </c>
      <c r="G272" s="608" t="s">
        <v>1400</v>
      </c>
      <c r="H272" s="608" t="s">
        <v>1401</v>
      </c>
      <c r="I272" s="622">
        <v>13480.19</v>
      </c>
      <c r="J272" s="622">
        <v>1</v>
      </c>
      <c r="K272" s="623">
        <v>13480.19</v>
      </c>
    </row>
    <row r="273" spans="1:11" ht="14.4" customHeight="1" x14ac:dyDescent="0.3">
      <c r="A273" s="604" t="s">
        <v>514</v>
      </c>
      <c r="B273" s="605" t="s">
        <v>515</v>
      </c>
      <c r="C273" s="608" t="s">
        <v>524</v>
      </c>
      <c r="D273" s="636" t="s">
        <v>715</v>
      </c>
      <c r="E273" s="608" t="s">
        <v>1475</v>
      </c>
      <c r="F273" s="636" t="s">
        <v>1476</v>
      </c>
      <c r="G273" s="608" t="s">
        <v>1402</v>
      </c>
      <c r="H273" s="608" t="s">
        <v>1403</v>
      </c>
      <c r="I273" s="622">
        <v>16317.36</v>
      </c>
      <c r="J273" s="622">
        <v>2</v>
      </c>
      <c r="K273" s="623">
        <v>32634.720000000001</v>
      </c>
    </row>
    <row r="274" spans="1:11" ht="14.4" customHeight="1" x14ac:dyDescent="0.3">
      <c r="A274" s="604" t="s">
        <v>514</v>
      </c>
      <c r="B274" s="605" t="s">
        <v>515</v>
      </c>
      <c r="C274" s="608" t="s">
        <v>524</v>
      </c>
      <c r="D274" s="636" t="s">
        <v>715</v>
      </c>
      <c r="E274" s="608" t="s">
        <v>1475</v>
      </c>
      <c r="F274" s="636" t="s">
        <v>1476</v>
      </c>
      <c r="G274" s="608" t="s">
        <v>1404</v>
      </c>
      <c r="H274" s="608" t="s">
        <v>1405</v>
      </c>
      <c r="I274" s="622">
        <v>12924.165000000001</v>
      </c>
      <c r="J274" s="622">
        <v>2</v>
      </c>
      <c r="K274" s="623">
        <v>25848.33</v>
      </c>
    </row>
    <row r="275" spans="1:11" ht="14.4" customHeight="1" x14ac:dyDescent="0.3">
      <c r="A275" s="604" t="s">
        <v>514</v>
      </c>
      <c r="B275" s="605" t="s">
        <v>515</v>
      </c>
      <c r="C275" s="608" t="s">
        <v>524</v>
      </c>
      <c r="D275" s="636" t="s">
        <v>715</v>
      </c>
      <c r="E275" s="608" t="s">
        <v>1475</v>
      </c>
      <c r="F275" s="636" t="s">
        <v>1476</v>
      </c>
      <c r="G275" s="608" t="s">
        <v>1406</v>
      </c>
      <c r="H275" s="608" t="s">
        <v>1407</v>
      </c>
      <c r="I275" s="622">
        <v>12368.14</v>
      </c>
      <c r="J275" s="622">
        <v>1</v>
      </c>
      <c r="K275" s="623">
        <v>12368.14</v>
      </c>
    </row>
    <row r="276" spans="1:11" ht="14.4" customHeight="1" x14ac:dyDescent="0.3">
      <c r="A276" s="604" t="s">
        <v>514</v>
      </c>
      <c r="B276" s="605" t="s">
        <v>515</v>
      </c>
      <c r="C276" s="608" t="s">
        <v>524</v>
      </c>
      <c r="D276" s="636" t="s">
        <v>715</v>
      </c>
      <c r="E276" s="608" t="s">
        <v>1475</v>
      </c>
      <c r="F276" s="636" t="s">
        <v>1476</v>
      </c>
      <c r="G276" s="608" t="s">
        <v>1408</v>
      </c>
      <c r="H276" s="608" t="s">
        <v>1409</v>
      </c>
      <c r="I276" s="622">
        <v>12924.165000000001</v>
      </c>
      <c r="J276" s="622">
        <v>3</v>
      </c>
      <c r="K276" s="623">
        <v>38216.47</v>
      </c>
    </row>
    <row r="277" spans="1:11" ht="14.4" customHeight="1" x14ac:dyDescent="0.3">
      <c r="A277" s="604" t="s">
        <v>514</v>
      </c>
      <c r="B277" s="605" t="s">
        <v>515</v>
      </c>
      <c r="C277" s="608" t="s">
        <v>524</v>
      </c>
      <c r="D277" s="636" t="s">
        <v>715</v>
      </c>
      <c r="E277" s="608" t="s">
        <v>1475</v>
      </c>
      <c r="F277" s="636" t="s">
        <v>1476</v>
      </c>
      <c r="G277" s="608" t="s">
        <v>1410</v>
      </c>
      <c r="H277" s="608" t="s">
        <v>1411</v>
      </c>
      <c r="I277" s="622">
        <v>13480.19</v>
      </c>
      <c r="J277" s="622">
        <v>1</v>
      </c>
      <c r="K277" s="623">
        <v>13480.19</v>
      </c>
    </row>
    <row r="278" spans="1:11" ht="14.4" customHeight="1" x14ac:dyDescent="0.3">
      <c r="A278" s="604" t="s">
        <v>514</v>
      </c>
      <c r="B278" s="605" t="s">
        <v>515</v>
      </c>
      <c r="C278" s="608" t="s">
        <v>524</v>
      </c>
      <c r="D278" s="636" t="s">
        <v>715</v>
      </c>
      <c r="E278" s="608" t="s">
        <v>1475</v>
      </c>
      <c r="F278" s="636" t="s">
        <v>1476</v>
      </c>
      <c r="G278" s="608" t="s">
        <v>1412</v>
      </c>
      <c r="H278" s="608" t="s">
        <v>1413</v>
      </c>
      <c r="I278" s="622">
        <v>14595.81</v>
      </c>
      <c r="J278" s="622">
        <v>3</v>
      </c>
      <c r="K278" s="623">
        <v>43787.43</v>
      </c>
    </row>
    <row r="279" spans="1:11" ht="14.4" customHeight="1" x14ac:dyDescent="0.3">
      <c r="A279" s="604" t="s">
        <v>514</v>
      </c>
      <c r="B279" s="605" t="s">
        <v>515</v>
      </c>
      <c r="C279" s="608" t="s">
        <v>524</v>
      </c>
      <c r="D279" s="636" t="s">
        <v>715</v>
      </c>
      <c r="E279" s="608" t="s">
        <v>1475</v>
      </c>
      <c r="F279" s="636" t="s">
        <v>1476</v>
      </c>
      <c r="G279" s="608" t="s">
        <v>1414</v>
      </c>
      <c r="H279" s="608" t="s">
        <v>1415</v>
      </c>
      <c r="I279" s="622">
        <v>2297.98</v>
      </c>
      <c r="J279" s="622">
        <v>1</v>
      </c>
      <c r="K279" s="623">
        <v>2297.98</v>
      </c>
    </row>
    <row r="280" spans="1:11" ht="14.4" customHeight="1" x14ac:dyDescent="0.3">
      <c r="A280" s="604" t="s">
        <v>514</v>
      </c>
      <c r="B280" s="605" t="s">
        <v>515</v>
      </c>
      <c r="C280" s="608" t="s">
        <v>524</v>
      </c>
      <c r="D280" s="636" t="s">
        <v>715</v>
      </c>
      <c r="E280" s="608" t="s">
        <v>1475</v>
      </c>
      <c r="F280" s="636" t="s">
        <v>1476</v>
      </c>
      <c r="G280" s="608" t="s">
        <v>1416</v>
      </c>
      <c r="H280" s="608" t="s">
        <v>1417</v>
      </c>
      <c r="I280" s="622">
        <v>9295.8700000000008</v>
      </c>
      <c r="J280" s="622">
        <v>1</v>
      </c>
      <c r="K280" s="623">
        <v>9295.8700000000008</v>
      </c>
    </row>
    <row r="281" spans="1:11" ht="14.4" customHeight="1" x14ac:dyDescent="0.3">
      <c r="A281" s="604" t="s">
        <v>514</v>
      </c>
      <c r="B281" s="605" t="s">
        <v>515</v>
      </c>
      <c r="C281" s="608" t="s">
        <v>524</v>
      </c>
      <c r="D281" s="636" t="s">
        <v>715</v>
      </c>
      <c r="E281" s="608" t="s">
        <v>1475</v>
      </c>
      <c r="F281" s="636" t="s">
        <v>1476</v>
      </c>
      <c r="G281" s="608" t="s">
        <v>1418</v>
      </c>
      <c r="H281" s="608" t="s">
        <v>1419</v>
      </c>
      <c r="I281" s="622">
        <v>13480.12</v>
      </c>
      <c r="J281" s="622">
        <v>2</v>
      </c>
      <c r="K281" s="623">
        <v>26960.240000000002</v>
      </c>
    </row>
    <row r="282" spans="1:11" ht="14.4" customHeight="1" x14ac:dyDescent="0.3">
      <c r="A282" s="604" t="s">
        <v>514</v>
      </c>
      <c r="B282" s="605" t="s">
        <v>515</v>
      </c>
      <c r="C282" s="608" t="s">
        <v>524</v>
      </c>
      <c r="D282" s="636" t="s">
        <v>715</v>
      </c>
      <c r="E282" s="608" t="s">
        <v>1475</v>
      </c>
      <c r="F282" s="636" t="s">
        <v>1476</v>
      </c>
      <c r="G282" s="608" t="s">
        <v>1420</v>
      </c>
      <c r="H282" s="608" t="s">
        <v>1421</v>
      </c>
      <c r="I282" s="622">
        <v>16317.36</v>
      </c>
      <c r="J282" s="622">
        <v>1</v>
      </c>
      <c r="K282" s="623">
        <v>16317.36</v>
      </c>
    </row>
    <row r="283" spans="1:11" ht="14.4" customHeight="1" x14ac:dyDescent="0.3">
      <c r="A283" s="604" t="s">
        <v>514</v>
      </c>
      <c r="B283" s="605" t="s">
        <v>515</v>
      </c>
      <c r="C283" s="608" t="s">
        <v>524</v>
      </c>
      <c r="D283" s="636" t="s">
        <v>715</v>
      </c>
      <c r="E283" s="608" t="s">
        <v>1475</v>
      </c>
      <c r="F283" s="636" t="s">
        <v>1476</v>
      </c>
      <c r="G283" s="608" t="s">
        <v>1422</v>
      </c>
      <c r="H283" s="608" t="s">
        <v>1423</v>
      </c>
      <c r="I283" s="622">
        <v>3340.44</v>
      </c>
      <c r="J283" s="622">
        <v>4</v>
      </c>
      <c r="K283" s="623">
        <v>13361.76</v>
      </c>
    </row>
    <row r="284" spans="1:11" ht="14.4" customHeight="1" x14ac:dyDescent="0.3">
      <c r="A284" s="604" t="s">
        <v>514</v>
      </c>
      <c r="B284" s="605" t="s">
        <v>515</v>
      </c>
      <c r="C284" s="608" t="s">
        <v>524</v>
      </c>
      <c r="D284" s="636" t="s">
        <v>715</v>
      </c>
      <c r="E284" s="608" t="s">
        <v>1475</v>
      </c>
      <c r="F284" s="636" t="s">
        <v>1476</v>
      </c>
      <c r="G284" s="608" t="s">
        <v>1424</v>
      </c>
      <c r="H284" s="608" t="s">
        <v>1425</v>
      </c>
      <c r="I284" s="622">
        <v>3264.59</v>
      </c>
      <c r="J284" s="622">
        <v>3</v>
      </c>
      <c r="K284" s="623">
        <v>9793.76</v>
      </c>
    </row>
    <row r="285" spans="1:11" ht="14.4" customHeight="1" x14ac:dyDescent="0.3">
      <c r="A285" s="604" t="s">
        <v>514</v>
      </c>
      <c r="B285" s="605" t="s">
        <v>515</v>
      </c>
      <c r="C285" s="608" t="s">
        <v>524</v>
      </c>
      <c r="D285" s="636" t="s">
        <v>715</v>
      </c>
      <c r="E285" s="608" t="s">
        <v>1475</v>
      </c>
      <c r="F285" s="636" t="s">
        <v>1476</v>
      </c>
      <c r="G285" s="608" t="s">
        <v>1426</v>
      </c>
      <c r="H285" s="608" t="s">
        <v>1427</v>
      </c>
      <c r="I285" s="622">
        <v>3305.95</v>
      </c>
      <c r="J285" s="622">
        <v>6</v>
      </c>
      <c r="K285" s="623">
        <v>19697.75</v>
      </c>
    </row>
    <row r="286" spans="1:11" ht="14.4" customHeight="1" x14ac:dyDescent="0.3">
      <c r="A286" s="604" t="s">
        <v>514</v>
      </c>
      <c r="B286" s="605" t="s">
        <v>515</v>
      </c>
      <c r="C286" s="608" t="s">
        <v>524</v>
      </c>
      <c r="D286" s="636" t="s">
        <v>715</v>
      </c>
      <c r="E286" s="608" t="s">
        <v>1475</v>
      </c>
      <c r="F286" s="636" t="s">
        <v>1476</v>
      </c>
      <c r="G286" s="608" t="s">
        <v>1428</v>
      </c>
      <c r="H286" s="608" t="s">
        <v>1429</v>
      </c>
      <c r="I286" s="622">
        <v>3271.47</v>
      </c>
      <c r="J286" s="622">
        <v>5</v>
      </c>
      <c r="K286" s="623">
        <v>16357.34</v>
      </c>
    </row>
    <row r="287" spans="1:11" ht="14.4" customHeight="1" x14ac:dyDescent="0.3">
      <c r="A287" s="604" t="s">
        <v>514</v>
      </c>
      <c r="B287" s="605" t="s">
        <v>515</v>
      </c>
      <c r="C287" s="608" t="s">
        <v>524</v>
      </c>
      <c r="D287" s="636" t="s">
        <v>715</v>
      </c>
      <c r="E287" s="608" t="s">
        <v>1475</v>
      </c>
      <c r="F287" s="636" t="s">
        <v>1476</v>
      </c>
      <c r="G287" s="608" t="s">
        <v>1430</v>
      </c>
      <c r="H287" s="608" t="s">
        <v>1431</v>
      </c>
      <c r="I287" s="622">
        <v>3268.0250000000001</v>
      </c>
      <c r="J287" s="622">
        <v>9</v>
      </c>
      <c r="K287" s="623">
        <v>29415.65</v>
      </c>
    </row>
    <row r="288" spans="1:11" ht="14.4" customHeight="1" x14ac:dyDescent="0.3">
      <c r="A288" s="604" t="s">
        <v>514</v>
      </c>
      <c r="B288" s="605" t="s">
        <v>515</v>
      </c>
      <c r="C288" s="608" t="s">
        <v>524</v>
      </c>
      <c r="D288" s="636" t="s">
        <v>715</v>
      </c>
      <c r="E288" s="608" t="s">
        <v>1475</v>
      </c>
      <c r="F288" s="636" t="s">
        <v>1476</v>
      </c>
      <c r="G288" s="608" t="s">
        <v>1432</v>
      </c>
      <c r="H288" s="608" t="s">
        <v>1433</v>
      </c>
      <c r="I288" s="622">
        <v>10930.23</v>
      </c>
      <c r="J288" s="622">
        <v>2</v>
      </c>
      <c r="K288" s="623">
        <v>21860.46</v>
      </c>
    </row>
    <row r="289" spans="1:11" ht="14.4" customHeight="1" x14ac:dyDescent="0.3">
      <c r="A289" s="604" t="s">
        <v>514</v>
      </c>
      <c r="B289" s="605" t="s">
        <v>515</v>
      </c>
      <c r="C289" s="608" t="s">
        <v>524</v>
      </c>
      <c r="D289" s="636" t="s">
        <v>715</v>
      </c>
      <c r="E289" s="608" t="s">
        <v>1475</v>
      </c>
      <c r="F289" s="636" t="s">
        <v>1476</v>
      </c>
      <c r="G289" s="608" t="s">
        <v>1434</v>
      </c>
      <c r="H289" s="608" t="s">
        <v>1435</v>
      </c>
      <c r="I289" s="622">
        <v>13480.19</v>
      </c>
      <c r="J289" s="622">
        <v>1</v>
      </c>
      <c r="K289" s="623">
        <v>13480.19</v>
      </c>
    </row>
    <row r="290" spans="1:11" ht="14.4" customHeight="1" x14ac:dyDescent="0.3">
      <c r="A290" s="604" t="s">
        <v>514</v>
      </c>
      <c r="B290" s="605" t="s">
        <v>515</v>
      </c>
      <c r="C290" s="608" t="s">
        <v>524</v>
      </c>
      <c r="D290" s="636" t="s">
        <v>715</v>
      </c>
      <c r="E290" s="608" t="s">
        <v>1475</v>
      </c>
      <c r="F290" s="636" t="s">
        <v>1476</v>
      </c>
      <c r="G290" s="608" t="s">
        <v>1436</v>
      </c>
      <c r="H290" s="608" t="s">
        <v>1437</v>
      </c>
      <c r="I290" s="622">
        <v>6740.1</v>
      </c>
      <c r="J290" s="622">
        <v>1</v>
      </c>
      <c r="K290" s="623">
        <v>6740.1</v>
      </c>
    </row>
    <row r="291" spans="1:11" ht="14.4" customHeight="1" x14ac:dyDescent="0.3">
      <c r="A291" s="604" t="s">
        <v>514</v>
      </c>
      <c r="B291" s="605" t="s">
        <v>515</v>
      </c>
      <c r="C291" s="608" t="s">
        <v>524</v>
      </c>
      <c r="D291" s="636" t="s">
        <v>715</v>
      </c>
      <c r="E291" s="608" t="s">
        <v>1475</v>
      </c>
      <c r="F291" s="636" t="s">
        <v>1476</v>
      </c>
      <c r="G291" s="608" t="s">
        <v>1438</v>
      </c>
      <c r="H291" s="608" t="s">
        <v>1439</v>
      </c>
      <c r="I291" s="622">
        <v>6184.07</v>
      </c>
      <c r="J291" s="622">
        <v>1</v>
      </c>
      <c r="K291" s="623">
        <v>6184.07</v>
      </c>
    </row>
    <row r="292" spans="1:11" ht="14.4" customHeight="1" x14ac:dyDescent="0.3">
      <c r="A292" s="604" t="s">
        <v>514</v>
      </c>
      <c r="B292" s="605" t="s">
        <v>515</v>
      </c>
      <c r="C292" s="608" t="s">
        <v>524</v>
      </c>
      <c r="D292" s="636" t="s">
        <v>715</v>
      </c>
      <c r="E292" s="608" t="s">
        <v>1475</v>
      </c>
      <c r="F292" s="636" t="s">
        <v>1476</v>
      </c>
      <c r="G292" s="608" t="s">
        <v>1440</v>
      </c>
      <c r="H292" s="608" t="s">
        <v>1441</v>
      </c>
      <c r="I292" s="622">
        <v>13480.19</v>
      </c>
      <c r="J292" s="622">
        <v>1</v>
      </c>
      <c r="K292" s="623">
        <v>13480.19</v>
      </c>
    </row>
    <row r="293" spans="1:11" ht="14.4" customHeight="1" x14ac:dyDescent="0.3">
      <c r="A293" s="604" t="s">
        <v>514</v>
      </c>
      <c r="B293" s="605" t="s">
        <v>515</v>
      </c>
      <c r="C293" s="608" t="s">
        <v>524</v>
      </c>
      <c r="D293" s="636" t="s">
        <v>715</v>
      </c>
      <c r="E293" s="608" t="s">
        <v>1475</v>
      </c>
      <c r="F293" s="636" t="s">
        <v>1476</v>
      </c>
      <c r="G293" s="608" t="s">
        <v>1442</v>
      </c>
      <c r="H293" s="608" t="s">
        <v>1443</v>
      </c>
      <c r="I293" s="622">
        <v>10930.25</v>
      </c>
      <c r="J293" s="622">
        <v>1</v>
      </c>
      <c r="K293" s="623">
        <v>10930.25</v>
      </c>
    </row>
    <row r="294" spans="1:11" ht="14.4" customHeight="1" x14ac:dyDescent="0.3">
      <c r="A294" s="604" t="s">
        <v>514</v>
      </c>
      <c r="B294" s="605" t="s">
        <v>515</v>
      </c>
      <c r="C294" s="608" t="s">
        <v>524</v>
      </c>
      <c r="D294" s="636" t="s">
        <v>715</v>
      </c>
      <c r="E294" s="608" t="s">
        <v>1475</v>
      </c>
      <c r="F294" s="636" t="s">
        <v>1476</v>
      </c>
      <c r="G294" s="608" t="s">
        <v>1444</v>
      </c>
      <c r="H294" s="608" t="s">
        <v>1445</v>
      </c>
      <c r="I294" s="622">
        <v>13480.19</v>
      </c>
      <c r="J294" s="622">
        <v>1</v>
      </c>
      <c r="K294" s="623">
        <v>13480.19</v>
      </c>
    </row>
    <row r="295" spans="1:11" ht="14.4" customHeight="1" x14ac:dyDescent="0.3">
      <c r="A295" s="604" t="s">
        <v>514</v>
      </c>
      <c r="B295" s="605" t="s">
        <v>515</v>
      </c>
      <c r="C295" s="608" t="s">
        <v>524</v>
      </c>
      <c r="D295" s="636" t="s">
        <v>715</v>
      </c>
      <c r="E295" s="608" t="s">
        <v>1475</v>
      </c>
      <c r="F295" s="636" t="s">
        <v>1476</v>
      </c>
      <c r="G295" s="608" t="s">
        <v>1446</v>
      </c>
      <c r="H295" s="608" t="s">
        <v>1447</v>
      </c>
      <c r="I295" s="622">
        <v>12924.16</v>
      </c>
      <c r="J295" s="622">
        <v>6</v>
      </c>
      <c r="K295" s="623">
        <v>76432.92</v>
      </c>
    </row>
    <row r="296" spans="1:11" ht="14.4" customHeight="1" x14ac:dyDescent="0.3">
      <c r="A296" s="604" t="s">
        <v>514</v>
      </c>
      <c r="B296" s="605" t="s">
        <v>515</v>
      </c>
      <c r="C296" s="608" t="s">
        <v>524</v>
      </c>
      <c r="D296" s="636" t="s">
        <v>715</v>
      </c>
      <c r="E296" s="608" t="s">
        <v>1475</v>
      </c>
      <c r="F296" s="636" t="s">
        <v>1476</v>
      </c>
      <c r="G296" s="608" t="s">
        <v>1448</v>
      </c>
      <c r="H296" s="608" t="s">
        <v>1449</v>
      </c>
      <c r="I296" s="622">
        <v>10930.25</v>
      </c>
      <c r="J296" s="622">
        <v>1</v>
      </c>
      <c r="K296" s="623">
        <v>10930.25</v>
      </c>
    </row>
    <row r="297" spans="1:11" ht="14.4" customHeight="1" x14ac:dyDescent="0.3">
      <c r="A297" s="604" t="s">
        <v>514</v>
      </c>
      <c r="B297" s="605" t="s">
        <v>515</v>
      </c>
      <c r="C297" s="608" t="s">
        <v>524</v>
      </c>
      <c r="D297" s="636" t="s">
        <v>715</v>
      </c>
      <c r="E297" s="608" t="s">
        <v>1475</v>
      </c>
      <c r="F297" s="636" t="s">
        <v>1476</v>
      </c>
      <c r="G297" s="608" t="s">
        <v>1450</v>
      </c>
      <c r="H297" s="608" t="s">
        <v>1451</v>
      </c>
      <c r="I297" s="622">
        <v>10930.25</v>
      </c>
      <c r="J297" s="622">
        <v>1</v>
      </c>
      <c r="K297" s="623">
        <v>10930.25</v>
      </c>
    </row>
    <row r="298" spans="1:11" ht="14.4" customHeight="1" thickBot="1" x14ac:dyDescent="0.35">
      <c r="A298" s="612" t="s">
        <v>514</v>
      </c>
      <c r="B298" s="613" t="s">
        <v>515</v>
      </c>
      <c r="C298" s="616" t="s">
        <v>524</v>
      </c>
      <c r="D298" s="637" t="s">
        <v>715</v>
      </c>
      <c r="E298" s="616" t="s">
        <v>1475</v>
      </c>
      <c r="F298" s="637" t="s">
        <v>1476</v>
      </c>
      <c r="G298" s="616" t="s">
        <v>1452</v>
      </c>
      <c r="H298" s="616" t="s">
        <v>1453</v>
      </c>
      <c r="I298" s="624">
        <v>10930.25</v>
      </c>
      <c r="J298" s="624">
        <v>1</v>
      </c>
      <c r="K298" s="625">
        <v>10930.25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6" width="13.109375" customWidth="1"/>
    <col min="7" max="7" width="13.109375" hidden="1" customWidth="1"/>
    <col min="8" max="8" width="13.109375" customWidth="1"/>
    <col min="9" max="12" width="13.109375" hidden="1" customWidth="1"/>
    <col min="13" max="14" width="13.109375" customWidth="1"/>
    <col min="15" max="17" width="13.109375" hidden="1" customWidth="1"/>
    <col min="18" max="18" width="13.109375" customWidth="1"/>
    <col min="19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449" t="s">
        <v>114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</row>
    <row r="2" spans="1:46" ht="15" thickBot="1" x14ac:dyDescent="0.35">
      <c r="A2" s="268" t="s">
        <v>304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</row>
    <row r="3" spans="1:46" x14ac:dyDescent="0.3">
      <c r="A3" s="287" t="s">
        <v>210</v>
      </c>
      <c r="B3" s="450" t="s">
        <v>189</v>
      </c>
      <c r="C3" s="270">
        <v>0</v>
      </c>
      <c r="D3" s="271">
        <v>25</v>
      </c>
      <c r="E3" s="271">
        <v>30</v>
      </c>
      <c r="F3" s="271">
        <v>99</v>
      </c>
      <c r="G3" s="290">
        <v>100</v>
      </c>
      <c r="H3" s="290">
        <v>101</v>
      </c>
      <c r="I3" s="290">
        <v>102</v>
      </c>
      <c r="J3" s="290">
        <v>103</v>
      </c>
      <c r="K3" s="290">
        <v>203</v>
      </c>
      <c r="L3" s="368">
        <v>302</v>
      </c>
      <c r="M3" s="290">
        <v>303</v>
      </c>
      <c r="N3" s="290">
        <v>304</v>
      </c>
      <c r="O3" s="290">
        <v>305</v>
      </c>
      <c r="P3" s="290">
        <v>306</v>
      </c>
      <c r="Q3" s="290">
        <v>407</v>
      </c>
      <c r="R3" s="290">
        <v>408</v>
      </c>
      <c r="S3" s="290">
        <v>409</v>
      </c>
      <c r="T3" s="290">
        <v>410</v>
      </c>
      <c r="U3" s="290">
        <v>415</v>
      </c>
      <c r="V3" s="290">
        <v>416</v>
      </c>
      <c r="W3" s="290">
        <v>418</v>
      </c>
      <c r="X3" s="290">
        <v>419</v>
      </c>
      <c r="Y3" s="290">
        <v>420</v>
      </c>
      <c r="Z3" s="290">
        <v>421</v>
      </c>
      <c r="AA3" s="290">
        <v>422</v>
      </c>
      <c r="AB3" s="290">
        <v>520</v>
      </c>
      <c r="AC3" s="290">
        <v>521</v>
      </c>
      <c r="AD3" s="290">
        <v>522</v>
      </c>
      <c r="AE3" s="290">
        <v>523</v>
      </c>
      <c r="AF3" s="290">
        <v>524</v>
      </c>
      <c r="AG3" s="290">
        <v>525</v>
      </c>
      <c r="AH3" s="290">
        <v>526</v>
      </c>
      <c r="AI3" s="271">
        <v>527</v>
      </c>
      <c r="AJ3" s="271">
        <v>528</v>
      </c>
      <c r="AK3" s="271">
        <v>629</v>
      </c>
      <c r="AL3" s="271">
        <v>630</v>
      </c>
      <c r="AM3" s="271">
        <v>636</v>
      </c>
      <c r="AN3" s="271">
        <v>637</v>
      </c>
      <c r="AO3" s="271">
        <v>640</v>
      </c>
      <c r="AP3" s="271">
        <v>642</v>
      </c>
      <c r="AQ3" s="271">
        <v>743</v>
      </c>
      <c r="AR3" s="271">
        <v>745</v>
      </c>
      <c r="AS3" s="651">
        <v>746</v>
      </c>
      <c r="AT3" s="666"/>
    </row>
    <row r="4" spans="1:46" ht="36.6" outlineLevel="1" thickBot="1" x14ac:dyDescent="0.35">
      <c r="A4" s="288">
        <v>2017</v>
      </c>
      <c r="B4" s="451"/>
      <c r="C4" s="272" t="s">
        <v>190</v>
      </c>
      <c r="D4" s="273" t="s">
        <v>194</v>
      </c>
      <c r="E4" s="273" t="s">
        <v>212</v>
      </c>
      <c r="F4" s="273" t="s">
        <v>191</v>
      </c>
      <c r="G4" s="291" t="s">
        <v>260</v>
      </c>
      <c r="H4" s="291" t="s">
        <v>261</v>
      </c>
      <c r="I4" s="291" t="s">
        <v>192</v>
      </c>
      <c r="J4" s="291" t="s">
        <v>262</v>
      </c>
      <c r="K4" s="291" t="s">
        <v>193</v>
      </c>
      <c r="L4" s="369" t="s">
        <v>263</v>
      </c>
      <c r="M4" s="291" t="s">
        <v>264</v>
      </c>
      <c r="N4" s="291" t="s">
        <v>265</v>
      </c>
      <c r="O4" s="291" t="s">
        <v>266</v>
      </c>
      <c r="P4" s="291" t="s">
        <v>218</v>
      </c>
      <c r="Q4" s="291" t="s">
        <v>258</v>
      </c>
      <c r="R4" s="291" t="s">
        <v>219</v>
      </c>
      <c r="S4" s="291" t="s">
        <v>220</v>
      </c>
      <c r="T4" s="291" t="s">
        <v>221</v>
      </c>
      <c r="U4" s="291" t="s">
        <v>222</v>
      </c>
      <c r="V4" s="291" t="s">
        <v>223</v>
      </c>
      <c r="W4" s="291" t="s">
        <v>224</v>
      </c>
      <c r="X4" s="291" t="s">
        <v>225</v>
      </c>
      <c r="Y4" s="291" t="s">
        <v>226</v>
      </c>
      <c r="Z4" s="291" t="s">
        <v>227</v>
      </c>
      <c r="AA4" s="291" t="s">
        <v>297</v>
      </c>
      <c r="AB4" s="291" t="s">
        <v>267</v>
      </c>
      <c r="AC4" s="291" t="s">
        <v>268</v>
      </c>
      <c r="AD4" s="291" t="s">
        <v>269</v>
      </c>
      <c r="AE4" s="291" t="s">
        <v>228</v>
      </c>
      <c r="AF4" s="291" t="s">
        <v>229</v>
      </c>
      <c r="AG4" s="291" t="s">
        <v>230</v>
      </c>
      <c r="AH4" s="291" t="s">
        <v>231</v>
      </c>
      <c r="AI4" s="273" t="s">
        <v>232</v>
      </c>
      <c r="AJ4" s="273" t="s">
        <v>241</v>
      </c>
      <c r="AK4" s="273" t="s">
        <v>233</v>
      </c>
      <c r="AL4" s="273" t="s">
        <v>242</v>
      </c>
      <c r="AM4" s="273" t="s">
        <v>234</v>
      </c>
      <c r="AN4" s="356" t="s">
        <v>235</v>
      </c>
      <c r="AO4" s="273" t="s">
        <v>236</v>
      </c>
      <c r="AP4" s="273" t="s">
        <v>237</v>
      </c>
      <c r="AQ4" s="273" t="s">
        <v>238</v>
      </c>
      <c r="AR4" s="273" t="s">
        <v>239</v>
      </c>
      <c r="AS4" s="652" t="s">
        <v>240</v>
      </c>
      <c r="AT4" s="666"/>
    </row>
    <row r="5" spans="1:46" x14ac:dyDescent="0.3">
      <c r="A5" s="274" t="s">
        <v>195</v>
      </c>
      <c r="B5" s="312"/>
      <c r="C5" s="313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57"/>
      <c r="AO5" s="314"/>
      <c r="AP5" s="314"/>
      <c r="AQ5" s="314"/>
      <c r="AR5" s="314"/>
      <c r="AS5" s="653"/>
      <c r="AT5" s="666"/>
    </row>
    <row r="6" spans="1:46" ht="15" collapsed="1" thickBot="1" x14ac:dyDescent="0.35">
      <c r="A6" s="275" t="s">
        <v>79</v>
      </c>
      <c r="B6" s="315">
        <f xml:space="preserve">
TRUNC(IF($A$4&lt;=12,SUMIFS('ON Data'!F:F,'ON Data'!$D:$D,$A$4,'ON Data'!$E:$E,1),SUMIFS('ON Data'!F:F,'ON Data'!$E:$E,1)/'ON Data'!$D$3),1)</f>
        <v>104.2</v>
      </c>
      <c r="C6" s="316">
        <f xml:space="preserve">
TRUNC(IF($A$4&lt;=12,SUMIFS('ON Data'!G:G,'ON Data'!$D:$D,$A$4,'ON Data'!$E:$E,1),SUMIFS('ON Data'!G:G,'ON Data'!$E:$E,1)/'ON Data'!$D$3),1)</f>
        <v>0</v>
      </c>
      <c r="D6" s="317">
        <f xml:space="preserve">
TRUNC(IF($A$4&lt;=12,SUMIFS('ON Data'!H:H,'ON Data'!$D:$D,$A$4,'ON Data'!$E:$E,1),SUMIFS('ON Data'!H:H,'ON Data'!$E:$E,1)/'ON Data'!$D$3),1)</f>
        <v>0</v>
      </c>
      <c r="E6" s="317">
        <f xml:space="preserve">
TRUNC(IF($A$4&lt;=12,SUMIFS('ON Data'!I:I,'ON Data'!$D:$D,$A$4,'ON Data'!$E:$E,1),SUMIFS('ON Data'!I:I,'ON Data'!$E:$E,1)/'ON Data'!$D$3),1)</f>
        <v>8</v>
      </c>
      <c r="F6" s="317">
        <f xml:space="preserve">
TRUNC(IF($A$4&lt;=12,SUMIFS('ON Data'!J:J,'ON Data'!$D:$D,$A$4,'ON Data'!$E:$E,1),SUMIFS('ON Data'!J:J,'ON Data'!$E:$E,1)/'ON Data'!$D$3),1)</f>
        <v>9.6</v>
      </c>
      <c r="G6" s="317">
        <f xml:space="preserve">
TRUNC(IF($A$4&lt;=12,SUMIFS('ON Data'!K:K,'ON Data'!$D:$D,$A$4,'ON Data'!$E:$E,1),SUMIFS('ON Data'!K:K,'ON Data'!$E:$E,1)/'ON Data'!$D$3),1)</f>
        <v>0</v>
      </c>
      <c r="H6" s="317">
        <f xml:space="preserve">
TRUNC(IF($A$4&lt;=12,SUMIFS('ON Data'!L:L,'ON Data'!$D:$D,$A$4,'ON Data'!$E:$E,1),SUMIFS('ON Data'!L:L,'ON Data'!$E:$E,1)/'ON Data'!$D$3),1)</f>
        <v>16</v>
      </c>
      <c r="I6" s="317">
        <f xml:space="preserve">
TRUNC(IF($A$4&lt;=12,SUMIFS('ON Data'!M:M,'ON Data'!$D:$D,$A$4,'ON Data'!$E:$E,1),SUMIFS('ON Data'!M:M,'ON Data'!$E:$E,1)/'ON Data'!$D$3),1)</f>
        <v>0</v>
      </c>
      <c r="J6" s="317">
        <f xml:space="preserve">
TRUNC(IF($A$4&lt;=12,SUMIFS('ON Data'!N:N,'ON Data'!$D:$D,$A$4,'ON Data'!$E:$E,1),SUMIFS('ON Data'!N:N,'ON Data'!$E:$E,1)/'ON Data'!$D$3),1)</f>
        <v>0</v>
      </c>
      <c r="K6" s="317">
        <f xml:space="preserve">
TRUNC(IF($A$4&lt;=12,SUMIFS('ON Data'!O:O,'ON Data'!$D:$D,$A$4,'ON Data'!$E:$E,1),SUMIFS('ON Data'!O:O,'ON Data'!$E:$E,1)/'ON Data'!$D$3),1)</f>
        <v>0</v>
      </c>
      <c r="L6" s="317">
        <f xml:space="preserve">
TRUNC(IF($A$4&lt;=12,SUMIFS('ON Data'!P:P,'ON Data'!$D:$D,$A$4,'ON Data'!$E:$E,1),SUMIFS('ON Data'!P:P,'ON Data'!$E:$E,1)/'ON Data'!$D$3),1)</f>
        <v>0</v>
      </c>
      <c r="M6" s="317">
        <f xml:space="preserve">
TRUNC(IF($A$4&lt;=12,SUMIFS('ON Data'!Q:Q,'ON Data'!$D:$D,$A$4,'ON Data'!$E:$E,1),SUMIFS('ON Data'!Q:Q,'ON Data'!$E:$E,1)/'ON Data'!$D$3),1)</f>
        <v>3.7</v>
      </c>
      <c r="N6" s="317">
        <f xml:space="preserve">
TRUNC(IF($A$4&lt;=12,SUMIFS('ON Data'!R:R,'ON Data'!$D:$D,$A$4,'ON Data'!$E:$E,1),SUMIFS('ON Data'!R:R,'ON Data'!$E:$E,1)/'ON Data'!$D$3),1)</f>
        <v>4</v>
      </c>
      <c r="O6" s="317">
        <f xml:space="preserve">
TRUNC(IF($A$4&lt;=12,SUMIFS('ON Data'!S:S,'ON Data'!$D:$D,$A$4,'ON Data'!$E:$E,1),SUMIFS('ON Data'!S:S,'ON Data'!$E:$E,1)/'ON Data'!$D$3),1)</f>
        <v>0</v>
      </c>
      <c r="P6" s="317">
        <f xml:space="preserve">
TRUNC(IF($A$4&lt;=12,SUMIFS('ON Data'!T:T,'ON Data'!$D:$D,$A$4,'ON Data'!$E:$E,1),SUMIFS('ON Data'!T:T,'ON Data'!$E:$E,1)/'ON Data'!$D$3),1)</f>
        <v>0</v>
      </c>
      <c r="Q6" s="317">
        <f xml:space="preserve">
TRUNC(IF($A$4&lt;=12,SUMIFS('ON Data'!U:U,'ON Data'!$D:$D,$A$4,'ON Data'!$E:$E,1),SUMIFS('ON Data'!U:U,'ON Data'!$E:$E,1)/'ON Data'!$D$3),1)</f>
        <v>0</v>
      </c>
      <c r="R6" s="317">
        <f xml:space="preserve">
TRUNC(IF($A$4&lt;=12,SUMIFS('ON Data'!V:V,'ON Data'!$D:$D,$A$4,'ON Data'!$E:$E,1),SUMIFS('ON Data'!V:V,'ON Data'!$E:$E,1)/'ON Data'!$D$3),1)</f>
        <v>61.9</v>
      </c>
      <c r="S6" s="317">
        <f xml:space="preserve">
TRUNC(IF($A$4&lt;=12,SUMIFS('ON Data'!W:W,'ON Data'!$D:$D,$A$4,'ON Data'!$E:$E,1),SUMIFS('ON Data'!W:W,'ON Data'!$E:$E,1)/'ON Data'!$D$3),1)</f>
        <v>0</v>
      </c>
      <c r="T6" s="317">
        <f xml:space="preserve">
TRUNC(IF($A$4&lt;=12,SUMIFS('ON Data'!X:X,'ON Data'!$D:$D,$A$4,'ON Data'!$E:$E,1),SUMIFS('ON Data'!X:X,'ON Data'!$E:$E,1)/'ON Data'!$D$3),1)</f>
        <v>0</v>
      </c>
      <c r="U6" s="317">
        <f xml:space="preserve">
TRUNC(IF($A$4&lt;=12,SUMIFS('ON Data'!Y:Y,'ON Data'!$D:$D,$A$4,'ON Data'!$E:$E,1),SUMIFS('ON Data'!Y:Y,'ON Data'!$E:$E,1)/'ON Data'!$D$3),1)</f>
        <v>0</v>
      </c>
      <c r="V6" s="317">
        <f xml:space="preserve">
TRUNC(IF($A$4&lt;=12,SUMIFS('ON Data'!Z:Z,'ON Data'!$D:$D,$A$4,'ON Data'!$E:$E,1),SUMIFS('ON Data'!Z:Z,'ON Data'!$E:$E,1)/'ON Data'!$D$3),1)</f>
        <v>0</v>
      </c>
      <c r="W6" s="317">
        <f xml:space="preserve">
TRUNC(IF($A$4&lt;=12,SUMIFS('ON Data'!AA:AA,'ON Data'!$D:$D,$A$4,'ON Data'!$E:$E,1),SUMIFS('ON Data'!AA:AA,'ON Data'!$E:$E,1)/'ON Data'!$D$3),1)</f>
        <v>0</v>
      </c>
      <c r="X6" s="317">
        <f xml:space="preserve">
TRUNC(IF($A$4&lt;=12,SUMIFS('ON Data'!AB:AB,'ON Data'!$D:$D,$A$4,'ON Data'!$E:$E,1),SUMIFS('ON Data'!AB:AB,'ON Data'!$E:$E,1)/'ON Data'!$D$3),1)</f>
        <v>0</v>
      </c>
      <c r="Y6" s="317">
        <f xml:space="preserve">
TRUNC(IF($A$4&lt;=12,SUMIFS('ON Data'!AC:AC,'ON Data'!$D:$D,$A$4,'ON Data'!$E:$E,1),SUMIFS('ON Data'!AC:AC,'ON Data'!$E:$E,1)/'ON Data'!$D$3),1)</f>
        <v>0</v>
      </c>
      <c r="Z6" s="317">
        <f xml:space="preserve">
TRUNC(IF($A$4&lt;=12,SUMIFS('ON Data'!AD:AD,'ON Data'!$D:$D,$A$4,'ON Data'!$E:$E,1),SUMIFS('ON Data'!AD:AD,'ON Data'!$E:$E,1)/'ON Data'!$D$3),1)</f>
        <v>0</v>
      </c>
      <c r="AA6" s="317">
        <f xml:space="preserve">
TRUNC(IF($A$4&lt;=12,SUMIFS('ON Data'!AE:AE,'ON Data'!$D:$D,$A$4,'ON Data'!$E:$E,1),SUMIFS('ON Data'!AE:AE,'ON Data'!$E:$E,1)/'ON Data'!$D$3),1)</f>
        <v>0</v>
      </c>
      <c r="AB6" s="317">
        <f xml:space="preserve">
TRUNC(IF($A$4&lt;=12,SUMIFS('ON Data'!AF:AF,'ON Data'!$D:$D,$A$4,'ON Data'!$E:$E,1),SUMIFS('ON Data'!AF:AF,'ON Data'!$E:$E,1)/'ON Data'!$D$3),1)</f>
        <v>0</v>
      </c>
      <c r="AC6" s="317">
        <f xml:space="preserve">
TRUNC(IF($A$4&lt;=12,SUMIFS('ON Data'!AG:AG,'ON Data'!$D:$D,$A$4,'ON Data'!$E:$E,1),SUMIFS('ON Data'!AG:AG,'ON Data'!$E:$E,1)/'ON Data'!$D$3),1)</f>
        <v>0</v>
      </c>
      <c r="AD6" s="317">
        <f xml:space="preserve">
TRUNC(IF($A$4&lt;=12,SUMIFS('ON Data'!AH:AH,'ON Data'!$D:$D,$A$4,'ON Data'!$E:$E,1),SUMIFS('ON Data'!AH:AH,'ON Data'!$E:$E,1)/'ON Data'!$D$3),1)</f>
        <v>0</v>
      </c>
      <c r="AE6" s="317">
        <f xml:space="preserve">
TRUNC(IF($A$4&lt;=12,SUMIFS('ON Data'!AI:AI,'ON Data'!$D:$D,$A$4,'ON Data'!$E:$E,1),SUMIFS('ON Data'!AI:AI,'ON Data'!$E:$E,1)/'ON Data'!$D$3),1)</f>
        <v>0</v>
      </c>
      <c r="AF6" s="317">
        <f xml:space="preserve">
TRUNC(IF($A$4&lt;=12,SUMIFS('ON Data'!AJ:AJ,'ON Data'!$D:$D,$A$4,'ON Data'!$E:$E,1),SUMIFS('ON Data'!AJ:AJ,'ON Data'!$E:$E,1)/'ON Data'!$D$3),1)</f>
        <v>0</v>
      </c>
      <c r="AG6" s="317">
        <f xml:space="preserve">
TRUNC(IF($A$4&lt;=12,SUMIFS('ON Data'!AK:AK,'ON Data'!$D:$D,$A$4,'ON Data'!$E:$E,1),SUMIFS('ON Data'!AK:AK,'ON Data'!$E:$E,1)/'ON Data'!$D$3),1)</f>
        <v>0</v>
      </c>
      <c r="AH6" s="317">
        <f xml:space="preserve">
TRUNC(IF($A$4&lt;=12,SUMIFS('ON Data'!AL:AL,'ON Data'!$D:$D,$A$4,'ON Data'!$E:$E,1),SUMIFS('ON Data'!AL:AL,'ON Data'!$E:$E,1)/'ON Data'!$D$3),1)</f>
        <v>0</v>
      </c>
      <c r="AI6" s="317">
        <f xml:space="preserve">
TRUNC(IF($A$4&lt;=12,SUMIFS('ON Data'!AM:AM,'ON Data'!$D:$D,$A$4,'ON Data'!$E:$E,1),SUMIFS('ON Data'!AM:AM,'ON Data'!$E:$E,1)/'ON Data'!$D$3),1)</f>
        <v>0</v>
      </c>
      <c r="AJ6" s="317">
        <f xml:space="preserve">
TRUNC(IF($A$4&lt;=12,SUMIFS('ON Data'!AN:AN,'ON Data'!$D:$D,$A$4,'ON Data'!$E:$E,1),SUMIFS('ON Data'!AN:AN,'ON Data'!$E:$E,1)/'ON Data'!$D$3),1)</f>
        <v>0</v>
      </c>
      <c r="AK6" s="317">
        <f xml:space="preserve">
TRUNC(IF($A$4&lt;=12,SUMIFS('ON Data'!AO:AO,'ON Data'!$D:$D,$A$4,'ON Data'!$E:$E,1),SUMIFS('ON Data'!AO:AO,'ON Data'!$E:$E,1)/'ON Data'!$D$3),1)</f>
        <v>0</v>
      </c>
      <c r="AL6" s="317">
        <f xml:space="preserve">
TRUNC(IF($A$4&lt;=12,SUMIFS('ON Data'!AP:AP,'ON Data'!$D:$D,$A$4,'ON Data'!$E:$E,1),SUMIFS('ON Data'!AP:AP,'ON Data'!$E:$E,1)/'ON Data'!$D$3),1)</f>
        <v>0</v>
      </c>
      <c r="AM6" s="317">
        <f xml:space="preserve">
TRUNC(IF($A$4&lt;=12,SUMIFS('ON Data'!AQ:AQ,'ON Data'!$D:$D,$A$4,'ON Data'!$E:$E,1),SUMIFS('ON Data'!AQ:AQ,'ON Data'!$E:$E,1)/'ON Data'!$D$3),1)</f>
        <v>0</v>
      </c>
      <c r="AN6" s="317">
        <f xml:space="preserve">
TRUNC(IF($A$4&lt;=12,SUMIFS('ON Data'!AR:AR,'ON Data'!$D:$D,$A$4,'ON Data'!$E:$E,1),SUMIFS('ON Data'!AR:AR,'ON Data'!$E:$E,1)/'ON Data'!$D$3),1)</f>
        <v>0</v>
      </c>
      <c r="AO6" s="317">
        <f xml:space="preserve">
TRUNC(IF($A$4&lt;=12,SUMIFS('ON Data'!AS:AS,'ON Data'!$D:$D,$A$4,'ON Data'!$E:$E,1),SUMIFS('ON Data'!AS:AS,'ON Data'!$E:$E,1)/'ON Data'!$D$3),1)</f>
        <v>0</v>
      </c>
      <c r="AP6" s="317">
        <f xml:space="preserve">
TRUNC(IF($A$4&lt;=12,SUMIFS('ON Data'!AT:AT,'ON Data'!$D:$D,$A$4,'ON Data'!$E:$E,1),SUMIFS('ON Data'!AT:AT,'ON Data'!$E:$E,1)/'ON Data'!$D$3),1)</f>
        <v>1</v>
      </c>
      <c r="AQ6" s="317">
        <f xml:space="preserve">
TRUNC(IF($A$4&lt;=12,SUMIFS('ON Data'!AU:AU,'ON Data'!$D:$D,$A$4,'ON Data'!$E:$E,1),SUMIFS('ON Data'!AU:AU,'ON Data'!$E:$E,1)/'ON Data'!$D$3),1)</f>
        <v>0</v>
      </c>
      <c r="AR6" s="317">
        <f xml:space="preserve">
TRUNC(IF($A$4&lt;=12,SUMIFS('ON Data'!AV:AV,'ON Data'!$D:$D,$A$4,'ON Data'!$E:$E,1),SUMIFS('ON Data'!AV:AV,'ON Data'!$E:$E,1)/'ON Data'!$D$3),1)</f>
        <v>0</v>
      </c>
      <c r="AS6" s="654">
        <f xml:space="preserve">
TRUNC(IF($A$4&lt;=12,SUMIFS('ON Data'!AW:AW,'ON Data'!$D:$D,$A$4,'ON Data'!$E:$E,1),SUMIFS('ON Data'!AW:AW,'ON Data'!$E:$E,1)/'ON Data'!$D$3),1)</f>
        <v>0</v>
      </c>
      <c r="AT6" s="666"/>
    </row>
    <row r="7" spans="1:46" ht="15" hidden="1" outlineLevel="1" thickBot="1" x14ac:dyDescent="0.35">
      <c r="A7" s="275" t="s">
        <v>115</v>
      </c>
      <c r="B7" s="315"/>
      <c r="C7" s="318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7"/>
      <c r="AP7" s="317"/>
      <c r="AQ7" s="317"/>
      <c r="AR7" s="317"/>
      <c r="AS7" s="654"/>
      <c r="AT7" s="666"/>
    </row>
    <row r="8" spans="1:46" ht="15" hidden="1" outlineLevel="1" thickBot="1" x14ac:dyDescent="0.35">
      <c r="A8" s="275" t="s">
        <v>81</v>
      </c>
      <c r="B8" s="315"/>
      <c r="C8" s="318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  <c r="AO8" s="317"/>
      <c r="AP8" s="317"/>
      <c r="AQ8" s="317"/>
      <c r="AR8" s="317"/>
      <c r="AS8" s="654"/>
      <c r="AT8" s="666"/>
    </row>
    <row r="9" spans="1:46" ht="15" hidden="1" outlineLevel="1" thickBot="1" x14ac:dyDescent="0.35">
      <c r="A9" s="276" t="s">
        <v>69</v>
      </c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0"/>
      <c r="AO9" s="321"/>
      <c r="AP9" s="321"/>
      <c r="AQ9" s="321"/>
      <c r="AR9" s="321"/>
      <c r="AS9" s="655"/>
      <c r="AT9" s="666"/>
    </row>
    <row r="10" spans="1:46" x14ac:dyDescent="0.3">
      <c r="A10" s="277" t="s">
        <v>196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358"/>
      <c r="AO10" s="294"/>
      <c r="AP10" s="294"/>
      <c r="AQ10" s="294"/>
      <c r="AR10" s="294"/>
      <c r="AS10" s="656"/>
      <c r="AT10" s="666"/>
    </row>
    <row r="11" spans="1:46" x14ac:dyDescent="0.3">
      <c r="A11" s="278" t="s">
        <v>197</v>
      </c>
      <c r="B11" s="295">
        <f xml:space="preserve">
IF($A$4&lt;=12,SUMIFS('ON Data'!F:F,'ON Data'!$D:$D,$A$4,'ON Data'!$E:$E,2),SUMIFS('ON Data'!F:F,'ON Data'!$E:$E,2))</f>
        <v>30146.579999999998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0</v>
      </c>
      <c r="E11" s="297"/>
      <c r="F11" s="297">
        <f xml:space="preserve">
IF($A$4&lt;=12,SUMIFS('ON Data'!J:J,'ON Data'!$D:$D,$A$4,'ON Data'!$E:$E,2),SUMIFS('ON Data'!J:J,'ON Data'!$E:$E,2))</f>
        <v>3098.8</v>
      </c>
      <c r="G11" s="297">
        <f xml:space="preserve">
IF($A$4&lt;=12,SUMIFS('ON Data'!K:K,'ON Data'!$D:$D,$A$4,'ON Data'!$E:$E,2),SUMIFS('ON Data'!K:K,'ON Data'!$E:$E,2))</f>
        <v>0</v>
      </c>
      <c r="H11" s="297">
        <f xml:space="preserve">
IF($A$4&lt;=12,SUMIFS('ON Data'!L:L,'ON Data'!$D:$D,$A$4,'ON Data'!$E:$E,2),SUMIFS('ON Data'!L:L,'ON Data'!$E:$E,2))</f>
        <v>4870.3999999999996</v>
      </c>
      <c r="I11" s="297">
        <f xml:space="preserve">
IF($A$4&lt;=12,SUMIFS('ON Data'!M:M,'ON Data'!$D:$D,$A$4,'ON Data'!$E:$E,2),SUMIFS('ON Data'!M:M,'ON Data'!$E:$E,2))</f>
        <v>0</v>
      </c>
      <c r="J11" s="297">
        <f xml:space="preserve">
IF($A$4&lt;=12,SUMIFS('ON Data'!N:N,'ON Data'!$D:$D,$A$4,'ON Data'!$E:$E,2),SUMIFS('ON Data'!N:N,'ON Data'!$E:$E,2))</f>
        <v>0</v>
      </c>
      <c r="K11" s="297">
        <f xml:space="preserve">
IF($A$4&lt;=12,SUMIFS('ON Data'!O:O,'ON Data'!$D:$D,$A$4,'ON Data'!$E:$E,2),SUMIFS('ON Data'!O:O,'ON Data'!$E:$E,2))</f>
        <v>0</v>
      </c>
      <c r="L11" s="297">
        <f xml:space="preserve">
IF($A$4&lt;=12,SUMIFS('ON Data'!P:P,'ON Data'!$D:$D,$A$4,'ON Data'!$E:$E,2),SUMIFS('ON Data'!P:P,'ON Data'!$E:$E,2))</f>
        <v>0</v>
      </c>
      <c r="M11" s="297">
        <f xml:space="preserve">
IF($A$4&lt;=12,SUMIFS('ON Data'!Q:Q,'ON Data'!$D:$D,$A$4,'ON Data'!$E:$E,2),SUMIFS('ON Data'!Q:Q,'ON Data'!$E:$E,2))</f>
        <v>1126.5</v>
      </c>
      <c r="N11" s="297">
        <f xml:space="preserve">
IF($A$4&lt;=12,SUMIFS('ON Data'!R:R,'ON Data'!$D:$D,$A$4,'ON Data'!$E:$E,2),SUMIFS('ON Data'!R:R,'ON Data'!$E:$E,2))</f>
        <v>1261.5</v>
      </c>
      <c r="O11" s="297">
        <f xml:space="preserve">
IF($A$4&lt;=12,SUMIFS('ON Data'!S:S,'ON Data'!$D:$D,$A$4,'ON Data'!$E:$E,2),SUMIFS('ON Data'!S:S,'ON Data'!$E:$E,2))</f>
        <v>0</v>
      </c>
      <c r="P11" s="297">
        <f xml:space="preserve">
IF($A$4&lt;=12,SUMIFS('ON Data'!T:T,'ON Data'!$D:$D,$A$4,'ON Data'!$E:$E,2),SUMIFS('ON Data'!T:T,'ON Data'!$E:$E,2))</f>
        <v>0</v>
      </c>
      <c r="Q11" s="297">
        <f xml:space="preserve">
IF($A$4&lt;=12,SUMIFS('ON Data'!U:U,'ON Data'!$D:$D,$A$4,'ON Data'!$E:$E,2),SUMIFS('ON Data'!U:U,'ON Data'!$E:$E,2))</f>
        <v>0</v>
      </c>
      <c r="R11" s="297">
        <f xml:space="preserve">
IF($A$4&lt;=12,SUMIFS('ON Data'!V:V,'ON Data'!$D:$D,$A$4,'ON Data'!$E:$E,2),SUMIFS('ON Data'!V:V,'ON Data'!$E:$E,2))</f>
        <v>17373.379999999997</v>
      </c>
      <c r="S11" s="297">
        <f xml:space="preserve">
IF($A$4&lt;=12,SUMIFS('ON Data'!W:W,'ON Data'!$D:$D,$A$4,'ON Data'!$E:$E,2),SUMIFS('ON Data'!W:W,'ON Data'!$E:$E,2))</f>
        <v>0</v>
      </c>
      <c r="T11" s="297">
        <f xml:space="preserve">
IF($A$4&lt;=12,SUMIFS('ON Data'!X:X,'ON Data'!$D:$D,$A$4,'ON Data'!$E:$E,2),SUMIFS('ON Data'!X:X,'ON Data'!$E:$E,2))</f>
        <v>0</v>
      </c>
      <c r="U11" s="297">
        <f xml:space="preserve">
IF($A$4&lt;=12,SUMIFS('ON Data'!Y:Y,'ON Data'!$D:$D,$A$4,'ON Data'!$E:$E,2),SUMIFS('ON Data'!Y:Y,'ON Data'!$E:$E,2))</f>
        <v>0</v>
      </c>
      <c r="V11" s="297">
        <f xml:space="preserve">
IF($A$4&lt;=12,SUMIFS('ON Data'!Z:Z,'ON Data'!$D:$D,$A$4,'ON Data'!$E:$E,2),SUMIFS('ON Data'!Z:Z,'ON Data'!$E:$E,2))</f>
        <v>0</v>
      </c>
      <c r="W11" s="297">
        <f xml:space="preserve">
IF($A$4&lt;=12,SUMIFS('ON Data'!AA:AA,'ON Data'!$D:$D,$A$4,'ON Data'!$E:$E,2),SUMIFS('ON Data'!AA:AA,'ON Data'!$E:$E,2))</f>
        <v>0</v>
      </c>
      <c r="X11" s="297">
        <f xml:space="preserve">
IF($A$4&lt;=12,SUMIFS('ON Data'!AB:AB,'ON Data'!$D:$D,$A$4,'ON Data'!$E:$E,2),SUMIFS('ON Data'!AB:AB,'ON Data'!$E:$E,2))</f>
        <v>0</v>
      </c>
      <c r="Y11" s="297">
        <f xml:space="preserve">
IF($A$4&lt;=12,SUMIFS('ON Data'!AC:AC,'ON Data'!$D:$D,$A$4,'ON Data'!$E:$E,2),SUMIFS('ON Data'!AC:AC,'ON Data'!$E:$E,2))</f>
        <v>0</v>
      </c>
      <c r="Z11" s="297">
        <f xml:space="preserve">
IF($A$4&lt;=12,SUMIFS('ON Data'!AD:AD,'ON Data'!$D:$D,$A$4,'ON Data'!$E:$E,2),SUMIFS('ON Data'!AD:AD,'ON Data'!$E:$E,2))</f>
        <v>0</v>
      </c>
      <c r="AA11" s="297"/>
      <c r="AB11" s="297">
        <f xml:space="preserve">
IF($A$4&lt;=12,SUMIFS('ON Data'!AF:AF,'ON Data'!$D:$D,$A$4,'ON Data'!$E:$E,2),SUMIFS('ON Data'!AF:AF,'ON Data'!$E:$E,2))</f>
        <v>0</v>
      </c>
      <c r="AC11" s="297">
        <f xml:space="preserve">
IF($A$4&lt;=12,SUMIFS('ON Data'!AG:AG,'ON Data'!$D:$D,$A$4,'ON Data'!$E:$E,2),SUMIFS('ON Data'!AG:AG,'ON Data'!$E:$E,2))</f>
        <v>0</v>
      </c>
      <c r="AD11" s="297">
        <f xml:space="preserve">
IF($A$4&lt;=12,SUMIFS('ON Data'!AH:AH,'ON Data'!$D:$D,$A$4,'ON Data'!$E:$E,2),SUMIFS('ON Data'!AH:AH,'ON Data'!$E:$E,2))</f>
        <v>0</v>
      </c>
      <c r="AE11" s="297">
        <f xml:space="preserve">
IF($A$4&lt;=12,SUMIFS('ON Data'!AI:AI,'ON Data'!$D:$D,$A$4,'ON Data'!$E:$E,2),SUMIFS('ON Data'!AI:AI,'ON Data'!$E:$E,2))</f>
        <v>0</v>
      </c>
      <c r="AF11" s="297">
        <f xml:space="preserve">
IF($A$4&lt;=12,SUMIFS('ON Data'!AJ:AJ,'ON Data'!$D:$D,$A$4,'ON Data'!$E:$E,2),SUMIFS('ON Data'!AJ:AJ,'ON Data'!$E:$E,2))</f>
        <v>0</v>
      </c>
      <c r="AG11" s="297">
        <f xml:space="preserve">
IF($A$4&lt;=12,SUMIFS('ON Data'!AK:AK,'ON Data'!$D:$D,$A$4,'ON Data'!$E:$E,2),SUMIFS('ON Data'!AK:AK,'ON Data'!$E:$E,2))</f>
        <v>0</v>
      </c>
      <c r="AH11" s="297">
        <f xml:space="preserve">
IF($A$4&lt;=12,SUMIFS('ON Data'!AL:AL,'ON Data'!$D:$D,$A$4,'ON Data'!$E:$E,2),SUMIFS('ON Data'!AL:AL,'ON Data'!$E:$E,2))</f>
        <v>0</v>
      </c>
      <c r="AI11" s="297">
        <f xml:space="preserve">
IF($A$4&lt;=12,SUMIFS('ON Data'!AM:AM,'ON Data'!$D:$D,$A$4,'ON Data'!$E:$E,2),SUMIFS('ON Data'!AM:AM,'ON Data'!$E:$E,2))</f>
        <v>0</v>
      </c>
      <c r="AJ11" s="297">
        <f xml:space="preserve">
IF($A$4&lt;=12,SUMIFS('ON Data'!AN:AN,'ON Data'!$D:$D,$A$4,'ON Data'!$E:$E,2),SUMIFS('ON Data'!AN:AN,'ON Data'!$E:$E,2))</f>
        <v>0</v>
      </c>
      <c r="AK11" s="297">
        <f xml:space="preserve">
IF($A$4&lt;=12,SUMIFS('ON Data'!AO:AO,'ON Data'!$D:$D,$A$4,'ON Data'!$E:$E,2),SUMIFS('ON Data'!AO:AO,'ON Data'!$E:$E,2))</f>
        <v>0</v>
      </c>
      <c r="AL11" s="297">
        <f xml:space="preserve">
IF($A$4&lt;=12,SUMIFS('ON Data'!AP:AP,'ON Data'!$D:$D,$A$4,'ON Data'!$E:$E,2),SUMIFS('ON Data'!AP:AP,'ON Data'!$E:$E,2))</f>
        <v>0</v>
      </c>
      <c r="AM11" s="297">
        <f xml:space="preserve">
IF($A$4&lt;=12,SUMIFS('ON Data'!AQ:AQ,'ON Data'!$D:$D,$A$4,'ON Data'!$E:$E,2),SUMIFS('ON Data'!AQ:AQ,'ON Data'!$E:$E,2))</f>
        <v>0</v>
      </c>
      <c r="AN11" s="296">
        <f xml:space="preserve">
IF($A$4&lt;=12,SUMIFS('ON Data'!AR:AR,'ON Data'!$D:$D,$A$4,'ON Data'!$E:$E,2),SUMIFS('ON Data'!AR:AR,'ON Data'!$E:$E,2))</f>
        <v>0</v>
      </c>
      <c r="AO11" s="297">
        <f xml:space="preserve">
IF($A$4&lt;=12,SUMIFS('ON Data'!AS:AS,'ON Data'!$D:$D,$A$4,'ON Data'!$E:$E,2),SUMIFS('ON Data'!AS:AS,'ON Data'!$E:$E,2))</f>
        <v>0</v>
      </c>
      <c r="AP11" s="297">
        <f xml:space="preserve">
IF($A$4&lt;=12,SUMIFS('ON Data'!AT:AT,'ON Data'!$D:$D,$A$4,'ON Data'!$E:$E,2),SUMIFS('ON Data'!AT:AT,'ON Data'!$E:$E,2))</f>
        <v>328</v>
      </c>
      <c r="AQ11" s="297">
        <f xml:space="preserve">
IF($A$4&lt;=12,SUMIFS('ON Data'!AU:AU,'ON Data'!$D:$D,$A$4,'ON Data'!$E:$E,2),SUMIFS('ON Data'!AU:AU,'ON Data'!$E:$E,2))</f>
        <v>0</v>
      </c>
      <c r="AR11" s="297">
        <f xml:space="preserve">
IF($A$4&lt;=12,SUMIFS('ON Data'!AV:AV,'ON Data'!$D:$D,$A$4,'ON Data'!$E:$E,2),SUMIFS('ON Data'!AV:AV,'ON Data'!$E:$E,2))</f>
        <v>0</v>
      </c>
      <c r="AS11" s="657">
        <f xml:space="preserve">
IF($A$4&lt;=12,SUMIFS('ON Data'!AW:AW,'ON Data'!$D:$D,$A$4,'ON Data'!$E:$E,2),SUMIFS('ON Data'!AW:AW,'ON Data'!$E:$E,2))</f>
        <v>0</v>
      </c>
      <c r="AT11" s="666"/>
    </row>
    <row r="12" spans="1:46" x14ac:dyDescent="0.3">
      <c r="A12" s="278" t="s">
        <v>198</v>
      </c>
      <c r="B12" s="295">
        <f xml:space="preserve">
IF($A$4&lt;=12,SUMIFS('ON Data'!F:F,'ON Data'!$D:$D,$A$4,'ON Data'!$E:$E,3),SUMIFS('ON Data'!F:F,'ON Data'!$E:$E,3))</f>
        <v>197.8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0</v>
      </c>
      <c r="E12" s="297"/>
      <c r="F12" s="297">
        <f xml:space="preserve">
IF($A$4&lt;=12,SUMIFS('ON Data'!J:J,'ON Data'!$D:$D,$A$4,'ON Data'!$E:$E,3),SUMIFS('ON Data'!J:J,'ON Data'!$E:$E,3))</f>
        <v>108.8</v>
      </c>
      <c r="G12" s="297">
        <f xml:space="preserve">
IF($A$4&lt;=12,SUMIFS('ON Data'!K:K,'ON Data'!$D:$D,$A$4,'ON Data'!$E:$E,3),SUMIFS('ON Data'!K:K,'ON Data'!$E:$E,3))</f>
        <v>0</v>
      </c>
      <c r="H12" s="297">
        <f xml:space="preserve">
IF($A$4&lt;=12,SUMIFS('ON Data'!L:L,'ON Data'!$D:$D,$A$4,'ON Data'!$E:$E,3),SUMIFS('ON Data'!L:L,'ON Data'!$E:$E,3))</f>
        <v>89</v>
      </c>
      <c r="I12" s="297">
        <f xml:space="preserve">
IF($A$4&lt;=12,SUMIFS('ON Data'!M:M,'ON Data'!$D:$D,$A$4,'ON Data'!$E:$E,3),SUMIFS('ON Data'!M:M,'ON Data'!$E:$E,3))</f>
        <v>0</v>
      </c>
      <c r="J12" s="297">
        <f xml:space="preserve">
IF($A$4&lt;=12,SUMIFS('ON Data'!N:N,'ON Data'!$D:$D,$A$4,'ON Data'!$E:$E,3),SUMIFS('ON Data'!N:N,'ON Data'!$E:$E,3))</f>
        <v>0</v>
      </c>
      <c r="K12" s="297">
        <f xml:space="preserve">
IF($A$4&lt;=12,SUMIFS('ON Data'!O:O,'ON Data'!$D:$D,$A$4,'ON Data'!$E:$E,3),SUMIFS('ON Data'!O:O,'ON Data'!$E:$E,3))</f>
        <v>0</v>
      </c>
      <c r="L12" s="297">
        <f xml:space="preserve">
IF($A$4&lt;=12,SUMIFS('ON Data'!P:P,'ON Data'!$D:$D,$A$4,'ON Data'!$E:$E,3),SUMIFS('ON Data'!P:P,'ON Data'!$E:$E,3))</f>
        <v>0</v>
      </c>
      <c r="M12" s="297">
        <f xml:space="preserve">
IF($A$4&lt;=12,SUMIFS('ON Data'!Q:Q,'ON Data'!$D:$D,$A$4,'ON Data'!$E:$E,3),SUMIFS('ON Data'!Q:Q,'ON Data'!$E:$E,3))</f>
        <v>0</v>
      </c>
      <c r="N12" s="297">
        <f xml:space="preserve">
IF($A$4&lt;=12,SUMIFS('ON Data'!R:R,'ON Data'!$D:$D,$A$4,'ON Data'!$E:$E,3),SUMIFS('ON Data'!R:R,'ON Data'!$E:$E,3))</f>
        <v>0</v>
      </c>
      <c r="O12" s="297">
        <f xml:space="preserve">
IF($A$4&lt;=12,SUMIFS('ON Data'!S:S,'ON Data'!$D:$D,$A$4,'ON Data'!$E:$E,3),SUMIFS('ON Data'!S:S,'ON Data'!$E:$E,3))</f>
        <v>0</v>
      </c>
      <c r="P12" s="297">
        <f xml:space="preserve">
IF($A$4&lt;=12,SUMIFS('ON Data'!T:T,'ON Data'!$D:$D,$A$4,'ON Data'!$E:$E,3),SUMIFS('ON Data'!T:T,'ON Data'!$E:$E,3))</f>
        <v>0</v>
      </c>
      <c r="Q12" s="297">
        <f xml:space="preserve">
IF($A$4&lt;=12,SUMIFS('ON Data'!U:U,'ON Data'!$D:$D,$A$4,'ON Data'!$E:$E,3),SUMIFS('ON Data'!U:U,'ON Data'!$E:$E,3))</f>
        <v>0</v>
      </c>
      <c r="R12" s="297">
        <f xml:space="preserve">
IF($A$4&lt;=12,SUMIFS('ON Data'!V:V,'ON Data'!$D:$D,$A$4,'ON Data'!$E:$E,3),SUMIFS('ON Data'!V:V,'ON Data'!$E:$E,3))</f>
        <v>0</v>
      </c>
      <c r="S12" s="297">
        <f xml:space="preserve">
IF($A$4&lt;=12,SUMIFS('ON Data'!W:W,'ON Data'!$D:$D,$A$4,'ON Data'!$E:$E,3),SUMIFS('ON Data'!W:W,'ON Data'!$E:$E,3))</f>
        <v>0</v>
      </c>
      <c r="T12" s="297">
        <f xml:space="preserve">
IF($A$4&lt;=12,SUMIFS('ON Data'!X:X,'ON Data'!$D:$D,$A$4,'ON Data'!$E:$E,3),SUMIFS('ON Data'!X:X,'ON Data'!$E:$E,3))</f>
        <v>0</v>
      </c>
      <c r="U12" s="297">
        <f xml:space="preserve">
IF($A$4&lt;=12,SUMIFS('ON Data'!Y:Y,'ON Data'!$D:$D,$A$4,'ON Data'!$E:$E,3),SUMIFS('ON Data'!Y:Y,'ON Data'!$E:$E,3))</f>
        <v>0</v>
      </c>
      <c r="V12" s="297">
        <f xml:space="preserve">
IF($A$4&lt;=12,SUMIFS('ON Data'!Z:Z,'ON Data'!$D:$D,$A$4,'ON Data'!$E:$E,3),SUMIFS('ON Data'!Z:Z,'ON Data'!$E:$E,3))</f>
        <v>0</v>
      </c>
      <c r="W12" s="297">
        <f xml:space="preserve">
IF($A$4&lt;=12,SUMIFS('ON Data'!AA:AA,'ON Data'!$D:$D,$A$4,'ON Data'!$E:$E,3),SUMIFS('ON Data'!AA:AA,'ON Data'!$E:$E,3))</f>
        <v>0</v>
      </c>
      <c r="X12" s="297">
        <f xml:space="preserve">
IF($A$4&lt;=12,SUMIFS('ON Data'!AB:AB,'ON Data'!$D:$D,$A$4,'ON Data'!$E:$E,3),SUMIFS('ON Data'!AB:AB,'ON Data'!$E:$E,3))</f>
        <v>0</v>
      </c>
      <c r="Y12" s="297">
        <f xml:space="preserve">
IF($A$4&lt;=12,SUMIFS('ON Data'!AC:AC,'ON Data'!$D:$D,$A$4,'ON Data'!$E:$E,3),SUMIFS('ON Data'!AC:AC,'ON Data'!$E:$E,3))</f>
        <v>0</v>
      </c>
      <c r="Z12" s="297">
        <f xml:space="preserve">
IF($A$4&lt;=12,SUMIFS('ON Data'!AD:AD,'ON Data'!$D:$D,$A$4,'ON Data'!$E:$E,3),SUMIFS('ON Data'!AD:AD,'ON Data'!$E:$E,3))</f>
        <v>0</v>
      </c>
      <c r="AA12" s="297"/>
      <c r="AB12" s="297">
        <f xml:space="preserve">
IF($A$4&lt;=12,SUMIFS('ON Data'!AF:AF,'ON Data'!$D:$D,$A$4,'ON Data'!$E:$E,3),SUMIFS('ON Data'!AF:AF,'ON Data'!$E:$E,3))</f>
        <v>0</v>
      </c>
      <c r="AC12" s="297">
        <f xml:space="preserve">
IF($A$4&lt;=12,SUMIFS('ON Data'!AG:AG,'ON Data'!$D:$D,$A$4,'ON Data'!$E:$E,3),SUMIFS('ON Data'!AG:AG,'ON Data'!$E:$E,3))</f>
        <v>0</v>
      </c>
      <c r="AD12" s="297">
        <f xml:space="preserve">
IF($A$4&lt;=12,SUMIFS('ON Data'!AH:AH,'ON Data'!$D:$D,$A$4,'ON Data'!$E:$E,3),SUMIFS('ON Data'!AH:AH,'ON Data'!$E:$E,3))</f>
        <v>0</v>
      </c>
      <c r="AE12" s="297">
        <f xml:space="preserve">
IF($A$4&lt;=12,SUMIFS('ON Data'!AI:AI,'ON Data'!$D:$D,$A$4,'ON Data'!$E:$E,3),SUMIFS('ON Data'!AI:AI,'ON Data'!$E:$E,3))</f>
        <v>0</v>
      </c>
      <c r="AF12" s="297">
        <f xml:space="preserve">
IF($A$4&lt;=12,SUMIFS('ON Data'!AJ:AJ,'ON Data'!$D:$D,$A$4,'ON Data'!$E:$E,3),SUMIFS('ON Data'!AJ:AJ,'ON Data'!$E:$E,3))</f>
        <v>0</v>
      </c>
      <c r="AG12" s="297">
        <f xml:space="preserve">
IF($A$4&lt;=12,SUMIFS('ON Data'!AK:AK,'ON Data'!$D:$D,$A$4,'ON Data'!$E:$E,3),SUMIFS('ON Data'!AK:AK,'ON Data'!$E:$E,3))</f>
        <v>0</v>
      </c>
      <c r="AH12" s="297">
        <f xml:space="preserve">
IF($A$4&lt;=12,SUMIFS('ON Data'!AL:AL,'ON Data'!$D:$D,$A$4,'ON Data'!$E:$E,3),SUMIFS('ON Data'!AL:AL,'ON Data'!$E:$E,3))</f>
        <v>0</v>
      </c>
      <c r="AI12" s="297">
        <f xml:space="preserve">
IF($A$4&lt;=12,SUMIFS('ON Data'!AM:AM,'ON Data'!$D:$D,$A$4,'ON Data'!$E:$E,3),SUMIFS('ON Data'!AM:AM,'ON Data'!$E:$E,3))</f>
        <v>0</v>
      </c>
      <c r="AJ12" s="297">
        <f xml:space="preserve">
IF($A$4&lt;=12,SUMIFS('ON Data'!AN:AN,'ON Data'!$D:$D,$A$4,'ON Data'!$E:$E,3),SUMIFS('ON Data'!AN:AN,'ON Data'!$E:$E,3))</f>
        <v>0</v>
      </c>
      <c r="AK12" s="297">
        <f xml:space="preserve">
IF($A$4&lt;=12,SUMIFS('ON Data'!AO:AO,'ON Data'!$D:$D,$A$4,'ON Data'!$E:$E,3),SUMIFS('ON Data'!AO:AO,'ON Data'!$E:$E,3))</f>
        <v>0</v>
      </c>
      <c r="AL12" s="297">
        <f xml:space="preserve">
IF($A$4&lt;=12,SUMIFS('ON Data'!AP:AP,'ON Data'!$D:$D,$A$4,'ON Data'!$E:$E,3),SUMIFS('ON Data'!AP:AP,'ON Data'!$E:$E,3))</f>
        <v>0</v>
      </c>
      <c r="AM12" s="297">
        <f xml:space="preserve">
IF($A$4&lt;=12,SUMIFS('ON Data'!AQ:AQ,'ON Data'!$D:$D,$A$4,'ON Data'!$E:$E,3),SUMIFS('ON Data'!AQ:AQ,'ON Data'!$E:$E,3))</f>
        <v>0</v>
      </c>
      <c r="AN12" s="296">
        <f xml:space="preserve">
IF($A$4&lt;=12,SUMIFS('ON Data'!AR:AR,'ON Data'!$D:$D,$A$4,'ON Data'!$E:$E,3),SUMIFS('ON Data'!AR:AR,'ON Data'!$E:$E,3))</f>
        <v>0</v>
      </c>
      <c r="AO12" s="297">
        <f xml:space="preserve">
IF($A$4&lt;=12,SUMIFS('ON Data'!AS:AS,'ON Data'!$D:$D,$A$4,'ON Data'!$E:$E,3),SUMIFS('ON Data'!AS:AS,'ON Data'!$E:$E,3))</f>
        <v>0</v>
      </c>
      <c r="AP12" s="297">
        <f xml:space="preserve">
IF($A$4&lt;=12,SUMIFS('ON Data'!AT:AT,'ON Data'!$D:$D,$A$4,'ON Data'!$E:$E,3),SUMIFS('ON Data'!AT:AT,'ON Data'!$E:$E,3))</f>
        <v>0</v>
      </c>
      <c r="AQ12" s="297">
        <f xml:space="preserve">
IF($A$4&lt;=12,SUMIFS('ON Data'!AU:AU,'ON Data'!$D:$D,$A$4,'ON Data'!$E:$E,3),SUMIFS('ON Data'!AU:AU,'ON Data'!$E:$E,3))</f>
        <v>0</v>
      </c>
      <c r="AR12" s="297">
        <f xml:space="preserve">
IF($A$4&lt;=12,SUMIFS('ON Data'!AV:AV,'ON Data'!$D:$D,$A$4,'ON Data'!$E:$E,3),SUMIFS('ON Data'!AV:AV,'ON Data'!$E:$E,3))</f>
        <v>0</v>
      </c>
      <c r="AS12" s="657">
        <f xml:space="preserve">
IF($A$4&lt;=12,SUMIFS('ON Data'!AW:AW,'ON Data'!$D:$D,$A$4,'ON Data'!$E:$E,3),SUMIFS('ON Data'!AW:AW,'ON Data'!$E:$E,3))</f>
        <v>0</v>
      </c>
      <c r="AT12" s="666"/>
    </row>
    <row r="13" spans="1:46" x14ac:dyDescent="0.3">
      <c r="A13" s="278" t="s">
        <v>205</v>
      </c>
      <c r="B13" s="295">
        <f xml:space="preserve">
IF($A$4&lt;=12,SUMIFS('ON Data'!F:F,'ON Data'!$D:$D,$A$4,'ON Data'!$E:$E,4),SUMIFS('ON Data'!F:F,'ON Data'!$E:$E,4))</f>
        <v>1388.95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0</v>
      </c>
      <c r="E13" s="297"/>
      <c r="F13" s="297">
        <f xml:space="preserve">
IF($A$4&lt;=12,SUMIFS('ON Data'!J:J,'ON Data'!$D:$D,$A$4,'ON Data'!$E:$E,4),SUMIFS('ON Data'!J:J,'ON Data'!$E:$E,4))</f>
        <v>360.20000000000005</v>
      </c>
      <c r="G13" s="297">
        <f xml:space="preserve">
IF($A$4&lt;=12,SUMIFS('ON Data'!K:K,'ON Data'!$D:$D,$A$4,'ON Data'!$E:$E,4),SUMIFS('ON Data'!K:K,'ON Data'!$E:$E,4))</f>
        <v>0</v>
      </c>
      <c r="H13" s="297">
        <f xml:space="preserve">
IF($A$4&lt;=12,SUMIFS('ON Data'!L:L,'ON Data'!$D:$D,$A$4,'ON Data'!$E:$E,4),SUMIFS('ON Data'!L:L,'ON Data'!$E:$E,4))</f>
        <v>726</v>
      </c>
      <c r="I13" s="297">
        <f xml:space="preserve">
IF($A$4&lt;=12,SUMIFS('ON Data'!M:M,'ON Data'!$D:$D,$A$4,'ON Data'!$E:$E,4),SUMIFS('ON Data'!M:M,'ON Data'!$E:$E,4))</f>
        <v>0</v>
      </c>
      <c r="J13" s="297">
        <f xml:space="preserve">
IF($A$4&lt;=12,SUMIFS('ON Data'!N:N,'ON Data'!$D:$D,$A$4,'ON Data'!$E:$E,4),SUMIFS('ON Data'!N:N,'ON Data'!$E:$E,4))</f>
        <v>0</v>
      </c>
      <c r="K13" s="297">
        <f xml:space="preserve">
IF($A$4&lt;=12,SUMIFS('ON Data'!O:O,'ON Data'!$D:$D,$A$4,'ON Data'!$E:$E,4),SUMIFS('ON Data'!O:O,'ON Data'!$E:$E,4))</f>
        <v>0</v>
      </c>
      <c r="L13" s="297">
        <f xml:space="preserve">
IF($A$4&lt;=12,SUMIFS('ON Data'!P:P,'ON Data'!$D:$D,$A$4,'ON Data'!$E:$E,4),SUMIFS('ON Data'!P:P,'ON Data'!$E:$E,4))</f>
        <v>0</v>
      </c>
      <c r="M13" s="297">
        <f xml:space="preserve">
IF($A$4&lt;=12,SUMIFS('ON Data'!Q:Q,'ON Data'!$D:$D,$A$4,'ON Data'!$E:$E,4),SUMIFS('ON Data'!Q:Q,'ON Data'!$E:$E,4))</f>
        <v>0</v>
      </c>
      <c r="N13" s="297">
        <f xml:space="preserve">
IF($A$4&lt;=12,SUMIFS('ON Data'!R:R,'ON Data'!$D:$D,$A$4,'ON Data'!$E:$E,4),SUMIFS('ON Data'!R:R,'ON Data'!$E:$E,4))</f>
        <v>84</v>
      </c>
      <c r="O13" s="297">
        <f xml:space="preserve">
IF($A$4&lt;=12,SUMIFS('ON Data'!S:S,'ON Data'!$D:$D,$A$4,'ON Data'!$E:$E,4),SUMIFS('ON Data'!S:S,'ON Data'!$E:$E,4))</f>
        <v>0</v>
      </c>
      <c r="P13" s="297">
        <f xml:space="preserve">
IF($A$4&lt;=12,SUMIFS('ON Data'!T:T,'ON Data'!$D:$D,$A$4,'ON Data'!$E:$E,4),SUMIFS('ON Data'!T:T,'ON Data'!$E:$E,4))</f>
        <v>0</v>
      </c>
      <c r="Q13" s="297">
        <f xml:space="preserve">
IF($A$4&lt;=12,SUMIFS('ON Data'!U:U,'ON Data'!$D:$D,$A$4,'ON Data'!$E:$E,4),SUMIFS('ON Data'!U:U,'ON Data'!$E:$E,4))</f>
        <v>0</v>
      </c>
      <c r="R13" s="297">
        <f xml:space="preserve">
IF($A$4&lt;=12,SUMIFS('ON Data'!V:V,'ON Data'!$D:$D,$A$4,'ON Data'!$E:$E,4),SUMIFS('ON Data'!V:V,'ON Data'!$E:$E,4))</f>
        <v>218.75</v>
      </c>
      <c r="S13" s="297">
        <f xml:space="preserve">
IF($A$4&lt;=12,SUMIFS('ON Data'!W:W,'ON Data'!$D:$D,$A$4,'ON Data'!$E:$E,4),SUMIFS('ON Data'!W:W,'ON Data'!$E:$E,4))</f>
        <v>0</v>
      </c>
      <c r="T13" s="297">
        <f xml:space="preserve">
IF($A$4&lt;=12,SUMIFS('ON Data'!X:X,'ON Data'!$D:$D,$A$4,'ON Data'!$E:$E,4),SUMIFS('ON Data'!X:X,'ON Data'!$E:$E,4))</f>
        <v>0</v>
      </c>
      <c r="U13" s="297">
        <f xml:space="preserve">
IF($A$4&lt;=12,SUMIFS('ON Data'!Y:Y,'ON Data'!$D:$D,$A$4,'ON Data'!$E:$E,4),SUMIFS('ON Data'!Y:Y,'ON Data'!$E:$E,4))</f>
        <v>0</v>
      </c>
      <c r="V13" s="297">
        <f xml:space="preserve">
IF($A$4&lt;=12,SUMIFS('ON Data'!Z:Z,'ON Data'!$D:$D,$A$4,'ON Data'!$E:$E,4),SUMIFS('ON Data'!Z:Z,'ON Data'!$E:$E,4))</f>
        <v>0</v>
      </c>
      <c r="W13" s="297">
        <f xml:space="preserve">
IF($A$4&lt;=12,SUMIFS('ON Data'!AA:AA,'ON Data'!$D:$D,$A$4,'ON Data'!$E:$E,4),SUMIFS('ON Data'!AA:AA,'ON Data'!$E:$E,4))</f>
        <v>0</v>
      </c>
      <c r="X13" s="297">
        <f xml:space="preserve">
IF($A$4&lt;=12,SUMIFS('ON Data'!AB:AB,'ON Data'!$D:$D,$A$4,'ON Data'!$E:$E,4),SUMIFS('ON Data'!AB:AB,'ON Data'!$E:$E,4))</f>
        <v>0</v>
      </c>
      <c r="Y13" s="297">
        <f xml:space="preserve">
IF($A$4&lt;=12,SUMIFS('ON Data'!AC:AC,'ON Data'!$D:$D,$A$4,'ON Data'!$E:$E,4),SUMIFS('ON Data'!AC:AC,'ON Data'!$E:$E,4))</f>
        <v>0</v>
      </c>
      <c r="Z13" s="297">
        <f xml:space="preserve">
IF($A$4&lt;=12,SUMIFS('ON Data'!AD:AD,'ON Data'!$D:$D,$A$4,'ON Data'!$E:$E,4),SUMIFS('ON Data'!AD:AD,'ON Data'!$E:$E,4))</f>
        <v>0</v>
      </c>
      <c r="AA13" s="297"/>
      <c r="AB13" s="297">
        <f xml:space="preserve">
IF($A$4&lt;=12,SUMIFS('ON Data'!AF:AF,'ON Data'!$D:$D,$A$4,'ON Data'!$E:$E,4),SUMIFS('ON Data'!AF:AF,'ON Data'!$E:$E,4))</f>
        <v>0</v>
      </c>
      <c r="AC13" s="297">
        <f xml:space="preserve">
IF($A$4&lt;=12,SUMIFS('ON Data'!AG:AG,'ON Data'!$D:$D,$A$4,'ON Data'!$E:$E,4),SUMIFS('ON Data'!AG:AG,'ON Data'!$E:$E,4))</f>
        <v>0</v>
      </c>
      <c r="AD13" s="297">
        <f xml:space="preserve">
IF($A$4&lt;=12,SUMIFS('ON Data'!AH:AH,'ON Data'!$D:$D,$A$4,'ON Data'!$E:$E,4),SUMIFS('ON Data'!AH:AH,'ON Data'!$E:$E,4))</f>
        <v>0</v>
      </c>
      <c r="AE13" s="297">
        <f xml:space="preserve">
IF($A$4&lt;=12,SUMIFS('ON Data'!AI:AI,'ON Data'!$D:$D,$A$4,'ON Data'!$E:$E,4),SUMIFS('ON Data'!AI:AI,'ON Data'!$E:$E,4))</f>
        <v>0</v>
      </c>
      <c r="AF13" s="297">
        <f xml:space="preserve">
IF($A$4&lt;=12,SUMIFS('ON Data'!AJ:AJ,'ON Data'!$D:$D,$A$4,'ON Data'!$E:$E,4),SUMIFS('ON Data'!AJ:AJ,'ON Data'!$E:$E,4))</f>
        <v>0</v>
      </c>
      <c r="AG13" s="297">
        <f xml:space="preserve">
IF($A$4&lt;=12,SUMIFS('ON Data'!AK:AK,'ON Data'!$D:$D,$A$4,'ON Data'!$E:$E,4),SUMIFS('ON Data'!AK:AK,'ON Data'!$E:$E,4))</f>
        <v>0</v>
      </c>
      <c r="AH13" s="297">
        <f xml:space="preserve">
IF($A$4&lt;=12,SUMIFS('ON Data'!AL:AL,'ON Data'!$D:$D,$A$4,'ON Data'!$E:$E,4),SUMIFS('ON Data'!AL:AL,'ON Data'!$E:$E,4))</f>
        <v>0</v>
      </c>
      <c r="AI13" s="297">
        <f xml:space="preserve">
IF($A$4&lt;=12,SUMIFS('ON Data'!AM:AM,'ON Data'!$D:$D,$A$4,'ON Data'!$E:$E,4),SUMIFS('ON Data'!AM:AM,'ON Data'!$E:$E,4))</f>
        <v>0</v>
      </c>
      <c r="AJ13" s="297">
        <f xml:space="preserve">
IF($A$4&lt;=12,SUMIFS('ON Data'!AN:AN,'ON Data'!$D:$D,$A$4,'ON Data'!$E:$E,4),SUMIFS('ON Data'!AN:AN,'ON Data'!$E:$E,4))</f>
        <v>0</v>
      </c>
      <c r="AK13" s="297">
        <f xml:space="preserve">
IF($A$4&lt;=12,SUMIFS('ON Data'!AO:AO,'ON Data'!$D:$D,$A$4,'ON Data'!$E:$E,4),SUMIFS('ON Data'!AO:AO,'ON Data'!$E:$E,4))</f>
        <v>0</v>
      </c>
      <c r="AL13" s="297">
        <f xml:space="preserve">
IF($A$4&lt;=12,SUMIFS('ON Data'!AP:AP,'ON Data'!$D:$D,$A$4,'ON Data'!$E:$E,4),SUMIFS('ON Data'!AP:AP,'ON Data'!$E:$E,4))</f>
        <v>0</v>
      </c>
      <c r="AM13" s="297">
        <f xml:space="preserve">
IF($A$4&lt;=12,SUMIFS('ON Data'!AQ:AQ,'ON Data'!$D:$D,$A$4,'ON Data'!$E:$E,4),SUMIFS('ON Data'!AQ:AQ,'ON Data'!$E:$E,4))</f>
        <v>0</v>
      </c>
      <c r="AN13" s="296">
        <f xml:space="preserve">
IF($A$4&lt;=12,SUMIFS('ON Data'!AR:AR,'ON Data'!$D:$D,$A$4,'ON Data'!$E:$E,4),SUMIFS('ON Data'!AR:AR,'ON Data'!$E:$E,4))</f>
        <v>0</v>
      </c>
      <c r="AO13" s="297">
        <f xml:space="preserve">
IF($A$4&lt;=12,SUMIFS('ON Data'!AS:AS,'ON Data'!$D:$D,$A$4,'ON Data'!$E:$E,4),SUMIFS('ON Data'!AS:AS,'ON Data'!$E:$E,4))</f>
        <v>0</v>
      </c>
      <c r="AP13" s="297">
        <f xml:space="preserve">
IF($A$4&lt;=12,SUMIFS('ON Data'!AT:AT,'ON Data'!$D:$D,$A$4,'ON Data'!$E:$E,4),SUMIFS('ON Data'!AT:AT,'ON Data'!$E:$E,4))</f>
        <v>0</v>
      </c>
      <c r="AQ13" s="297">
        <f xml:space="preserve">
IF($A$4&lt;=12,SUMIFS('ON Data'!AU:AU,'ON Data'!$D:$D,$A$4,'ON Data'!$E:$E,4),SUMIFS('ON Data'!AU:AU,'ON Data'!$E:$E,4))</f>
        <v>0</v>
      </c>
      <c r="AR13" s="297">
        <f xml:space="preserve">
IF($A$4&lt;=12,SUMIFS('ON Data'!AV:AV,'ON Data'!$D:$D,$A$4,'ON Data'!$E:$E,4),SUMIFS('ON Data'!AV:AV,'ON Data'!$E:$E,4))</f>
        <v>0</v>
      </c>
      <c r="AS13" s="657">
        <f xml:space="preserve">
IF($A$4&lt;=12,SUMIFS('ON Data'!AW:AW,'ON Data'!$D:$D,$A$4,'ON Data'!$E:$E,4),SUMIFS('ON Data'!AW:AW,'ON Data'!$E:$E,4))</f>
        <v>0</v>
      </c>
      <c r="AT13" s="666"/>
    </row>
    <row r="14" spans="1:46" ht="15" thickBot="1" x14ac:dyDescent="0.35">
      <c r="A14" s="279" t="s">
        <v>199</v>
      </c>
      <c r="B14" s="299">
        <f xml:space="preserve">
IF($A$4&lt;=12,SUMIFS('ON Data'!F:F,'ON Data'!$D:$D,$A$4,'ON Data'!$E:$E,5),SUMIFS('ON Data'!F:F,'ON Data'!$E:$E,5))</f>
        <v>0</v>
      </c>
      <c r="C14" s="300">
        <f xml:space="preserve">
IF($A$4&lt;=12,SUMIFS('ON Data'!G:G,'ON Data'!$D:$D,$A$4,'ON Data'!$E:$E,5),SUMIFS('ON Data'!G:G,'ON Data'!$E:$E,5))</f>
        <v>0</v>
      </c>
      <c r="D14" s="301">
        <f xml:space="preserve">
IF($A$4&lt;=12,SUMIFS('ON Data'!H:H,'ON Data'!$D:$D,$A$4,'ON Data'!$E:$E,5),SUMIFS('ON Data'!H:H,'ON Data'!$E:$E,5))</f>
        <v>0</v>
      </c>
      <c r="E14" s="301"/>
      <c r="F14" s="301">
        <f xml:space="preserve">
IF($A$4&lt;=12,SUMIFS('ON Data'!J:J,'ON Data'!$D:$D,$A$4,'ON Data'!$E:$E,5),SUMIFS('ON Data'!J:J,'ON Data'!$E:$E,5))</f>
        <v>0</v>
      </c>
      <c r="G14" s="301">
        <f xml:space="preserve">
IF($A$4&lt;=12,SUMIFS('ON Data'!K:K,'ON Data'!$D:$D,$A$4,'ON Data'!$E:$E,5),SUMIFS('ON Data'!K:K,'ON Data'!$E:$E,5))</f>
        <v>0</v>
      </c>
      <c r="H14" s="301">
        <f xml:space="preserve">
IF($A$4&lt;=12,SUMIFS('ON Data'!L:L,'ON Data'!$D:$D,$A$4,'ON Data'!$E:$E,5),SUMIFS('ON Data'!L:L,'ON Data'!$E:$E,5))</f>
        <v>0</v>
      </c>
      <c r="I14" s="301">
        <f xml:space="preserve">
IF($A$4&lt;=12,SUMIFS('ON Data'!M:M,'ON Data'!$D:$D,$A$4,'ON Data'!$E:$E,5),SUMIFS('ON Data'!M:M,'ON Data'!$E:$E,5))</f>
        <v>0</v>
      </c>
      <c r="J14" s="301">
        <f xml:space="preserve">
IF($A$4&lt;=12,SUMIFS('ON Data'!N:N,'ON Data'!$D:$D,$A$4,'ON Data'!$E:$E,5),SUMIFS('ON Data'!N:N,'ON Data'!$E:$E,5))</f>
        <v>0</v>
      </c>
      <c r="K14" s="301">
        <f xml:space="preserve">
IF($A$4&lt;=12,SUMIFS('ON Data'!O:O,'ON Data'!$D:$D,$A$4,'ON Data'!$E:$E,5),SUMIFS('ON Data'!O:O,'ON Data'!$E:$E,5))</f>
        <v>0</v>
      </c>
      <c r="L14" s="301">
        <f xml:space="preserve">
IF($A$4&lt;=12,SUMIFS('ON Data'!P:P,'ON Data'!$D:$D,$A$4,'ON Data'!$E:$E,5),SUMIFS('ON Data'!P:P,'ON Data'!$E:$E,5))</f>
        <v>0</v>
      </c>
      <c r="M14" s="301">
        <f xml:space="preserve">
IF($A$4&lt;=12,SUMIFS('ON Data'!Q:Q,'ON Data'!$D:$D,$A$4,'ON Data'!$E:$E,5),SUMIFS('ON Data'!Q:Q,'ON Data'!$E:$E,5))</f>
        <v>0</v>
      </c>
      <c r="N14" s="301">
        <f xml:space="preserve">
IF($A$4&lt;=12,SUMIFS('ON Data'!R:R,'ON Data'!$D:$D,$A$4,'ON Data'!$E:$E,5),SUMIFS('ON Data'!R:R,'ON Data'!$E:$E,5))</f>
        <v>0</v>
      </c>
      <c r="O14" s="301">
        <f xml:space="preserve">
IF($A$4&lt;=12,SUMIFS('ON Data'!S:S,'ON Data'!$D:$D,$A$4,'ON Data'!$E:$E,5),SUMIFS('ON Data'!S:S,'ON Data'!$E:$E,5))</f>
        <v>0</v>
      </c>
      <c r="P14" s="301">
        <f xml:space="preserve">
IF($A$4&lt;=12,SUMIFS('ON Data'!T:T,'ON Data'!$D:$D,$A$4,'ON Data'!$E:$E,5),SUMIFS('ON Data'!T:T,'ON Data'!$E:$E,5))</f>
        <v>0</v>
      </c>
      <c r="Q14" s="301">
        <f xml:space="preserve">
IF($A$4&lt;=12,SUMIFS('ON Data'!U:U,'ON Data'!$D:$D,$A$4,'ON Data'!$E:$E,5),SUMIFS('ON Data'!U:U,'ON Data'!$E:$E,5))</f>
        <v>0</v>
      </c>
      <c r="R14" s="301">
        <f xml:space="preserve">
IF($A$4&lt;=12,SUMIFS('ON Data'!V:V,'ON Data'!$D:$D,$A$4,'ON Data'!$E:$E,5),SUMIFS('ON Data'!V:V,'ON Data'!$E:$E,5))</f>
        <v>0</v>
      </c>
      <c r="S14" s="301">
        <f xml:space="preserve">
IF($A$4&lt;=12,SUMIFS('ON Data'!W:W,'ON Data'!$D:$D,$A$4,'ON Data'!$E:$E,5),SUMIFS('ON Data'!W:W,'ON Data'!$E:$E,5))</f>
        <v>0</v>
      </c>
      <c r="T14" s="301">
        <f xml:space="preserve">
IF($A$4&lt;=12,SUMIFS('ON Data'!X:X,'ON Data'!$D:$D,$A$4,'ON Data'!$E:$E,5),SUMIFS('ON Data'!X:X,'ON Data'!$E:$E,5))</f>
        <v>0</v>
      </c>
      <c r="U14" s="301">
        <f xml:space="preserve">
IF($A$4&lt;=12,SUMIFS('ON Data'!Y:Y,'ON Data'!$D:$D,$A$4,'ON Data'!$E:$E,5),SUMIFS('ON Data'!Y:Y,'ON Data'!$E:$E,5))</f>
        <v>0</v>
      </c>
      <c r="V14" s="301">
        <f xml:space="preserve">
IF($A$4&lt;=12,SUMIFS('ON Data'!Z:Z,'ON Data'!$D:$D,$A$4,'ON Data'!$E:$E,5),SUMIFS('ON Data'!Z:Z,'ON Data'!$E:$E,5))</f>
        <v>0</v>
      </c>
      <c r="W14" s="301">
        <f xml:space="preserve">
IF($A$4&lt;=12,SUMIFS('ON Data'!AA:AA,'ON Data'!$D:$D,$A$4,'ON Data'!$E:$E,5),SUMIFS('ON Data'!AA:AA,'ON Data'!$E:$E,5))</f>
        <v>0</v>
      </c>
      <c r="X14" s="301">
        <f xml:space="preserve">
IF($A$4&lt;=12,SUMIFS('ON Data'!AB:AB,'ON Data'!$D:$D,$A$4,'ON Data'!$E:$E,5),SUMIFS('ON Data'!AB:AB,'ON Data'!$E:$E,5))</f>
        <v>0</v>
      </c>
      <c r="Y14" s="301">
        <f xml:space="preserve">
IF($A$4&lt;=12,SUMIFS('ON Data'!AC:AC,'ON Data'!$D:$D,$A$4,'ON Data'!$E:$E,5),SUMIFS('ON Data'!AC:AC,'ON Data'!$E:$E,5))</f>
        <v>0</v>
      </c>
      <c r="Z14" s="301">
        <f xml:space="preserve">
IF($A$4&lt;=12,SUMIFS('ON Data'!AD:AD,'ON Data'!$D:$D,$A$4,'ON Data'!$E:$E,5),SUMIFS('ON Data'!AD:AD,'ON Data'!$E:$E,5))</f>
        <v>0</v>
      </c>
      <c r="AA14" s="301"/>
      <c r="AB14" s="301">
        <f xml:space="preserve">
IF($A$4&lt;=12,SUMIFS('ON Data'!AF:AF,'ON Data'!$D:$D,$A$4,'ON Data'!$E:$E,5),SUMIFS('ON Data'!AF:AF,'ON Data'!$E:$E,5))</f>
        <v>0</v>
      </c>
      <c r="AC14" s="301">
        <f xml:space="preserve">
IF($A$4&lt;=12,SUMIFS('ON Data'!AG:AG,'ON Data'!$D:$D,$A$4,'ON Data'!$E:$E,5),SUMIFS('ON Data'!AG:AG,'ON Data'!$E:$E,5))</f>
        <v>0</v>
      </c>
      <c r="AD14" s="301">
        <f xml:space="preserve">
IF($A$4&lt;=12,SUMIFS('ON Data'!AH:AH,'ON Data'!$D:$D,$A$4,'ON Data'!$E:$E,5),SUMIFS('ON Data'!AH:AH,'ON Data'!$E:$E,5))</f>
        <v>0</v>
      </c>
      <c r="AE14" s="301">
        <f xml:space="preserve">
IF($A$4&lt;=12,SUMIFS('ON Data'!AI:AI,'ON Data'!$D:$D,$A$4,'ON Data'!$E:$E,5),SUMIFS('ON Data'!AI:AI,'ON Data'!$E:$E,5))</f>
        <v>0</v>
      </c>
      <c r="AF14" s="301">
        <f xml:space="preserve">
IF($A$4&lt;=12,SUMIFS('ON Data'!AJ:AJ,'ON Data'!$D:$D,$A$4,'ON Data'!$E:$E,5),SUMIFS('ON Data'!AJ:AJ,'ON Data'!$E:$E,5))</f>
        <v>0</v>
      </c>
      <c r="AG14" s="301">
        <f xml:space="preserve">
IF($A$4&lt;=12,SUMIFS('ON Data'!AK:AK,'ON Data'!$D:$D,$A$4,'ON Data'!$E:$E,5),SUMIFS('ON Data'!AK:AK,'ON Data'!$E:$E,5))</f>
        <v>0</v>
      </c>
      <c r="AH14" s="301">
        <f xml:space="preserve">
IF($A$4&lt;=12,SUMIFS('ON Data'!AL:AL,'ON Data'!$D:$D,$A$4,'ON Data'!$E:$E,5),SUMIFS('ON Data'!AL:AL,'ON Data'!$E:$E,5))</f>
        <v>0</v>
      </c>
      <c r="AI14" s="301">
        <f xml:space="preserve">
IF($A$4&lt;=12,SUMIFS('ON Data'!AM:AM,'ON Data'!$D:$D,$A$4,'ON Data'!$E:$E,5),SUMIFS('ON Data'!AM:AM,'ON Data'!$E:$E,5))</f>
        <v>0</v>
      </c>
      <c r="AJ14" s="301">
        <f xml:space="preserve">
IF($A$4&lt;=12,SUMIFS('ON Data'!AN:AN,'ON Data'!$D:$D,$A$4,'ON Data'!$E:$E,5),SUMIFS('ON Data'!AN:AN,'ON Data'!$E:$E,5))</f>
        <v>0</v>
      </c>
      <c r="AK14" s="301">
        <f xml:space="preserve">
IF($A$4&lt;=12,SUMIFS('ON Data'!AO:AO,'ON Data'!$D:$D,$A$4,'ON Data'!$E:$E,5),SUMIFS('ON Data'!AO:AO,'ON Data'!$E:$E,5))</f>
        <v>0</v>
      </c>
      <c r="AL14" s="301">
        <f xml:space="preserve">
IF($A$4&lt;=12,SUMIFS('ON Data'!AP:AP,'ON Data'!$D:$D,$A$4,'ON Data'!$E:$E,5),SUMIFS('ON Data'!AP:AP,'ON Data'!$E:$E,5))</f>
        <v>0</v>
      </c>
      <c r="AM14" s="301">
        <f xml:space="preserve">
IF($A$4&lt;=12,SUMIFS('ON Data'!AQ:AQ,'ON Data'!$D:$D,$A$4,'ON Data'!$E:$E,5),SUMIFS('ON Data'!AQ:AQ,'ON Data'!$E:$E,5))</f>
        <v>0</v>
      </c>
      <c r="AN14" s="300">
        <f xml:space="preserve">
IF($A$4&lt;=12,SUMIFS('ON Data'!AR:AR,'ON Data'!$D:$D,$A$4,'ON Data'!$E:$E,5),SUMIFS('ON Data'!AR:AR,'ON Data'!$E:$E,5))</f>
        <v>0</v>
      </c>
      <c r="AO14" s="301">
        <f xml:space="preserve">
IF($A$4&lt;=12,SUMIFS('ON Data'!AS:AS,'ON Data'!$D:$D,$A$4,'ON Data'!$E:$E,5),SUMIFS('ON Data'!AS:AS,'ON Data'!$E:$E,5))</f>
        <v>0</v>
      </c>
      <c r="AP14" s="301">
        <f xml:space="preserve">
IF($A$4&lt;=12,SUMIFS('ON Data'!AT:AT,'ON Data'!$D:$D,$A$4,'ON Data'!$E:$E,5),SUMIFS('ON Data'!AT:AT,'ON Data'!$E:$E,5))</f>
        <v>0</v>
      </c>
      <c r="AQ14" s="301">
        <f xml:space="preserve">
IF($A$4&lt;=12,SUMIFS('ON Data'!AU:AU,'ON Data'!$D:$D,$A$4,'ON Data'!$E:$E,5),SUMIFS('ON Data'!AU:AU,'ON Data'!$E:$E,5))</f>
        <v>0</v>
      </c>
      <c r="AR14" s="301">
        <f xml:space="preserve">
IF($A$4&lt;=12,SUMIFS('ON Data'!AV:AV,'ON Data'!$D:$D,$A$4,'ON Data'!$E:$E,5),SUMIFS('ON Data'!AV:AV,'ON Data'!$E:$E,5))</f>
        <v>0</v>
      </c>
      <c r="AS14" s="658">
        <f xml:space="preserve">
IF($A$4&lt;=12,SUMIFS('ON Data'!AW:AW,'ON Data'!$D:$D,$A$4,'ON Data'!$E:$E,5),SUMIFS('ON Data'!AW:AW,'ON Data'!$E:$E,5))</f>
        <v>0</v>
      </c>
      <c r="AT14" s="666"/>
    </row>
    <row r="15" spans="1:46" x14ac:dyDescent="0.3">
      <c r="A15" s="190" t="s">
        <v>209</v>
      </c>
      <c r="B15" s="303"/>
      <c r="C15" s="304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59"/>
      <c r="AO15" s="305"/>
      <c r="AP15" s="305"/>
      <c r="AQ15" s="305"/>
      <c r="AR15" s="305"/>
      <c r="AS15" s="659"/>
      <c r="AT15" s="666"/>
    </row>
    <row r="16" spans="1:46" x14ac:dyDescent="0.3">
      <c r="A16" s="280" t="s">
        <v>200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/>
      <c r="F16" s="297">
        <f xml:space="preserve">
IF($A$4&lt;=12,SUMIFS('ON Data'!J:J,'ON Data'!$D:$D,$A$4,'ON Data'!$E:$E,7),SUMIFS('ON Data'!J:J,'ON Data'!$E:$E,7))</f>
        <v>0</v>
      </c>
      <c r="G16" s="297">
        <f xml:space="preserve">
IF($A$4&lt;=12,SUMIFS('ON Data'!K:K,'ON Data'!$D:$D,$A$4,'ON Data'!$E:$E,7),SUMIFS('ON Data'!K:K,'ON Data'!$E:$E,7))</f>
        <v>0</v>
      </c>
      <c r="H16" s="297">
        <f xml:space="preserve">
IF($A$4&lt;=12,SUMIFS('ON Data'!L:L,'ON Data'!$D:$D,$A$4,'ON Data'!$E:$E,7),SUMIFS('ON Data'!L:L,'ON Data'!$E:$E,7))</f>
        <v>0</v>
      </c>
      <c r="I16" s="297">
        <f xml:space="preserve">
IF($A$4&lt;=12,SUMIFS('ON Data'!M:M,'ON Data'!$D:$D,$A$4,'ON Data'!$E:$E,7),SUMIFS('ON Data'!M:M,'ON Data'!$E:$E,7))</f>
        <v>0</v>
      </c>
      <c r="J16" s="297">
        <f xml:space="preserve">
IF($A$4&lt;=12,SUMIFS('ON Data'!N:N,'ON Data'!$D:$D,$A$4,'ON Data'!$E:$E,7),SUMIFS('ON Data'!N:N,'ON Data'!$E:$E,7))</f>
        <v>0</v>
      </c>
      <c r="K16" s="297">
        <f xml:space="preserve">
IF($A$4&lt;=12,SUMIFS('ON Data'!O:O,'ON Data'!$D:$D,$A$4,'ON Data'!$E:$E,7),SUMIFS('ON Data'!O:O,'ON Data'!$E:$E,7))</f>
        <v>0</v>
      </c>
      <c r="L16" s="297">
        <f xml:space="preserve">
IF($A$4&lt;=12,SUMIFS('ON Data'!P:P,'ON Data'!$D:$D,$A$4,'ON Data'!$E:$E,7),SUMIFS('ON Data'!P:P,'ON Data'!$E:$E,7))</f>
        <v>0</v>
      </c>
      <c r="M16" s="297">
        <f xml:space="preserve">
IF($A$4&lt;=12,SUMIFS('ON Data'!Q:Q,'ON Data'!$D:$D,$A$4,'ON Data'!$E:$E,7),SUMIFS('ON Data'!Q:Q,'ON Data'!$E:$E,7))</f>
        <v>0</v>
      </c>
      <c r="N16" s="297">
        <f xml:space="preserve">
IF($A$4&lt;=12,SUMIFS('ON Data'!R:R,'ON Data'!$D:$D,$A$4,'ON Data'!$E:$E,7),SUMIFS('ON Data'!R:R,'ON Data'!$E:$E,7))</f>
        <v>0</v>
      </c>
      <c r="O16" s="297">
        <f xml:space="preserve">
IF($A$4&lt;=12,SUMIFS('ON Data'!S:S,'ON Data'!$D:$D,$A$4,'ON Data'!$E:$E,7),SUMIFS('ON Data'!S:S,'ON Data'!$E:$E,7))</f>
        <v>0</v>
      </c>
      <c r="P16" s="297">
        <f xml:space="preserve">
IF($A$4&lt;=12,SUMIFS('ON Data'!T:T,'ON Data'!$D:$D,$A$4,'ON Data'!$E:$E,7),SUMIFS('ON Data'!T:T,'ON Data'!$E:$E,7))</f>
        <v>0</v>
      </c>
      <c r="Q16" s="297">
        <f xml:space="preserve">
IF($A$4&lt;=12,SUMIFS('ON Data'!U:U,'ON Data'!$D:$D,$A$4,'ON Data'!$E:$E,7),SUMIFS('ON Data'!U:U,'ON Data'!$E:$E,7))</f>
        <v>0</v>
      </c>
      <c r="R16" s="297">
        <f xml:space="preserve">
IF($A$4&lt;=12,SUMIFS('ON Data'!V:V,'ON Data'!$D:$D,$A$4,'ON Data'!$E:$E,7),SUMIFS('ON Data'!V:V,'ON Data'!$E:$E,7))</f>
        <v>0</v>
      </c>
      <c r="S16" s="297">
        <f xml:space="preserve">
IF($A$4&lt;=12,SUMIFS('ON Data'!W:W,'ON Data'!$D:$D,$A$4,'ON Data'!$E:$E,7),SUMIFS('ON Data'!W:W,'ON Data'!$E:$E,7))</f>
        <v>0</v>
      </c>
      <c r="T16" s="297">
        <f xml:space="preserve">
IF($A$4&lt;=12,SUMIFS('ON Data'!X:X,'ON Data'!$D:$D,$A$4,'ON Data'!$E:$E,7),SUMIFS('ON Data'!X:X,'ON Data'!$E:$E,7))</f>
        <v>0</v>
      </c>
      <c r="U16" s="297">
        <f xml:space="preserve">
IF($A$4&lt;=12,SUMIFS('ON Data'!Y:Y,'ON Data'!$D:$D,$A$4,'ON Data'!$E:$E,7),SUMIFS('ON Data'!Y:Y,'ON Data'!$E:$E,7))</f>
        <v>0</v>
      </c>
      <c r="V16" s="297">
        <f xml:space="preserve">
IF($A$4&lt;=12,SUMIFS('ON Data'!Z:Z,'ON Data'!$D:$D,$A$4,'ON Data'!$E:$E,7),SUMIFS('ON Data'!Z:Z,'ON Data'!$E:$E,7))</f>
        <v>0</v>
      </c>
      <c r="W16" s="297">
        <f xml:space="preserve">
IF($A$4&lt;=12,SUMIFS('ON Data'!AA:AA,'ON Data'!$D:$D,$A$4,'ON Data'!$E:$E,7),SUMIFS('ON Data'!AA:AA,'ON Data'!$E:$E,7))</f>
        <v>0</v>
      </c>
      <c r="X16" s="297">
        <f xml:space="preserve">
IF($A$4&lt;=12,SUMIFS('ON Data'!AB:AB,'ON Data'!$D:$D,$A$4,'ON Data'!$E:$E,7),SUMIFS('ON Data'!AB:AB,'ON Data'!$E:$E,7))</f>
        <v>0</v>
      </c>
      <c r="Y16" s="297">
        <f xml:space="preserve">
IF($A$4&lt;=12,SUMIFS('ON Data'!AC:AC,'ON Data'!$D:$D,$A$4,'ON Data'!$E:$E,7),SUMIFS('ON Data'!AC:AC,'ON Data'!$E:$E,7))</f>
        <v>0</v>
      </c>
      <c r="Z16" s="297">
        <f xml:space="preserve">
IF($A$4&lt;=12,SUMIFS('ON Data'!AD:AD,'ON Data'!$D:$D,$A$4,'ON Data'!$E:$E,7),SUMIFS('ON Data'!AD:AD,'ON Data'!$E:$E,7))</f>
        <v>0</v>
      </c>
      <c r="AA16" s="297"/>
      <c r="AB16" s="297">
        <f xml:space="preserve">
IF($A$4&lt;=12,SUMIFS('ON Data'!AF:AF,'ON Data'!$D:$D,$A$4,'ON Data'!$E:$E,7),SUMIFS('ON Data'!AF:AF,'ON Data'!$E:$E,7))</f>
        <v>0</v>
      </c>
      <c r="AC16" s="297">
        <f xml:space="preserve">
IF($A$4&lt;=12,SUMIFS('ON Data'!AG:AG,'ON Data'!$D:$D,$A$4,'ON Data'!$E:$E,7),SUMIFS('ON Data'!AG:AG,'ON Data'!$E:$E,7))</f>
        <v>0</v>
      </c>
      <c r="AD16" s="297">
        <f xml:space="preserve">
IF($A$4&lt;=12,SUMIFS('ON Data'!AH:AH,'ON Data'!$D:$D,$A$4,'ON Data'!$E:$E,7),SUMIFS('ON Data'!AH:AH,'ON Data'!$E:$E,7))</f>
        <v>0</v>
      </c>
      <c r="AE16" s="297">
        <f xml:space="preserve">
IF($A$4&lt;=12,SUMIFS('ON Data'!AI:AI,'ON Data'!$D:$D,$A$4,'ON Data'!$E:$E,7),SUMIFS('ON Data'!AI:AI,'ON Data'!$E:$E,7))</f>
        <v>0</v>
      </c>
      <c r="AF16" s="297">
        <f xml:space="preserve">
IF($A$4&lt;=12,SUMIFS('ON Data'!AJ:AJ,'ON Data'!$D:$D,$A$4,'ON Data'!$E:$E,7),SUMIFS('ON Data'!AJ:AJ,'ON Data'!$E:$E,7))</f>
        <v>0</v>
      </c>
      <c r="AG16" s="297">
        <f xml:space="preserve">
IF($A$4&lt;=12,SUMIFS('ON Data'!AK:AK,'ON Data'!$D:$D,$A$4,'ON Data'!$E:$E,7),SUMIFS('ON Data'!AK:AK,'ON Data'!$E:$E,7))</f>
        <v>0</v>
      </c>
      <c r="AH16" s="297">
        <f xml:space="preserve">
IF($A$4&lt;=12,SUMIFS('ON Data'!AL:AL,'ON Data'!$D:$D,$A$4,'ON Data'!$E:$E,7),SUMIFS('ON Data'!AL:AL,'ON Data'!$E:$E,7))</f>
        <v>0</v>
      </c>
      <c r="AI16" s="297">
        <f xml:space="preserve">
IF($A$4&lt;=12,SUMIFS('ON Data'!AM:AM,'ON Data'!$D:$D,$A$4,'ON Data'!$E:$E,7),SUMIFS('ON Data'!AM:AM,'ON Data'!$E:$E,7))</f>
        <v>0</v>
      </c>
      <c r="AJ16" s="297">
        <f xml:space="preserve">
IF($A$4&lt;=12,SUMIFS('ON Data'!AN:AN,'ON Data'!$D:$D,$A$4,'ON Data'!$E:$E,7),SUMIFS('ON Data'!AN:AN,'ON Data'!$E:$E,7))</f>
        <v>0</v>
      </c>
      <c r="AK16" s="297">
        <f xml:space="preserve">
IF($A$4&lt;=12,SUMIFS('ON Data'!AO:AO,'ON Data'!$D:$D,$A$4,'ON Data'!$E:$E,7),SUMIFS('ON Data'!AO:AO,'ON Data'!$E:$E,7))</f>
        <v>0</v>
      </c>
      <c r="AL16" s="297">
        <f xml:space="preserve">
IF($A$4&lt;=12,SUMIFS('ON Data'!AP:AP,'ON Data'!$D:$D,$A$4,'ON Data'!$E:$E,7),SUMIFS('ON Data'!AP:AP,'ON Data'!$E:$E,7))</f>
        <v>0</v>
      </c>
      <c r="AM16" s="297">
        <f xml:space="preserve">
IF($A$4&lt;=12,SUMIFS('ON Data'!AQ:AQ,'ON Data'!$D:$D,$A$4,'ON Data'!$E:$E,7),SUMIFS('ON Data'!AQ:AQ,'ON Data'!$E:$E,7))</f>
        <v>0</v>
      </c>
      <c r="AN16" s="296">
        <f xml:space="preserve">
IF($A$4&lt;=12,SUMIFS('ON Data'!AR:AR,'ON Data'!$D:$D,$A$4,'ON Data'!$E:$E,7),SUMIFS('ON Data'!AR:AR,'ON Data'!$E:$E,7))</f>
        <v>0</v>
      </c>
      <c r="AO16" s="297">
        <f xml:space="preserve">
IF($A$4&lt;=12,SUMIFS('ON Data'!AS:AS,'ON Data'!$D:$D,$A$4,'ON Data'!$E:$E,7),SUMIFS('ON Data'!AS:AS,'ON Data'!$E:$E,7))</f>
        <v>0</v>
      </c>
      <c r="AP16" s="297">
        <f xml:space="preserve">
IF($A$4&lt;=12,SUMIFS('ON Data'!AT:AT,'ON Data'!$D:$D,$A$4,'ON Data'!$E:$E,7),SUMIFS('ON Data'!AT:AT,'ON Data'!$E:$E,7))</f>
        <v>0</v>
      </c>
      <c r="AQ16" s="297">
        <f xml:space="preserve">
IF($A$4&lt;=12,SUMIFS('ON Data'!AU:AU,'ON Data'!$D:$D,$A$4,'ON Data'!$E:$E,7),SUMIFS('ON Data'!AU:AU,'ON Data'!$E:$E,7))</f>
        <v>0</v>
      </c>
      <c r="AR16" s="297">
        <f xml:space="preserve">
IF($A$4&lt;=12,SUMIFS('ON Data'!AV:AV,'ON Data'!$D:$D,$A$4,'ON Data'!$E:$E,7),SUMIFS('ON Data'!AV:AV,'ON Data'!$E:$E,7))</f>
        <v>0</v>
      </c>
      <c r="AS16" s="657">
        <f xml:space="preserve">
IF($A$4&lt;=12,SUMIFS('ON Data'!AW:AW,'ON Data'!$D:$D,$A$4,'ON Data'!$E:$E,7),SUMIFS('ON Data'!AW:AW,'ON Data'!$E:$E,7))</f>
        <v>0</v>
      </c>
      <c r="AT16" s="666"/>
    </row>
    <row r="17" spans="1:46" x14ac:dyDescent="0.3">
      <c r="A17" s="280" t="s">
        <v>201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/>
      <c r="F17" s="297">
        <f xml:space="preserve">
IF($A$4&lt;=12,SUMIFS('ON Data'!J:J,'ON Data'!$D:$D,$A$4,'ON Data'!$E:$E,8),SUMIFS('ON Data'!J:J,'ON Data'!$E:$E,8))</f>
        <v>0</v>
      </c>
      <c r="G17" s="297">
        <f xml:space="preserve">
IF($A$4&lt;=12,SUMIFS('ON Data'!K:K,'ON Data'!$D:$D,$A$4,'ON Data'!$E:$E,8),SUMIFS('ON Data'!K:K,'ON Data'!$E:$E,8))</f>
        <v>0</v>
      </c>
      <c r="H17" s="297">
        <f xml:space="preserve">
IF($A$4&lt;=12,SUMIFS('ON Data'!L:L,'ON Data'!$D:$D,$A$4,'ON Data'!$E:$E,8),SUMIFS('ON Data'!L:L,'ON Data'!$E:$E,8))</f>
        <v>0</v>
      </c>
      <c r="I17" s="297">
        <f xml:space="preserve">
IF($A$4&lt;=12,SUMIFS('ON Data'!M:M,'ON Data'!$D:$D,$A$4,'ON Data'!$E:$E,8),SUMIFS('ON Data'!M:M,'ON Data'!$E:$E,8))</f>
        <v>0</v>
      </c>
      <c r="J17" s="297">
        <f xml:space="preserve">
IF($A$4&lt;=12,SUMIFS('ON Data'!N:N,'ON Data'!$D:$D,$A$4,'ON Data'!$E:$E,8),SUMIFS('ON Data'!N:N,'ON Data'!$E:$E,8))</f>
        <v>0</v>
      </c>
      <c r="K17" s="297">
        <f xml:space="preserve">
IF($A$4&lt;=12,SUMIFS('ON Data'!O:O,'ON Data'!$D:$D,$A$4,'ON Data'!$E:$E,8),SUMIFS('ON Data'!O:O,'ON Data'!$E:$E,8))</f>
        <v>0</v>
      </c>
      <c r="L17" s="297">
        <f xml:space="preserve">
IF($A$4&lt;=12,SUMIFS('ON Data'!P:P,'ON Data'!$D:$D,$A$4,'ON Data'!$E:$E,8),SUMIFS('ON Data'!P:P,'ON Data'!$E:$E,8))</f>
        <v>0</v>
      </c>
      <c r="M17" s="297">
        <f xml:space="preserve">
IF($A$4&lt;=12,SUMIFS('ON Data'!Q:Q,'ON Data'!$D:$D,$A$4,'ON Data'!$E:$E,8),SUMIFS('ON Data'!Q:Q,'ON Data'!$E:$E,8))</f>
        <v>0</v>
      </c>
      <c r="N17" s="297">
        <f xml:space="preserve">
IF($A$4&lt;=12,SUMIFS('ON Data'!R:R,'ON Data'!$D:$D,$A$4,'ON Data'!$E:$E,8),SUMIFS('ON Data'!R:R,'ON Data'!$E:$E,8))</f>
        <v>0</v>
      </c>
      <c r="O17" s="297">
        <f xml:space="preserve">
IF($A$4&lt;=12,SUMIFS('ON Data'!S:S,'ON Data'!$D:$D,$A$4,'ON Data'!$E:$E,8),SUMIFS('ON Data'!S:S,'ON Data'!$E:$E,8))</f>
        <v>0</v>
      </c>
      <c r="P17" s="297">
        <f xml:space="preserve">
IF($A$4&lt;=12,SUMIFS('ON Data'!T:T,'ON Data'!$D:$D,$A$4,'ON Data'!$E:$E,8),SUMIFS('ON Data'!T:T,'ON Data'!$E:$E,8))</f>
        <v>0</v>
      </c>
      <c r="Q17" s="297">
        <f xml:space="preserve">
IF($A$4&lt;=12,SUMIFS('ON Data'!U:U,'ON Data'!$D:$D,$A$4,'ON Data'!$E:$E,8),SUMIFS('ON Data'!U:U,'ON Data'!$E:$E,8))</f>
        <v>0</v>
      </c>
      <c r="R17" s="297">
        <f xml:space="preserve">
IF($A$4&lt;=12,SUMIFS('ON Data'!V:V,'ON Data'!$D:$D,$A$4,'ON Data'!$E:$E,8),SUMIFS('ON Data'!V:V,'ON Data'!$E:$E,8))</f>
        <v>0</v>
      </c>
      <c r="S17" s="297">
        <f xml:space="preserve">
IF($A$4&lt;=12,SUMIFS('ON Data'!W:W,'ON Data'!$D:$D,$A$4,'ON Data'!$E:$E,8),SUMIFS('ON Data'!W:W,'ON Data'!$E:$E,8))</f>
        <v>0</v>
      </c>
      <c r="T17" s="297">
        <f xml:space="preserve">
IF($A$4&lt;=12,SUMIFS('ON Data'!X:X,'ON Data'!$D:$D,$A$4,'ON Data'!$E:$E,8),SUMIFS('ON Data'!X:X,'ON Data'!$E:$E,8))</f>
        <v>0</v>
      </c>
      <c r="U17" s="297">
        <f xml:space="preserve">
IF($A$4&lt;=12,SUMIFS('ON Data'!Y:Y,'ON Data'!$D:$D,$A$4,'ON Data'!$E:$E,8),SUMIFS('ON Data'!Y:Y,'ON Data'!$E:$E,8))</f>
        <v>0</v>
      </c>
      <c r="V17" s="297">
        <f xml:space="preserve">
IF($A$4&lt;=12,SUMIFS('ON Data'!Z:Z,'ON Data'!$D:$D,$A$4,'ON Data'!$E:$E,8),SUMIFS('ON Data'!Z:Z,'ON Data'!$E:$E,8))</f>
        <v>0</v>
      </c>
      <c r="W17" s="297">
        <f xml:space="preserve">
IF($A$4&lt;=12,SUMIFS('ON Data'!AA:AA,'ON Data'!$D:$D,$A$4,'ON Data'!$E:$E,8),SUMIFS('ON Data'!AA:AA,'ON Data'!$E:$E,8))</f>
        <v>0</v>
      </c>
      <c r="X17" s="297">
        <f xml:space="preserve">
IF($A$4&lt;=12,SUMIFS('ON Data'!AB:AB,'ON Data'!$D:$D,$A$4,'ON Data'!$E:$E,8),SUMIFS('ON Data'!AB:AB,'ON Data'!$E:$E,8))</f>
        <v>0</v>
      </c>
      <c r="Y17" s="297">
        <f xml:space="preserve">
IF($A$4&lt;=12,SUMIFS('ON Data'!AC:AC,'ON Data'!$D:$D,$A$4,'ON Data'!$E:$E,8),SUMIFS('ON Data'!AC:AC,'ON Data'!$E:$E,8))</f>
        <v>0</v>
      </c>
      <c r="Z17" s="297">
        <f xml:space="preserve">
IF($A$4&lt;=12,SUMIFS('ON Data'!AD:AD,'ON Data'!$D:$D,$A$4,'ON Data'!$E:$E,8),SUMIFS('ON Data'!AD:AD,'ON Data'!$E:$E,8))</f>
        <v>0</v>
      </c>
      <c r="AA17" s="297"/>
      <c r="AB17" s="297">
        <f xml:space="preserve">
IF($A$4&lt;=12,SUMIFS('ON Data'!AF:AF,'ON Data'!$D:$D,$A$4,'ON Data'!$E:$E,8),SUMIFS('ON Data'!AF:AF,'ON Data'!$E:$E,8))</f>
        <v>0</v>
      </c>
      <c r="AC17" s="297">
        <f xml:space="preserve">
IF($A$4&lt;=12,SUMIFS('ON Data'!AG:AG,'ON Data'!$D:$D,$A$4,'ON Data'!$E:$E,8),SUMIFS('ON Data'!AG:AG,'ON Data'!$E:$E,8))</f>
        <v>0</v>
      </c>
      <c r="AD17" s="297">
        <f xml:space="preserve">
IF($A$4&lt;=12,SUMIFS('ON Data'!AH:AH,'ON Data'!$D:$D,$A$4,'ON Data'!$E:$E,8),SUMIFS('ON Data'!AH:AH,'ON Data'!$E:$E,8))</f>
        <v>0</v>
      </c>
      <c r="AE17" s="297">
        <f xml:space="preserve">
IF($A$4&lt;=12,SUMIFS('ON Data'!AI:AI,'ON Data'!$D:$D,$A$4,'ON Data'!$E:$E,8),SUMIFS('ON Data'!AI:AI,'ON Data'!$E:$E,8))</f>
        <v>0</v>
      </c>
      <c r="AF17" s="297">
        <f xml:space="preserve">
IF($A$4&lt;=12,SUMIFS('ON Data'!AJ:AJ,'ON Data'!$D:$D,$A$4,'ON Data'!$E:$E,8),SUMIFS('ON Data'!AJ:AJ,'ON Data'!$E:$E,8))</f>
        <v>0</v>
      </c>
      <c r="AG17" s="297">
        <f xml:space="preserve">
IF($A$4&lt;=12,SUMIFS('ON Data'!AK:AK,'ON Data'!$D:$D,$A$4,'ON Data'!$E:$E,8),SUMIFS('ON Data'!AK:AK,'ON Data'!$E:$E,8))</f>
        <v>0</v>
      </c>
      <c r="AH17" s="297">
        <f xml:space="preserve">
IF($A$4&lt;=12,SUMIFS('ON Data'!AL:AL,'ON Data'!$D:$D,$A$4,'ON Data'!$E:$E,8),SUMIFS('ON Data'!AL:AL,'ON Data'!$E:$E,8))</f>
        <v>0</v>
      </c>
      <c r="AI17" s="297">
        <f xml:space="preserve">
IF($A$4&lt;=12,SUMIFS('ON Data'!AM:AM,'ON Data'!$D:$D,$A$4,'ON Data'!$E:$E,8),SUMIFS('ON Data'!AM:AM,'ON Data'!$E:$E,8))</f>
        <v>0</v>
      </c>
      <c r="AJ17" s="297">
        <f xml:space="preserve">
IF($A$4&lt;=12,SUMIFS('ON Data'!AN:AN,'ON Data'!$D:$D,$A$4,'ON Data'!$E:$E,8),SUMIFS('ON Data'!AN:AN,'ON Data'!$E:$E,8))</f>
        <v>0</v>
      </c>
      <c r="AK17" s="297">
        <f xml:space="preserve">
IF($A$4&lt;=12,SUMIFS('ON Data'!AO:AO,'ON Data'!$D:$D,$A$4,'ON Data'!$E:$E,8),SUMIFS('ON Data'!AO:AO,'ON Data'!$E:$E,8))</f>
        <v>0</v>
      </c>
      <c r="AL17" s="297">
        <f xml:space="preserve">
IF($A$4&lt;=12,SUMIFS('ON Data'!AP:AP,'ON Data'!$D:$D,$A$4,'ON Data'!$E:$E,8),SUMIFS('ON Data'!AP:AP,'ON Data'!$E:$E,8))</f>
        <v>0</v>
      </c>
      <c r="AM17" s="297">
        <f xml:space="preserve">
IF($A$4&lt;=12,SUMIFS('ON Data'!AQ:AQ,'ON Data'!$D:$D,$A$4,'ON Data'!$E:$E,8),SUMIFS('ON Data'!AQ:AQ,'ON Data'!$E:$E,8))</f>
        <v>0</v>
      </c>
      <c r="AN17" s="296">
        <f xml:space="preserve">
IF($A$4&lt;=12,SUMIFS('ON Data'!AR:AR,'ON Data'!$D:$D,$A$4,'ON Data'!$E:$E,8),SUMIFS('ON Data'!AR:AR,'ON Data'!$E:$E,8))</f>
        <v>0</v>
      </c>
      <c r="AO17" s="297">
        <f xml:space="preserve">
IF($A$4&lt;=12,SUMIFS('ON Data'!AS:AS,'ON Data'!$D:$D,$A$4,'ON Data'!$E:$E,8),SUMIFS('ON Data'!AS:AS,'ON Data'!$E:$E,8))</f>
        <v>0</v>
      </c>
      <c r="AP17" s="297">
        <f xml:space="preserve">
IF($A$4&lt;=12,SUMIFS('ON Data'!AT:AT,'ON Data'!$D:$D,$A$4,'ON Data'!$E:$E,8),SUMIFS('ON Data'!AT:AT,'ON Data'!$E:$E,8))</f>
        <v>0</v>
      </c>
      <c r="AQ17" s="297">
        <f xml:space="preserve">
IF($A$4&lt;=12,SUMIFS('ON Data'!AU:AU,'ON Data'!$D:$D,$A$4,'ON Data'!$E:$E,8),SUMIFS('ON Data'!AU:AU,'ON Data'!$E:$E,8))</f>
        <v>0</v>
      </c>
      <c r="AR17" s="297">
        <f xml:space="preserve">
IF($A$4&lt;=12,SUMIFS('ON Data'!AV:AV,'ON Data'!$D:$D,$A$4,'ON Data'!$E:$E,8),SUMIFS('ON Data'!AV:AV,'ON Data'!$E:$E,8))</f>
        <v>0</v>
      </c>
      <c r="AS17" s="657">
        <f xml:space="preserve">
IF($A$4&lt;=12,SUMIFS('ON Data'!AW:AW,'ON Data'!$D:$D,$A$4,'ON Data'!$E:$E,8),SUMIFS('ON Data'!AW:AW,'ON Data'!$E:$E,8))</f>
        <v>0</v>
      </c>
      <c r="AT17" s="666"/>
    </row>
    <row r="18" spans="1:46" x14ac:dyDescent="0.3">
      <c r="A18" s="280" t="s">
        <v>202</v>
      </c>
      <c r="B18" s="295">
        <f xml:space="preserve">
B19-B16-B17</f>
        <v>164588</v>
      </c>
      <c r="C18" s="296">
        <f t="shared" ref="C18:I18" si="0" xml:space="preserve">
C19-C16-C17</f>
        <v>0</v>
      </c>
      <c r="D18" s="297">
        <f t="shared" si="0"/>
        <v>0</v>
      </c>
      <c r="E18" s="297"/>
      <c r="F18" s="297">
        <f t="shared" si="0"/>
        <v>23200</v>
      </c>
      <c r="G18" s="297">
        <f t="shared" si="0"/>
        <v>0</v>
      </c>
      <c r="H18" s="297">
        <f t="shared" si="0"/>
        <v>80040</v>
      </c>
      <c r="I18" s="297">
        <f t="shared" si="0"/>
        <v>0</v>
      </c>
      <c r="J18" s="297">
        <f t="shared" ref="J18:AK18" si="1" xml:space="preserve">
J19-J16-J17</f>
        <v>0</v>
      </c>
      <c r="K18" s="297">
        <f t="shared" si="1"/>
        <v>0</v>
      </c>
      <c r="L18" s="297">
        <f t="shared" si="1"/>
        <v>0</v>
      </c>
      <c r="M18" s="297">
        <f t="shared" si="1"/>
        <v>0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31408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0</v>
      </c>
      <c r="Y18" s="297">
        <f t="shared" si="1"/>
        <v>0</v>
      </c>
      <c r="Z18" s="297">
        <f t="shared" si="1"/>
        <v>0</v>
      </c>
      <c r="AA18" s="297"/>
      <c r="AB18" s="297">
        <f t="shared" si="1"/>
        <v>0</v>
      </c>
      <c r="AC18" s="297">
        <f t="shared" si="1"/>
        <v>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297">
        <f t="shared" si="1"/>
        <v>0</v>
      </c>
      <c r="AH18" s="297">
        <f t="shared" si="1"/>
        <v>0</v>
      </c>
      <c r="AI18" s="297">
        <f t="shared" si="1"/>
        <v>0</v>
      </c>
      <c r="AJ18" s="297">
        <f t="shared" si="1"/>
        <v>0</v>
      </c>
      <c r="AK18" s="297">
        <f t="shared" si="1"/>
        <v>0</v>
      </c>
      <c r="AL18" s="297">
        <f t="shared" ref="AL18:AS18" si="2" xml:space="preserve">
AL19-AL16-AL17</f>
        <v>0</v>
      </c>
      <c r="AM18" s="297">
        <f t="shared" si="2"/>
        <v>0</v>
      </c>
      <c r="AN18" s="296">
        <f t="shared" si="2"/>
        <v>0</v>
      </c>
      <c r="AO18" s="297">
        <f t="shared" si="2"/>
        <v>0</v>
      </c>
      <c r="AP18" s="297">
        <f t="shared" si="2"/>
        <v>0</v>
      </c>
      <c r="AQ18" s="297">
        <f t="shared" si="2"/>
        <v>0</v>
      </c>
      <c r="AR18" s="297">
        <f t="shared" si="2"/>
        <v>0</v>
      </c>
      <c r="AS18" s="657">
        <f t="shared" si="2"/>
        <v>0</v>
      </c>
      <c r="AT18" s="666"/>
    </row>
    <row r="19" spans="1:46" ht="15" thickBot="1" x14ac:dyDescent="0.35">
      <c r="A19" s="281" t="s">
        <v>203</v>
      </c>
      <c r="B19" s="306">
        <f xml:space="preserve">
IF($A$4&lt;=12,SUMIFS('ON Data'!F:F,'ON Data'!$D:$D,$A$4,'ON Data'!$E:$E,9),SUMIFS('ON Data'!F:F,'ON Data'!$E:$E,9))</f>
        <v>164588</v>
      </c>
      <c r="C19" s="307">
        <f xml:space="preserve">
IF($A$4&lt;=12,SUMIFS('ON Data'!G:G,'ON Data'!$D:$D,$A$4,'ON Data'!$E:$E,9),SUMIFS('ON Data'!G:G,'ON Data'!$E:$E,9))</f>
        <v>0</v>
      </c>
      <c r="D19" s="308">
        <f xml:space="preserve">
IF($A$4&lt;=12,SUMIFS('ON Data'!H:H,'ON Data'!$D:$D,$A$4,'ON Data'!$E:$E,9),SUMIFS('ON Data'!H:H,'ON Data'!$E:$E,9))</f>
        <v>0</v>
      </c>
      <c r="E19" s="308"/>
      <c r="F19" s="308">
        <f xml:space="preserve">
IF($A$4&lt;=12,SUMIFS('ON Data'!J:J,'ON Data'!$D:$D,$A$4,'ON Data'!$E:$E,9),SUMIFS('ON Data'!J:J,'ON Data'!$E:$E,9))</f>
        <v>23200</v>
      </c>
      <c r="G19" s="308">
        <f xml:space="preserve">
IF($A$4&lt;=12,SUMIFS('ON Data'!K:K,'ON Data'!$D:$D,$A$4,'ON Data'!$E:$E,9),SUMIFS('ON Data'!K:K,'ON Data'!$E:$E,9))</f>
        <v>0</v>
      </c>
      <c r="H19" s="308">
        <f xml:space="preserve">
IF($A$4&lt;=12,SUMIFS('ON Data'!L:L,'ON Data'!$D:$D,$A$4,'ON Data'!$E:$E,9),SUMIFS('ON Data'!L:L,'ON Data'!$E:$E,9))</f>
        <v>80040</v>
      </c>
      <c r="I19" s="308">
        <f xml:space="preserve">
IF($A$4&lt;=12,SUMIFS('ON Data'!M:M,'ON Data'!$D:$D,$A$4,'ON Data'!$E:$E,9),SUMIFS('ON Data'!M:M,'ON Data'!$E:$E,9))</f>
        <v>0</v>
      </c>
      <c r="J19" s="308">
        <f xml:space="preserve">
IF($A$4&lt;=12,SUMIFS('ON Data'!N:N,'ON Data'!$D:$D,$A$4,'ON Data'!$E:$E,9),SUMIFS('ON Data'!N:N,'ON Data'!$E:$E,9))</f>
        <v>0</v>
      </c>
      <c r="K19" s="308">
        <f xml:space="preserve">
IF($A$4&lt;=12,SUMIFS('ON Data'!O:O,'ON Data'!$D:$D,$A$4,'ON Data'!$E:$E,9),SUMIFS('ON Data'!O:O,'ON Data'!$E:$E,9))</f>
        <v>0</v>
      </c>
      <c r="L19" s="308">
        <f xml:space="preserve">
IF($A$4&lt;=12,SUMIFS('ON Data'!P:P,'ON Data'!$D:$D,$A$4,'ON Data'!$E:$E,9),SUMIFS('ON Data'!P:P,'ON Data'!$E:$E,9))</f>
        <v>0</v>
      </c>
      <c r="M19" s="308">
        <f xml:space="preserve">
IF($A$4&lt;=12,SUMIFS('ON Data'!Q:Q,'ON Data'!$D:$D,$A$4,'ON Data'!$E:$E,9),SUMIFS('ON Data'!Q:Q,'ON Data'!$E:$E,9))</f>
        <v>0</v>
      </c>
      <c r="N19" s="308">
        <f xml:space="preserve">
IF($A$4&lt;=12,SUMIFS('ON Data'!R:R,'ON Data'!$D:$D,$A$4,'ON Data'!$E:$E,9),SUMIFS('ON Data'!R:R,'ON Data'!$E:$E,9))</f>
        <v>0</v>
      </c>
      <c r="O19" s="308">
        <f xml:space="preserve">
IF($A$4&lt;=12,SUMIFS('ON Data'!S:S,'ON Data'!$D:$D,$A$4,'ON Data'!$E:$E,9),SUMIFS('ON Data'!S:S,'ON Data'!$E:$E,9))</f>
        <v>0</v>
      </c>
      <c r="P19" s="308">
        <f xml:space="preserve">
IF($A$4&lt;=12,SUMIFS('ON Data'!T:T,'ON Data'!$D:$D,$A$4,'ON Data'!$E:$E,9),SUMIFS('ON Data'!T:T,'ON Data'!$E:$E,9))</f>
        <v>0</v>
      </c>
      <c r="Q19" s="308">
        <f xml:space="preserve">
IF($A$4&lt;=12,SUMIFS('ON Data'!U:U,'ON Data'!$D:$D,$A$4,'ON Data'!$E:$E,9),SUMIFS('ON Data'!U:U,'ON Data'!$E:$E,9))</f>
        <v>0</v>
      </c>
      <c r="R19" s="308">
        <f xml:space="preserve">
IF($A$4&lt;=12,SUMIFS('ON Data'!V:V,'ON Data'!$D:$D,$A$4,'ON Data'!$E:$E,9),SUMIFS('ON Data'!V:V,'ON Data'!$E:$E,9))</f>
        <v>31408</v>
      </c>
      <c r="S19" s="308">
        <f xml:space="preserve">
IF($A$4&lt;=12,SUMIFS('ON Data'!W:W,'ON Data'!$D:$D,$A$4,'ON Data'!$E:$E,9),SUMIFS('ON Data'!W:W,'ON Data'!$E:$E,9))</f>
        <v>0</v>
      </c>
      <c r="T19" s="308">
        <f xml:space="preserve">
IF($A$4&lt;=12,SUMIFS('ON Data'!X:X,'ON Data'!$D:$D,$A$4,'ON Data'!$E:$E,9),SUMIFS('ON Data'!X:X,'ON Data'!$E:$E,9))</f>
        <v>0</v>
      </c>
      <c r="U19" s="308">
        <f xml:space="preserve">
IF($A$4&lt;=12,SUMIFS('ON Data'!Y:Y,'ON Data'!$D:$D,$A$4,'ON Data'!$E:$E,9),SUMIFS('ON Data'!Y:Y,'ON Data'!$E:$E,9))</f>
        <v>0</v>
      </c>
      <c r="V19" s="308">
        <f xml:space="preserve">
IF($A$4&lt;=12,SUMIFS('ON Data'!Z:Z,'ON Data'!$D:$D,$A$4,'ON Data'!$E:$E,9),SUMIFS('ON Data'!Z:Z,'ON Data'!$E:$E,9))</f>
        <v>0</v>
      </c>
      <c r="W19" s="308">
        <f xml:space="preserve">
IF($A$4&lt;=12,SUMIFS('ON Data'!AA:AA,'ON Data'!$D:$D,$A$4,'ON Data'!$E:$E,9),SUMIFS('ON Data'!AA:AA,'ON Data'!$E:$E,9))</f>
        <v>0</v>
      </c>
      <c r="X19" s="308">
        <f xml:space="preserve">
IF($A$4&lt;=12,SUMIFS('ON Data'!AB:AB,'ON Data'!$D:$D,$A$4,'ON Data'!$E:$E,9),SUMIFS('ON Data'!AB:AB,'ON Data'!$E:$E,9))</f>
        <v>0</v>
      </c>
      <c r="Y19" s="308">
        <f xml:space="preserve">
IF($A$4&lt;=12,SUMIFS('ON Data'!AC:AC,'ON Data'!$D:$D,$A$4,'ON Data'!$E:$E,9),SUMIFS('ON Data'!AC:AC,'ON Data'!$E:$E,9))</f>
        <v>0</v>
      </c>
      <c r="Z19" s="308">
        <f xml:space="preserve">
IF($A$4&lt;=12,SUMIFS('ON Data'!AD:AD,'ON Data'!$D:$D,$A$4,'ON Data'!$E:$E,9),SUMIFS('ON Data'!AD:AD,'ON Data'!$E:$E,9))</f>
        <v>0</v>
      </c>
      <c r="AA19" s="308"/>
      <c r="AB19" s="308">
        <f xml:space="preserve">
IF($A$4&lt;=12,SUMIFS('ON Data'!AF:AF,'ON Data'!$D:$D,$A$4,'ON Data'!$E:$E,9),SUMIFS('ON Data'!AF:AF,'ON Data'!$E:$E,9))</f>
        <v>0</v>
      </c>
      <c r="AC19" s="308">
        <f xml:space="preserve">
IF($A$4&lt;=12,SUMIFS('ON Data'!AG:AG,'ON Data'!$D:$D,$A$4,'ON Data'!$E:$E,9),SUMIFS('ON Data'!AG:AG,'ON Data'!$E:$E,9))</f>
        <v>0</v>
      </c>
      <c r="AD19" s="308">
        <f xml:space="preserve">
IF($A$4&lt;=12,SUMIFS('ON Data'!AH:AH,'ON Data'!$D:$D,$A$4,'ON Data'!$E:$E,9),SUMIFS('ON Data'!AH:AH,'ON Data'!$E:$E,9))</f>
        <v>0</v>
      </c>
      <c r="AE19" s="308">
        <f xml:space="preserve">
IF($A$4&lt;=12,SUMIFS('ON Data'!AI:AI,'ON Data'!$D:$D,$A$4,'ON Data'!$E:$E,9),SUMIFS('ON Data'!AI:AI,'ON Data'!$E:$E,9))</f>
        <v>0</v>
      </c>
      <c r="AF19" s="308">
        <f xml:space="preserve">
IF($A$4&lt;=12,SUMIFS('ON Data'!AJ:AJ,'ON Data'!$D:$D,$A$4,'ON Data'!$E:$E,9),SUMIFS('ON Data'!AJ:AJ,'ON Data'!$E:$E,9))</f>
        <v>0</v>
      </c>
      <c r="AG19" s="308">
        <f xml:space="preserve">
IF($A$4&lt;=12,SUMIFS('ON Data'!AK:AK,'ON Data'!$D:$D,$A$4,'ON Data'!$E:$E,9),SUMIFS('ON Data'!AK:AK,'ON Data'!$E:$E,9))</f>
        <v>0</v>
      </c>
      <c r="AH19" s="308">
        <f xml:space="preserve">
IF($A$4&lt;=12,SUMIFS('ON Data'!AL:AL,'ON Data'!$D:$D,$A$4,'ON Data'!$E:$E,9),SUMIFS('ON Data'!AL:AL,'ON Data'!$E:$E,9))</f>
        <v>0</v>
      </c>
      <c r="AI19" s="308">
        <f xml:space="preserve">
IF($A$4&lt;=12,SUMIFS('ON Data'!AM:AM,'ON Data'!$D:$D,$A$4,'ON Data'!$E:$E,9),SUMIFS('ON Data'!AM:AM,'ON Data'!$E:$E,9))</f>
        <v>0</v>
      </c>
      <c r="AJ19" s="308">
        <f xml:space="preserve">
IF($A$4&lt;=12,SUMIFS('ON Data'!AN:AN,'ON Data'!$D:$D,$A$4,'ON Data'!$E:$E,9),SUMIFS('ON Data'!AN:AN,'ON Data'!$E:$E,9))</f>
        <v>0</v>
      </c>
      <c r="AK19" s="308">
        <f xml:space="preserve">
IF($A$4&lt;=12,SUMIFS('ON Data'!AO:AO,'ON Data'!$D:$D,$A$4,'ON Data'!$E:$E,9),SUMIFS('ON Data'!AO:AO,'ON Data'!$E:$E,9))</f>
        <v>0</v>
      </c>
      <c r="AL19" s="308">
        <f xml:space="preserve">
IF($A$4&lt;=12,SUMIFS('ON Data'!AP:AP,'ON Data'!$D:$D,$A$4,'ON Data'!$E:$E,9),SUMIFS('ON Data'!AP:AP,'ON Data'!$E:$E,9))</f>
        <v>0</v>
      </c>
      <c r="AM19" s="308">
        <f xml:space="preserve">
IF($A$4&lt;=12,SUMIFS('ON Data'!AQ:AQ,'ON Data'!$D:$D,$A$4,'ON Data'!$E:$E,9),SUMIFS('ON Data'!AQ:AQ,'ON Data'!$E:$E,9))</f>
        <v>0</v>
      </c>
      <c r="AN19" s="307">
        <f xml:space="preserve">
IF($A$4&lt;=12,SUMIFS('ON Data'!AR:AR,'ON Data'!$D:$D,$A$4,'ON Data'!$E:$E,9),SUMIFS('ON Data'!AR:AR,'ON Data'!$E:$E,9))</f>
        <v>0</v>
      </c>
      <c r="AO19" s="308">
        <f xml:space="preserve">
IF($A$4&lt;=12,SUMIFS('ON Data'!AS:AS,'ON Data'!$D:$D,$A$4,'ON Data'!$E:$E,9),SUMIFS('ON Data'!AS:AS,'ON Data'!$E:$E,9))</f>
        <v>0</v>
      </c>
      <c r="AP19" s="308">
        <f xml:space="preserve">
IF($A$4&lt;=12,SUMIFS('ON Data'!AT:AT,'ON Data'!$D:$D,$A$4,'ON Data'!$E:$E,9),SUMIFS('ON Data'!AT:AT,'ON Data'!$E:$E,9))</f>
        <v>0</v>
      </c>
      <c r="AQ19" s="308">
        <f xml:space="preserve">
IF($A$4&lt;=12,SUMIFS('ON Data'!AU:AU,'ON Data'!$D:$D,$A$4,'ON Data'!$E:$E,9),SUMIFS('ON Data'!AU:AU,'ON Data'!$E:$E,9))</f>
        <v>0</v>
      </c>
      <c r="AR19" s="308">
        <f xml:space="preserve">
IF($A$4&lt;=12,SUMIFS('ON Data'!AV:AV,'ON Data'!$D:$D,$A$4,'ON Data'!$E:$E,9),SUMIFS('ON Data'!AV:AV,'ON Data'!$E:$E,9))</f>
        <v>0</v>
      </c>
      <c r="AS19" s="660">
        <f xml:space="preserve">
IF($A$4&lt;=12,SUMIFS('ON Data'!AW:AW,'ON Data'!$D:$D,$A$4,'ON Data'!$E:$E,9),SUMIFS('ON Data'!AW:AW,'ON Data'!$E:$E,9))</f>
        <v>0</v>
      </c>
      <c r="AT19" s="666"/>
    </row>
    <row r="20" spans="1:46" ht="15" collapsed="1" thickBot="1" x14ac:dyDescent="0.35">
      <c r="A20" s="282" t="s">
        <v>79</v>
      </c>
      <c r="B20" s="309">
        <f xml:space="preserve">
IF($A$4&lt;=12,SUMIFS('ON Data'!F:F,'ON Data'!$D:$D,$A$4,'ON Data'!$E:$E,6),SUMIFS('ON Data'!F:F,'ON Data'!$E:$E,6))</f>
        <v>9053317</v>
      </c>
      <c r="C20" s="310">
        <f xml:space="preserve">
IF($A$4&lt;=12,SUMIFS('ON Data'!G:G,'ON Data'!$D:$D,$A$4,'ON Data'!$E:$E,6),SUMIFS('ON Data'!G:G,'ON Data'!$E:$E,6))</f>
        <v>0</v>
      </c>
      <c r="D20" s="311">
        <f xml:space="preserve">
IF($A$4&lt;=12,SUMIFS('ON Data'!H:H,'ON Data'!$D:$D,$A$4,'ON Data'!$E:$E,6),SUMIFS('ON Data'!H:H,'ON Data'!$E:$E,6))</f>
        <v>0</v>
      </c>
      <c r="E20" s="311"/>
      <c r="F20" s="311">
        <f xml:space="preserve">
IF($A$4&lt;=12,SUMIFS('ON Data'!J:J,'ON Data'!$D:$D,$A$4,'ON Data'!$E:$E,6),SUMIFS('ON Data'!J:J,'ON Data'!$E:$E,6))</f>
        <v>913666</v>
      </c>
      <c r="G20" s="311">
        <f xml:space="preserve">
IF($A$4&lt;=12,SUMIFS('ON Data'!K:K,'ON Data'!$D:$D,$A$4,'ON Data'!$E:$E,6),SUMIFS('ON Data'!K:K,'ON Data'!$E:$E,6))</f>
        <v>0</v>
      </c>
      <c r="H20" s="311">
        <f xml:space="preserve">
IF($A$4&lt;=12,SUMIFS('ON Data'!L:L,'ON Data'!$D:$D,$A$4,'ON Data'!$E:$E,6),SUMIFS('ON Data'!L:L,'ON Data'!$E:$E,6))</f>
        <v>2987583</v>
      </c>
      <c r="I20" s="311">
        <f xml:space="preserve">
IF($A$4&lt;=12,SUMIFS('ON Data'!M:M,'ON Data'!$D:$D,$A$4,'ON Data'!$E:$E,6),SUMIFS('ON Data'!M:M,'ON Data'!$E:$E,6))</f>
        <v>0</v>
      </c>
      <c r="J20" s="311">
        <f xml:space="preserve">
IF($A$4&lt;=12,SUMIFS('ON Data'!N:N,'ON Data'!$D:$D,$A$4,'ON Data'!$E:$E,6),SUMIFS('ON Data'!N:N,'ON Data'!$E:$E,6))</f>
        <v>0</v>
      </c>
      <c r="K20" s="311">
        <f xml:space="preserve">
IF($A$4&lt;=12,SUMIFS('ON Data'!O:O,'ON Data'!$D:$D,$A$4,'ON Data'!$E:$E,6),SUMIFS('ON Data'!O:O,'ON Data'!$E:$E,6))</f>
        <v>0</v>
      </c>
      <c r="L20" s="311">
        <f xml:space="preserve">
IF($A$4&lt;=12,SUMIFS('ON Data'!P:P,'ON Data'!$D:$D,$A$4,'ON Data'!$E:$E,6),SUMIFS('ON Data'!P:P,'ON Data'!$E:$E,6))</f>
        <v>0</v>
      </c>
      <c r="M20" s="311">
        <f xml:space="preserve">
IF($A$4&lt;=12,SUMIFS('ON Data'!Q:Q,'ON Data'!$D:$D,$A$4,'ON Data'!$E:$E,6),SUMIFS('ON Data'!Q:Q,'ON Data'!$E:$E,6))</f>
        <v>218252</v>
      </c>
      <c r="N20" s="311">
        <f xml:space="preserve">
IF($A$4&lt;=12,SUMIFS('ON Data'!R:R,'ON Data'!$D:$D,$A$4,'ON Data'!$E:$E,6),SUMIFS('ON Data'!R:R,'ON Data'!$E:$E,6))</f>
        <v>334313</v>
      </c>
      <c r="O20" s="311">
        <f xml:space="preserve">
IF($A$4&lt;=12,SUMIFS('ON Data'!S:S,'ON Data'!$D:$D,$A$4,'ON Data'!$E:$E,6),SUMIFS('ON Data'!S:S,'ON Data'!$E:$E,6))</f>
        <v>0</v>
      </c>
      <c r="P20" s="311">
        <f xml:space="preserve">
IF($A$4&lt;=12,SUMIFS('ON Data'!T:T,'ON Data'!$D:$D,$A$4,'ON Data'!$E:$E,6),SUMIFS('ON Data'!T:T,'ON Data'!$E:$E,6))</f>
        <v>0</v>
      </c>
      <c r="Q20" s="311">
        <f xml:space="preserve">
IF($A$4&lt;=12,SUMIFS('ON Data'!U:U,'ON Data'!$D:$D,$A$4,'ON Data'!$E:$E,6),SUMIFS('ON Data'!U:U,'ON Data'!$E:$E,6))</f>
        <v>0</v>
      </c>
      <c r="R20" s="311">
        <f xml:space="preserve">
IF($A$4&lt;=12,SUMIFS('ON Data'!V:V,'ON Data'!$D:$D,$A$4,'ON Data'!$E:$E,6),SUMIFS('ON Data'!V:V,'ON Data'!$E:$E,6))</f>
        <v>4226132</v>
      </c>
      <c r="S20" s="311">
        <f xml:space="preserve">
IF($A$4&lt;=12,SUMIFS('ON Data'!W:W,'ON Data'!$D:$D,$A$4,'ON Data'!$E:$E,6),SUMIFS('ON Data'!W:W,'ON Data'!$E:$E,6))</f>
        <v>0</v>
      </c>
      <c r="T20" s="311">
        <f xml:space="preserve">
IF($A$4&lt;=12,SUMIFS('ON Data'!X:X,'ON Data'!$D:$D,$A$4,'ON Data'!$E:$E,6),SUMIFS('ON Data'!X:X,'ON Data'!$E:$E,6))</f>
        <v>0</v>
      </c>
      <c r="U20" s="311">
        <f xml:space="preserve">
IF($A$4&lt;=12,SUMIFS('ON Data'!Y:Y,'ON Data'!$D:$D,$A$4,'ON Data'!$E:$E,6),SUMIFS('ON Data'!Y:Y,'ON Data'!$E:$E,6))</f>
        <v>0</v>
      </c>
      <c r="V20" s="311">
        <f xml:space="preserve">
IF($A$4&lt;=12,SUMIFS('ON Data'!Z:Z,'ON Data'!$D:$D,$A$4,'ON Data'!$E:$E,6),SUMIFS('ON Data'!Z:Z,'ON Data'!$E:$E,6))</f>
        <v>0</v>
      </c>
      <c r="W20" s="311">
        <f xml:space="preserve">
IF($A$4&lt;=12,SUMIFS('ON Data'!AA:AA,'ON Data'!$D:$D,$A$4,'ON Data'!$E:$E,6),SUMIFS('ON Data'!AA:AA,'ON Data'!$E:$E,6))</f>
        <v>0</v>
      </c>
      <c r="X20" s="311">
        <f xml:space="preserve">
IF($A$4&lt;=12,SUMIFS('ON Data'!AB:AB,'ON Data'!$D:$D,$A$4,'ON Data'!$E:$E,6),SUMIFS('ON Data'!AB:AB,'ON Data'!$E:$E,6))</f>
        <v>0</v>
      </c>
      <c r="Y20" s="311">
        <f xml:space="preserve">
IF($A$4&lt;=12,SUMIFS('ON Data'!AC:AC,'ON Data'!$D:$D,$A$4,'ON Data'!$E:$E,6),SUMIFS('ON Data'!AC:AC,'ON Data'!$E:$E,6))</f>
        <v>0</v>
      </c>
      <c r="Z20" s="311">
        <f xml:space="preserve">
IF($A$4&lt;=12,SUMIFS('ON Data'!AD:AD,'ON Data'!$D:$D,$A$4,'ON Data'!$E:$E,6),SUMIFS('ON Data'!AD:AD,'ON Data'!$E:$E,6))</f>
        <v>0</v>
      </c>
      <c r="AA20" s="311"/>
      <c r="AB20" s="311">
        <f xml:space="preserve">
IF($A$4&lt;=12,SUMIFS('ON Data'!AF:AF,'ON Data'!$D:$D,$A$4,'ON Data'!$E:$E,6),SUMIFS('ON Data'!AF:AF,'ON Data'!$E:$E,6))</f>
        <v>0</v>
      </c>
      <c r="AC20" s="311">
        <f xml:space="preserve">
IF($A$4&lt;=12,SUMIFS('ON Data'!AG:AG,'ON Data'!$D:$D,$A$4,'ON Data'!$E:$E,6),SUMIFS('ON Data'!AG:AG,'ON Data'!$E:$E,6))</f>
        <v>0</v>
      </c>
      <c r="AD20" s="311">
        <f xml:space="preserve">
IF($A$4&lt;=12,SUMIFS('ON Data'!AH:AH,'ON Data'!$D:$D,$A$4,'ON Data'!$E:$E,6),SUMIFS('ON Data'!AH:AH,'ON Data'!$E:$E,6))</f>
        <v>0</v>
      </c>
      <c r="AE20" s="311">
        <f xml:space="preserve">
IF($A$4&lt;=12,SUMIFS('ON Data'!AI:AI,'ON Data'!$D:$D,$A$4,'ON Data'!$E:$E,6),SUMIFS('ON Data'!AI:AI,'ON Data'!$E:$E,6))</f>
        <v>0</v>
      </c>
      <c r="AF20" s="311">
        <f xml:space="preserve">
IF($A$4&lt;=12,SUMIFS('ON Data'!AJ:AJ,'ON Data'!$D:$D,$A$4,'ON Data'!$E:$E,6),SUMIFS('ON Data'!AJ:AJ,'ON Data'!$E:$E,6))</f>
        <v>0</v>
      </c>
      <c r="AG20" s="311">
        <f xml:space="preserve">
IF($A$4&lt;=12,SUMIFS('ON Data'!AK:AK,'ON Data'!$D:$D,$A$4,'ON Data'!$E:$E,6),SUMIFS('ON Data'!AK:AK,'ON Data'!$E:$E,6))</f>
        <v>0</v>
      </c>
      <c r="AH20" s="311">
        <f xml:space="preserve">
IF($A$4&lt;=12,SUMIFS('ON Data'!AL:AL,'ON Data'!$D:$D,$A$4,'ON Data'!$E:$E,6),SUMIFS('ON Data'!AL:AL,'ON Data'!$E:$E,6))</f>
        <v>0</v>
      </c>
      <c r="AI20" s="311">
        <f xml:space="preserve">
IF($A$4&lt;=12,SUMIFS('ON Data'!AM:AM,'ON Data'!$D:$D,$A$4,'ON Data'!$E:$E,6),SUMIFS('ON Data'!AM:AM,'ON Data'!$E:$E,6))</f>
        <v>0</v>
      </c>
      <c r="AJ20" s="311">
        <f xml:space="preserve">
IF($A$4&lt;=12,SUMIFS('ON Data'!AN:AN,'ON Data'!$D:$D,$A$4,'ON Data'!$E:$E,6),SUMIFS('ON Data'!AN:AN,'ON Data'!$E:$E,6))</f>
        <v>0</v>
      </c>
      <c r="AK20" s="311">
        <f xml:space="preserve">
IF($A$4&lt;=12,SUMIFS('ON Data'!AO:AO,'ON Data'!$D:$D,$A$4,'ON Data'!$E:$E,6),SUMIFS('ON Data'!AO:AO,'ON Data'!$E:$E,6))</f>
        <v>0</v>
      </c>
      <c r="AL20" s="311">
        <f xml:space="preserve">
IF($A$4&lt;=12,SUMIFS('ON Data'!AP:AP,'ON Data'!$D:$D,$A$4,'ON Data'!$E:$E,6),SUMIFS('ON Data'!AP:AP,'ON Data'!$E:$E,6))</f>
        <v>0</v>
      </c>
      <c r="AM20" s="311">
        <f xml:space="preserve">
IF($A$4&lt;=12,SUMIFS('ON Data'!AQ:AQ,'ON Data'!$D:$D,$A$4,'ON Data'!$E:$E,6),SUMIFS('ON Data'!AQ:AQ,'ON Data'!$E:$E,6))</f>
        <v>0</v>
      </c>
      <c r="AN20" s="310">
        <f xml:space="preserve">
IF($A$4&lt;=12,SUMIFS('ON Data'!AR:AR,'ON Data'!$D:$D,$A$4,'ON Data'!$E:$E,6),SUMIFS('ON Data'!AR:AR,'ON Data'!$E:$E,6))</f>
        <v>0</v>
      </c>
      <c r="AO20" s="311">
        <f xml:space="preserve">
IF($A$4&lt;=12,SUMIFS('ON Data'!AS:AS,'ON Data'!$D:$D,$A$4,'ON Data'!$E:$E,6),SUMIFS('ON Data'!AS:AS,'ON Data'!$E:$E,6))</f>
        <v>0</v>
      </c>
      <c r="AP20" s="311">
        <f xml:space="preserve">
IF($A$4&lt;=12,SUMIFS('ON Data'!AT:AT,'ON Data'!$D:$D,$A$4,'ON Data'!$E:$E,6),SUMIFS('ON Data'!AT:AT,'ON Data'!$E:$E,6))</f>
        <v>35802</v>
      </c>
      <c r="AQ20" s="311">
        <f xml:space="preserve">
IF($A$4&lt;=12,SUMIFS('ON Data'!AU:AU,'ON Data'!$D:$D,$A$4,'ON Data'!$E:$E,6),SUMIFS('ON Data'!AU:AU,'ON Data'!$E:$E,6))</f>
        <v>0</v>
      </c>
      <c r="AR20" s="311">
        <f xml:space="preserve">
IF($A$4&lt;=12,SUMIFS('ON Data'!AV:AV,'ON Data'!$D:$D,$A$4,'ON Data'!$E:$E,6),SUMIFS('ON Data'!AV:AV,'ON Data'!$E:$E,6))</f>
        <v>0</v>
      </c>
      <c r="AS20" s="661">
        <f xml:space="preserve">
IF($A$4&lt;=12,SUMIFS('ON Data'!AW:AW,'ON Data'!$D:$D,$A$4,'ON Data'!$E:$E,6),SUMIFS('ON Data'!AW:AW,'ON Data'!$E:$E,6))</f>
        <v>0</v>
      </c>
      <c r="AT20" s="666"/>
    </row>
    <row r="21" spans="1:46" ht="15" hidden="1" outlineLevel="1" thickBot="1" x14ac:dyDescent="0.35">
      <c r="A21" s="275" t="s">
        <v>115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/>
      <c r="F21" s="297">
        <f xml:space="preserve">
IF($A$4&lt;=12,SUMIFS('ON Data'!J:J,'ON Data'!$D:$D,$A$4,'ON Data'!$E:$E,12),SUMIFS('ON Data'!J:J,'ON Data'!$E:$E,12))</f>
        <v>0</v>
      </c>
      <c r="G21" s="297">
        <f xml:space="preserve">
IF($A$4&lt;=12,SUMIFS('ON Data'!K:K,'ON Data'!$D:$D,$A$4,'ON Data'!$E:$E,12),SUMIFS('ON Data'!K:K,'ON Data'!$E:$E,12))</f>
        <v>0</v>
      </c>
      <c r="H21" s="297">
        <f xml:space="preserve">
IF($A$4&lt;=12,SUMIFS('ON Data'!L:L,'ON Data'!$D:$D,$A$4,'ON Data'!$E:$E,12),SUMIFS('ON Data'!L:L,'ON Data'!$E:$E,12))</f>
        <v>0</v>
      </c>
      <c r="I21" s="297">
        <f xml:space="preserve">
IF($A$4&lt;=12,SUMIFS('ON Data'!M:M,'ON Data'!$D:$D,$A$4,'ON Data'!$E:$E,12),SUMIFS('ON Data'!M:M,'ON Data'!$E:$E,12))</f>
        <v>0</v>
      </c>
      <c r="J21" s="297">
        <f xml:space="preserve">
IF($A$4&lt;=12,SUMIFS('ON Data'!N:N,'ON Data'!$D:$D,$A$4,'ON Data'!$E:$E,12),SUMIFS('ON Data'!N:N,'ON Data'!$E:$E,12))</f>
        <v>0</v>
      </c>
      <c r="K21" s="297">
        <f xml:space="preserve">
IF($A$4&lt;=12,SUMIFS('ON Data'!O:O,'ON Data'!$D:$D,$A$4,'ON Data'!$E:$E,12),SUMIFS('ON Data'!O:O,'ON Data'!$E:$E,12))</f>
        <v>0</v>
      </c>
      <c r="L21" s="297">
        <f xml:space="preserve">
IF($A$4&lt;=12,SUMIFS('ON Data'!P:P,'ON Data'!$D:$D,$A$4,'ON Data'!$E:$E,12),SUMIFS('ON Data'!P:P,'ON Data'!$E:$E,12))</f>
        <v>0</v>
      </c>
      <c r="M21" s="297">
        <f xml:space="preserve">
IF($A$4&lt;=12,SUMIFS('ON Data'!Q:Q,'ON Data'!$D:$D,$A$4,'ON Data'!$E:$E,12),SUMIFS('ON Data'!Q:Q,'ON Data'!$E:$E,12))</f>
        <v>0</v>
      </c>
      <c r="N21" s="297">
        <f xml:space="preserve">
IF($A$4&lt;=12,SUMIFS('ON Data'!R:R,'ON Data'!$D:$D,$A$4,'ON Data'!$E:$E,12),SUMIFS('ON Data'!R:R,'ON Data'!$E:$E,12))</f>
        <v>0</v>
      </c>
      <c r="O21" s="297">
        <f xml:space="preserve">
IF($A$4&lt;=12,SUMIFS('ON Data'!S:S,'ON Data'!$D:$D,$A$4,'ON Data'!$E:$E,12),SUMIFS('ON Data'!S:S,'ON Data'!$E:$E,12))</f>
        <v>0</v>
      </c>
      <c r="P21" s="297">
        <f xml:space="preserve">
IF($A$4&lt;=12,SUMIFS('ON Data'!T:T,'ON Data'!$D:$D,$A$4,'ON Data'!$E:$E,12),SUMIFS('ON Data'!T:T,'ON Data'!$E:$E,12))</f>
        <v>0</v>
      </c>
      <c r="Q21" s="297">
        <f xml:space="preserve">
IF($A$4&lt;=12,SUMIFS('ON Data'!U:U,'ON Data'!$D:$D,$A$4,'ON Data'!$E:$E,12),SUMIFS('ON Data'!U:U,'ON Data'!$E:$E,12))</f>
        <v>0</v>
      </c>
      <c r="R21" s="297">
        <f xml:space="preserve">
IF($A$4&lt;=12,SUMIFS('ON Data'!V:V,'ON Data'!$D:$D,$A$4,'ON Data'!$E:$E,12),SUMIFS('ON Data'!V:V,'ON Data'!$E:$E,12))</f>
        <v>0</v>
      </c>
      <c r="S21" s="297">
        <f xml:space="preserve">
IF($A$4&lt;=12,SUMIFS('ON Data'!W:W,'ON Data'!$D:$D,$A$4,'ON Data'!$E:$E,12),SUMIFS('ON Data'!W:W,'ON Data'!$E:$E,12))</f>
        <v>0</v>
      </c>
      <c r="T21" s="297">
        <f xml:space="preserve">
IF($A$4&lt;=12,SUMIFS('ON Data'!X:X,'ON Data'!$D:$D,$A$4,'ON Data'!$E:$E,12),SUMIFS('ON Data'!X:X,'ON Data'!$E:$E,12))</f>
        <v>0</v>
      </c>
      <c r="U21" s="297">
        <f xml:space="preserve">
IF($A$4&lt;=12,SUMIFS('ON Data'!Y:Y,'ON Data'!$D:$D,$A$4,'ON Data'!$E:$E,12),SUMIFS('ON Data'!Y:Y,'ON Data'!$E:$E,12))</f>
        <v>0</v>
      </c>
      <c r="V21" s="297">
        <f xml:space="preserve">
IF($A$4&lt;=12,SUMIFS('ON Data'!Z:Z,'ON Data'!$D:$D,$A$4,'ON Data'!$E:$E,12),SUMIFS('ON Data'!Z:Z,'ON Data'!$E:$E,12))</f>
        <v>0</v>
      </c>
      <c r="W21" s="297">
        <f xml:space="preserve">
IF($A$4&lt;=12,SUMIFS('ON Data'!AA:AA,'ON Data'!$D:$D,$A$4,'ON Data'!$E:$E,12),SUMIFS('ON Data'!AA:AA,'ON Data'!$E:$E,12))</f>
        <v>0</v>
      </c>
      <c r="X21" s="297">
        <f xml:space="preserve">
IF($A$4&lt;=12,SUMIFS('ON Data'!AB:AB,'ON Data'!$D:$D,$A$4,'ON Data'!$E:$E,12),SUMIFS('ON Data'!AB:AB,'ON Data'!$E:$E,12))</f>
        <v>0</v>
      </c>
      <c r="Y21" s="297">
        <f xml:space="preserve">
IF($A$4&lt;=12,SUMIFS('ON Data'!AC:AC,'ON Data'!$D:$D,$A$4,'ON Data'!$E:$E,12),SUMIFS('ON Data'!AC:AC,'ON Data'!$E:$E,12))</f>
        <v>0</v>
      </c>
      <c r="Z21" s="297">
        <f xml:space="preserve">
IF($A$4&lt;=12,SUMIFS('ON Data'!AD:AD,'ON Data'!$D:$D,$A$4,'ON Data'!$E:$E,12),SUMIFS('ON Data'!AD:AD,'ON Data'!$E:$E,12))</f>
        <v>0</v>
      </c>
      <c r="AA21" s="297"/>
      <c r="AB21" s="297">
        <f xml:space="preserve">
IF($A$4&lt;=12,SUMIFS('ON Data'!AF:AF,'ON Data'!$D:$D,$A$4,'ON Data'!$E:$E,12),SUMIFS('ON Data'!AF:AF,'ON Data'!$E:$E,12))</f>
        <v>0</v>
      </c>
      <c r="AC21" s="297">
        <f xml:space="preserve">
IF($A$4&lt;=12,SUMIFS('ON Data'!AG:AG,'ON Data'!$D:$D,$A$4,'ON Data'!$E:$E,12),SUMIFS('ON Data'!AG:AG,'ON Data'!$E:$E,12))</f>
        <v>0</v>
      </c>
      <c r="AD21" s="297">
        <f xml:space="preserve">
IF($A$4&lt;=12,SUMIFS('ON Data'!AH:AH,'ON Data'!$D:$D,$A$4,'ON Data'!$E:$E,12),SUMIFS('ON Data'!AH:AH,'ON Data'!$E:$E,12))</f>
        <v>0</v>
      </c>
      <c r="AE21" s="297">
        <f xml:space="preserve">
IF($A$4&lt;=12,SUMIFS('ON Data'!AI:AI,'ON Data'!$D:$D,$A$4,'ON Data'!$E:$E,12),SUMIFS('ON Data'!AI:AI,'ON Data'!$E:$E,12))</f>
        <v>0</v>
      </c>
      <c r="AF21" s="297">
        <f xml:space="preserve">
IF($A$4&lt;=12,SUMIFS('ON Data'!AJ:AJ,'ON Data'!$D:$D,$A$4,'ON Data'!$E:$E,12),SUMIFS('ON Data'!AJ:AJ,'ON Data'!$E:$E,12))</f>
        <v>0</v>
      </c>
      <c r="AG21" s="297">
        <f xml:space="preserve">
IF($A$4&lt;=12,SUMIFS('ON Data'!AK:AK,'ON Data'!$D:$D,$A$4,'ON Data'!$E:$E,12),SUMIFS('ON Data'!AK:AK,'ON Data'!$E:$E,12))</f>
        <v>0</v>
      </c>
      <c r="AH21" s="297">
        <f xml:space="preserve">
IF($A$4&lt;=12,SUMIFS('ON Data'!AL:AL,'ON Data'!$D:$D,$A$4,'ON Data'!$E:$E,12),SUMIFS('ON Data'!AL:AL,'ON Data'!$E:$E,12))</f>
        <v>0</v>
      </c>
      <c r="AI21" s="297">
        <f xml:space="preserve">
IF($A$4&lt;=12,SUMIFS('ON Data'!AM:AM,'ON Data'!$D:$D,$A$4,'ON Data'!$E:$E,12),SUMIFS('ON Data'!AM:AM,'ON Data'!$E:$E,12))</f>
        <v>0</v>
      </c>
      <c r="AJ21" s="297">
        <f xml:space="preserve">
IF($A$4&lt;=12,SUMIFS('ON Data'!AN:AN,'ON Data'!$D:$D,$A$4,'ON Data'!$E:$E,12),SUMIFS('ON Data'!AN:AN,'ON Data'!$E:$E,12))</f>
        <v>0</v>
      </c>
      <c r="AK21" s="297">
        <f xml:space="preserve">
IF($A$4&lt;=12,SUMIFS('ON Data'!AO:AO,'ON Data'!$D:$D,$A$4,'ON Data'!$E:$E,12),SUMIFS('ON Data'!AO:AO,'ON Data'!$E:$E,12))</f>
        <v>0</v>
      </c>
      <c r="AL21" s="297">
        <f xml:space="preserve">
IF($A$4&lt;=12,SUMIFS('ON Data'!AP:AP,'ON Data'!$D:$D,$A$4,'ON Data'!$E:$E,12),SUMIFS('ON Data'!AP:AP,'ON Data'!$E:$E,12))</f>
        <v>0</v>
      </c>
      <c r="AM21" s="298">
        <f xml:space="preserve">
IF($A$4&lt;=12,SUMIFS('ON Data'!AQ:AQ,'ON Data'!$D:$D,$A$4,'ON Data'!$E:$E,12),SUMIFS('ON Data'!AQ:AQ,'ON Data'!$E:$E,12))</f>
        <v>0</v>
      </c>
      <c r="AN21" s="370"/>
      <c r="AO21" s="370"/>
      <c r="AP21" s="370"/>
      <c r="AQ21" s="370"/>
      <c r="AR21" s="370"/>
      <c r="AS21" s="370"/>
      <c r="AT21" s="666"/>
    </row>
    <row r="22" spans="1:46" ht="15" hidden="1" outlineLevel="1" thickBot="1" x14ac:dyDescent="0.35">
      <c r="A22" s="275" t="s">
        <v>81</v>
      </c>
      <c r="B22" s="352" t="str">
        <f xml:space="preserve">
IF(OR(B21="",B21=0),"",B20/B21)</f>
        <v/>
      </c>
      <c r="C22" s="353" t="str">
        <f t="shared" ref="C22:I22" si="3" xml:space="preserve">
IF(OR(C21="",C21=0),"",C20/C21)</f>
        <v/>
      </c>
      <c r="D22" s="354" t="str">
        <f t="shared" si="3"/>
        <v/>
      </c>
      <c r="E22" s="354"/>
      <c r="F22" s="354" t="str">
        <f t="shared" si="3"/>
        <v/>
      </c>
      <c r="G22" s="354" t="str">
        <f t="shared" si="3"/>
        <v/>
      </c>
      <c r="H22" s="354" t="str">
        <f t="shared" si="3"/>
        <v/>
      </c>
      <c r="I22" s="354" t="str">
        <f t="shared" si="3"/>
        <v/>
      </c>
      <c r="J22" s="354" t="str">
        <f t="shared" ref="J22:AM22" si="4" xml:space="preserve">
IF(OR(J21="",J21=0),"",J20/J21)</f>
        <v/>
      </c>
      <c r="K22" s="354" t="str">
        <f t="shared" si="4"/>
        <v/>
      </c>
      <c r="L22" s="354" t="str">
        <f t="shared" si="4"/>
        <v/>
      </c>
      <c r="M22" s="354" t="str">
        <f t="shared" si="4"/>
        <v/>
      </c>
      <c r="N22" s="354" t="str">
        <f t="shared" si="4"/>
        <v/>
      </c>
      <c r="O22" s="354" t="str">
        <f t="shared" si="4"/>
        <v/>
      </c>
      <c r="P22" s="354" t="str">
        <f t="shared" si="4"/>
        <v/>
      </c>
      <c r="Q22" s="354" t="str">
        <f t="shared" si="4"/>
        <v/>
      </c>
      <c r="R22" s="354" t="str">
        <f t="shared" si="4"/>
        <v/>
      </c>
      <c r="S22" s="354" t="str">
        <f t="shared" si="4"/>
        <v/>
      </c>
      <c r="T22" s="354" t="str">
        <f t="shared" si="4"/>
        <v/>
      </c>
      <c r="U22" s="354" t="str">
        <f t="shared" si="4"/>
        <v/>
      </c>
      <c r="V22" s="354" t="str">
        <f t="shared" si="4"/>
        <v/>
      </c>
      <c r="W22" s="354" t="str">
        <f t="shared" si="4"/>
        <v/>
      </c>
      <c r="X22" s="354" t="str">
        <f t="shared" si="4"/>
        <v/>
      </c>
      <c r="Y22" s="354" t="str">
        <f t="shared" si="4"/>
        <v/>
      </c>
      <c r="Z22" s="354" t="str">
        <f t="shared" si="4"/>
        <v/>
      </c>
      <c r="AA22" s="354"/>
      <c r="AB22" s="354" t="str">
        <f t="shared" si="4"/>
        <v/>
      </c>
      <c r="AC22" s="354" t="str">
        <f t="shared" si="4"/>
        <v/>
      </c>
      <c r="AD22" s="354" t="str">
        <f t="shared" si="4"/>
        <v/>
      </c>
      <c r="AE22" s="354" t="str">
        <f t="shared" si="4"/>
        <v/>
      </c>
      <c r="AF22" s="354" t="str">
        <f t="shared" si="4"/>
        <v/>
      </c>
      <c r="AG22" s="354" t="str">
        <f t="shared" si="4"/>
        <v/>
      </c>
      <c r="AH22" s="354" t="str">
        <f t="shared" si="4"/>
        <v/>
      </c>
      <c r="AI22" s="354" t="str">
        <f t="shared" si="4"/>
        <v/>
      </c>
      <c r="AJ22" s="354" t="str">
        <f t="shared" si="4"/>
        <v/>
      </c>
      <c r="AK22" s="354" t="str">
        <f t="shared" si="4"/>
        <v/>
      </c>
      <c r="AL22" s="354" t="str">
        <f t="shared" si="4"/>
        <v/>
      </c>
      <c r="AM22" s="355" t="str">
        <f t="shared" si="4"/>
        <v/>
      </c>
      <c r="AN22" s="370"/>
      <c r="AO22" s="370"/>
      <c r="AP22" s="370"/>
      <c r="AQ22" s="370"/>
      <c r="AR22" s="370"/>
      <c r="AS22" s="370"/>
      <c r="AT22" s="666"/>
    </row>
    <row r="23" spans="1:46" ht="15" hidden="1" outlineLevel="1" thickBot="1" x14ac:dyDescent="0.35">
      <c r="A23" s="283" t="s">
        <v>69</v>
      </c>
      <c r="B23" s="299">
        <f xml:space="preserve">
IF(B21="","",B20-B21)</f>
        <v>9053317</v>
      </c>
      <c r="C23" s="300">
        <f t="shared" ref="C23:I23" si="5" xml:space="preserve">
IF(C21="","",C20-C21)</f>
        <v>0</v>
      </c>
      <c r="D23" s="301">
        <f t="shared" si="5"/>
        <v>0</v>
      </c>
      <c r="E23" s="301"/>
      <c r="F23" s="301">
        <f t="shared" si="5"/>
        <v>913666</v>
      </c>
      <c r="G23" s="301">
        <f t="shared" si="5"/>
        <v>0</v>
      </c>
      <c r="H23" s="301">
        <f t="shared" si="5"/>
        <v>2987583</v>
      </c>
      <c r="I23" s="301">
        <f t="shared" si="5"/>
        <v>0</v>
      </c>
      <c r="J23" s="301">
        <f t="shared" ref="J23:AM23" si="6" xml:space="preserve">
IF(J21="","",J20-J21)</f>
        <v>0</v>
      </c>
      <c r="K23" s="301">
        <f t="shared" si="6"/>
        <v>0</v>
      </c>
      <c r="L23" s="301">
        <f t="shared" si="6"/>
        <v>0</v>
      </c>
      <c r="M23" s="301">
        <f t="shared" si="6"/>
        <v>218252</v>
      </c>
      <c r="N23" s="301">
        <f t="shared" si="6"/>
        <v>334313</v>
      </c>
      <c r="O23" s="301">
        <f t="shared" si="6"/>
        <v>0</v>
      </c>
      <c r="P23" s="301">
        <f t="shared" si="6"/>
        <v>0</v>
      </c>
      <c r="Q23" s="301">
        <f t="shared" si="6"/>
        <v>0</v>
      </c>
      <c r="R23" s="301">
        <f t="shared" si="6"/>
        <v>4226132</v>
      </c>
      <c r="S23" s="301">
        <f t="shared" si="6"/>
        <v>0</v>
      </c>
      <c r="T23" s="301">
        <f t="shared" si="6"/>
        <v>0</v>
      </c>
      <c r="U23" s="301">
        <f t="shared" si="6"/>
        <v>0</v>
      </c>
      <c r="V23" s="301">
        <f t="shared" si="6"/>
        <v>0</v>
      </c>
      <c r="W23" s="301">
        <f t="shared" si="6"/>
        <v>0</v>
      </c>
      <c r="X23" s="301">
        <f t="shared" si="6"/>
        <v>0</v>
      </c>
      <c r="Y23" s="301">
        <f t="shared" si="6"/>
        <v>0</v>
      </c>
      <c r="Z23" s="301">
        <f t="shared" si="6"/>
        <v>0</v>
      </c>
      <c r="AA23" s="301"/>
      <c r="AB23" s="301">
        <f t="shared" si="6"/>
        <v>0</v>
      </c>
      <c r="AC23" s="301">
        <f t="shared" si="6"/>
        <v>0</v>
      </c>
      <c r="AD23" s="301">
        <f t="shared" si="6"/>
        <v>0</v>
      </c>
      <c r="AE23" s="301">
        <f t="shared" si="6"/>
        <v>0</v>
      </c>
      <c r="AF23" s="301">
        <f t="shared" si="6"/>
        <v>0</v>
      </c>
      <c r="AG23" s="301">
        <f t="shared" si="6"/>
        <v>0</v>
      </c>
      <c r="AH23" s="301">
        <f t="shared" si="6"/>
        <v>0</v>
      </c>
      <c r="AI23" s="301">
        <f t="shared" si="6"/>
        <v>0</v>
      </c>
      <c r="AJ23" s="301">
        <f t="shared" si="6"/>
        <v>0</v>
      </c>
      <c r="AK23" s="301">
        <f t="shared" si="6"/>
        <v>0</v>
      </c>
      <c r="AL23" s="301">
        <f t="shared" si="6"/>
        <v>0</v>
      </c>
      <c r="AM23" s="302">
        <f t="shared" si="6"/>
        <v>0</v>
      </c>
      <c r="AN23" s="370"/>
      <c r="AO23" s="370"/>
      <c r="AP23" s="370"/>
      <c r="AQ23" s="370"/>
      <c r="AR23" s="370"/>
      <c r="AS23" s="370"/>
      <c r="AT23" s="666"/>
    </row>
    <row r="24" spans="1:46" x14ac:dyDescent="0.3">
      <c r="A24" s="277" t="s">
        <v>204</v>
      </c>
      <c r="B24" s="326" t="s">
        <v>3</v>
      </c>
      <c r="C24" s="667" t="s">
        <v>216</v>
      </c>
      <c r="D24" s="638"/>
      <c r="E24" s="639"/>
      <c r="F24" s="640" t="s">
        <v>302</v>
      </c>
      <c r="G24" s="641"/>
      <c r="H24" s="641"/>
      <c r="I24" s="641"/>
      <c r="J24" s="641"/>
      <c r="K24" s="641"/>
      <c r="L24" s="640" t="s">
        <v>215</v>
      </c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40" t="s">
        <v>303</v>
      </c>
      <c r="AR24" s="639"/>
      <c r="AS24" s="662"/>
      <c r="AT24" s="666"/>
    </row>
    <row r="25" spans="1:46" x14ac:dyDescent="0.3">
      <c r="A25" s="278" t="s">
        <v>79</v>
      </c>
      <c r="B25" s="295">
        <f xml:space="preserve">
SUM(C25:AS25)</f>
        <v>26850</v>
      </c>
      <c r="C25" s="668">
        <f xml:space="preserve">
IF($A$4&lt;=12,SUMIFS('ON Data'!$I:$I,'ON Data'!$D:$D,$A$4,'ON Data'!$E:$E,10),SUMIFS('ON Data'!$I:$I,'ON Data'!$E:$E,10))</f>
        <v>0</v>
      </c>
      <c r="D25" s="642"/>
      <c r="E25" s="643"/>
      <c r="F25" s="644">
        <f xml:space="preserve">
IF($A$4&lt;=12,SUMIFS('ON Data'!K:K,'ON Data'!$D:$D,$A$4,'ON Data'!$E:$E,10),SUMIFS('ON Data'!K:K,'ON Data'!$E:$E,10))</f>
        <v>23600</v>
      </c>
      <c r="G25" s="643"/>
      <c r="H25" s="643"/>
      <c r="I25" s="643"/>
      <c r="J25" s="643"/>
      <c r="K25" s="643"/>
      <c r="L25" s="644">
        <f xml:space="preserve">
IF($A$4&lt;=12,SUMIFS('ON Data'!P:P,'ON Data'!$D:$D,$A$4,'ON Data'!$E:$E,10),SUMIFS('ON Data'!P:P,'ON Data'!$E:$E,10))</f>
        <v>3250</v>
      </c>
      <c r="M25" s="643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4">
        <f xml:space="preserve">
IF($A$4&lt;=12,SUMIFS('ON Data'!AW:AW,'ON Data'!$D:$D,$A$4,'ON Data'!$E:$E,10),SUMIFS('ON Data'!AW:AW,'ON Data'!$E:$E,10))</f>
        <v>0</v>
      </c>
      <c r="AR25" s="643"/>
      <c r="AS25" s="663"/>
      <c r="AT25" s="666"/>
    </row>
    <row r="26" spans="1:46" x14ac:dyDescent="0.3">
      <c r="A26" s="284" t="s">
        <v>214</v>
      </c>
      <c r="B26" s="306">
        <f xml:space="preserve">
SUM(C26:AS26)</f>
        <v>22900.950122330127</v>
      </c>
      <c r="C26" s="668">
        <f xml:space="preserve">
IF($A$4&lt;=12,SUMIFS('ON Data'!$I:$I,'ON Data'!$D:$D,$A$4,'ON Data'!$E:$E,11),SUMIFS('ON Data'!$I:$I,'ON Data'!$E:$E,11))</f>
        <v>0</v>
      </c>
      <c r="D26" s="642"/>
      <c r="E26" s="643"/>
      <c r="F26" s="644">
        <f xml:space="preserve">
IF($A$4&lt;=12,SUMIFS('ON Data'!K:K,'ON Data'!$D:$D,$A$4,'ON Data'!$E:$E,11),SUMIFS('ON Data'!K:K,'ON Data'!$E:$E,11))</f>
        <v>12900.950122330125</v>
      </c>
      <c r="G26" s="643"/>
      <c r="H26" s="643"/>
      <c r="I26" s="643"/>
      <c r="J26" s="643"/>
      <c r="K26" s="643"/>
      <c r="L26" s="645">
        <f xml:space="preserve">
IF($A$4&lt;=12,SUMIFS('ON Data'!P:P,'ON Data'!$D:$D,$A$4,'ON Data'!$E:$E,11),SUMIFS('ON Data'!P:P,'ON Data'!$E:$E,11))</f>
        <v>10000</v>
      </c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5">
        <f xml:space="preserve">
IF($A$4&lt;=12,SUMIFS('ON Data'!AW:AW,'ON Data'!$D:$D,$A$4,'ON Data'!$E:$E,11),SUMIFS('ON Data'!AW:AW,'ON Data'!$E:$E,11))</f>
        <v>0</v>
      </c>
      <c r="AR26" s="646"/>
      <c r="AS26" s="664"/>
      <c r="AT26" s="666"/>
    </row>
    <row r="27" spans="1:46" x14ac:dyDescent="0.3">
      <c r="A27" s="284" t="s">
        <v>81</v>
      </c>
      <c r="B27" s="327">
        <f xml:space="preserve">
IF(B26=0,0,B25/B26)</f>
        <v>1.1724404383475451</v>
      </c>
      <c r="C27" s="669">
        <f xml:space="preserve">
IF(C26=0,0,C25/C26)</f>
        <v>0</v>
      </c>
      <c r="D27" s="642"/>
      <c r="E27" s="643"/>
      <c r="F27" s="647">
        <f xml:space="preserve">
IF(F26=0,0,F25/F26)</f>
        <v>1.8293226294357186</v>
      </c>
      <c r="G27" s="643"/>
      <c r="H27" s="643"/>
      <c r="I27" s="643"/>
      <c r="J27" s="643"/>
      <c r="K27" s="643"/>
      <c r="L27" s="647">
        <f xml:space="preserve">
IF(L26=0,0,L25/L26)</f>
        <v>0.32500000000000001</v>
      </c>
      <c r="M27" s="643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7">
        <f xml:space="preserve">
IF(AQ26=0,0,AQ25/AQ26)</f>
        <v>0</v>
      </c>
      <c r="AR27" s="643"/>
      <c r="AS27" s="663"/>
      <c r="AT27" s="666"/>
    </row>
    <row r="28" spans="1:46" ht="15" thickBot="1" x14ac:dyDescent="0.35">
      <c r="A28" s="284" t="s">
        <v>213</v>
      </c>
      <c r="B28" s="306">
        <f xml:space="preserve">
SUM(C28:AS28)</f>
        <v>-3949.0498776698751</v>
      </c>
      <c r="C28" s="670">
        <f xml:space="preserve">
C26-C25</f>
        <v>0</v>
      </c>
      <c r="D28" s="648"/>
      <c r="E28" s="649"/>
      <c r="F28" s="650">
        <f xml:space="preserve">
F26-F25</f>
        <v>-10699.049877669875</v>
      </c>
      <c r="G28" s="649"/>
      <c r="H28" s="649"/>
      <c r="I28" s="649"/>
      <c r="J28" s="649"/>
      <c r="K28" s="649"/>
      <c r="L28" s="650">
        <f xml:space="preserve">
L26-L25</f>
        <v>6750</v>
      </c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649"/>
      <c r="AF28" s="649"/>
      <c r="AG28" s="649"/>
      <c r="AH28" s="649"/>
      <c r="AI28" s="649"/>
      <c r="AJ28" s="649"/>
      <c r="AK28" s="649"/>
      <c r="AL28" s="649"/>
      <c r="AM28" s="649"/>
      <c r="AN28" s="649"/>
      <c r="AO28" s="649"/>
      <c r="AP28" s="649"/>
      <c r="AQ28" s="650">
        <f xml:space="preserve">
AQ26-AQ25</f>
        <v>0</v>
      </c>
      <c r="AR28" s="649"/>
      <c r="AS28" s="665"/>
      <c r="AT28" s="666"/>
    </row>
    <row r="29" spans="1:46" x14ac:dyDescent="0.3">
      <c r="A29" s="285"/>
      <c r="B29" s="285"/>
      <c r="C29" s="286"/>
      <c r="D29" s="285"/>
      <c r="E29" s="285"/>
      <c r="F29" s="285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5"/>
      <c r="AJ29" s="285"/>
      <c r="AK29" s="285"/>
      <c r="AL29" s="285"/>
      <c r="AM29" s="285"/>
    </row>
    <row r="30" spans="1:46" x14ac:dyDescent="0.3">
      <c r="A30" s="141" t="s">
        <v>169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78"/>
      <c r="AL30" s="178"/>
      <c r="AM30" s="178"/>
    </row>
    <row r="31" spans="1:46" x14ac:dyDescent="0.3">
      <c r="A31" s="142" t="s">
        <v>211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78"/>
      <c r="AL31" s="178"/>
      <c r="AM31" s="178"/>
    </row>
    <row r="32" spans="1:46" ht="14.4" customHeight="1" x14ac:dyDescent="0.3">
      <c r="A32" s="323" t="s">
        <v>208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</row>
    <row r="33" spans="1:1" x14ac:dyDescent="0.3">
      <c r="A33" s="325" t="s">
        <v>298</v>
      </c>
    </row>
    <row r="34" spans="1:1" x14ac:dyDescent="0.3">
      <c r="A34" s="325" t="s">
        <v>299</v>
      </c>
    </row>
    <row r="35" spans="1:1" x14ac:dyDescent="0.3">
      <c r="A35" s="325" t="s">
        <v>300</v>
      </c>
    </row>
    <row r="36" spans="1:1" x14ac:dyDescent="0.3">
      <c r="A36" s="325" t="s">
        <v>301</v>
      </c>
    </row>
    <row r="37" spans="1:1" x14ac:dyDescent="0.3">
      <c r="A37" s="325" t="s">
        <v>217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2" priority="12" operator="greaterThan">
      <formula>1</formula>
    </cfRule>
  </conditionalFormatting>
  <conditionalFormatting sqref="C28">
    <cfRule type="cellIs" dxfId="11" priority="11" operator="lessThan">
      <formula>0</formula>
    </cfRule>
  </conditionalFormatting>
  <conditionalFormatting sqref="B22:AM22">
    <cfRule type="cellIs" dxfId="10" priority="10" operator="greaterThan">
      <formula>1</formula>
    </cfRule>
  </conditionalFormatting>
  <conditionalFormatting sqref="B23:AM23">
    <cfRule type="cellIs" dxfId="9" priority="9" operator="greaterThan">
      <formula>0</formula>
    </cfRule>
  </conditionalFormatting>
  <conditionalFormatting sqref="L28">
    <cfRule type="cellIs" dxfId="8" priority="5" operator="lessThan">
      <formula>0</formula>
    </cfRule>
  </conditionalFormatting>
  <conditionalFormatting sqref="L27">
    <cfRule type="cellIs" dxfId="7" priority="6" operator="greaterThan">
      <formula>1</formula>
    </cfRule>
  </conditionalFormatting>
  <conditionalFormatting sqref="F27">
    <cfRule type="cellIs" dxfId="6" priority="4" operator="greaterThan">
      <formula>1</formula>
    </cfRule>
  </conditionalFormatting>
  <conditionalFormatting sqref="F28">
    <cfRule type="cellIs" dxfId="5" priority="3" operator="lessThan">
      <formula>0</formula>
    </cfRule>
  </conditionalFormatting>
  <conditionalFormatting sqref="AQ28">
    <cfRule type="cellIs" dxfId="4" priority="1" operator="lessThan">
      <formula>0</formula>
    </cfRule>
  </conditionalFormatting>
  <conditionalFormatting sqref="AQ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9" x14ac:dyDescent="0.3">
      <c r="A1" s="264" t="s">
        <v>1478</v>
      </c>
    </row>
    <row r="2" spans="1:49" x14ac:dyDescent="0.3">
      <c r="A2" s="268" t="s">
        <v>304</v>
      </c>
    </row>
    <row r="3" spans="1:49" x14ac:dyDescent="0.3">
      <c r="A3" s="264" t="s">
        <v>176</v>
      </c>
      <c r="B3" s="289">
        <v>2017</v>
      </c>
      <c r="D3" s="265">
        <f>MAX(D5:D1048576)</f>
        <v>2</v>
      </c>
      <c r="F3" s="265">
        <f>SUMIF($E5:$E1048576,"&lt;10",F5:F1048576)</f>
        <v>9249846.8300000001</v>
      </c>
      <c r="G3" s="265">
        <f t="shared" ref="G3:AW3" si="0">SUMIF($E5:$E1048576,"&lt;10",G5:G1048576)</f>
        <v>0</v>
      </c>
      <c r="H3" s="265">
        <f t="shared" si="0"/>
        <v>0</v>
      </c>
      <c r="I3" s="265">
        <f t="shared" si="0"/>
        <v>369613</v>
      </c>
      <c r="J3" s="265">
        <f t="shared" si="0"/>
        <v>940453</v>
      </c>
      <c r="K3" s="265">
        <f t="shared" si="0"/>
        <v>0</v>
      </c>
      <c r="L3" s="265">
        <f t="shared" si="0"/>
        <v>3073340.4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219386</v>
      </c>
      <c r="R3" s="265">
        <f t="shared" si="0"/>
        <v>335666.5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4275255.93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0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0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0</v>
      </c>
      <c r="AN3" s="265">
        <f t="shared" si="0"/>
        <v>0</v>
      </c>
      <c r="AO3" s="265">
        <f t="shared" si="0"/>
        <v>0</v>
      </c>
      <c r="AP3" s="265">
        <f t="shared" si="0"/>
        <v>0</v>
      </c>
      <c r="AQ3" s="265">
        <f t="shared" si="0"/>
        <v>0</v>
      </c>
      <c r="AR3" s="265">
        <f t="shared" si="0"/>
        <v>0</v>
      </c>
      <c r="AS3" s="265">
        <f t="shared" si="0"/>
        <v>0</v>
      </c>
      <c r="AT3" s="265">
        <f t="shared" si="0"/>
        <v>36132</v>
      </c>
      <c r="AU3" s="265">
        <f t="shared" si="0"/>
        <v>0</v>
      </c>
      <c r="AV3" s="265">
        <f t="shared" si="0"/>
        <v>0</v>
      </c>
      <c r="AW3" s="265">
        <f t="shared" si="0"/>
        <v>0</v>
      </c>
    </row>
    <row r="4" spans="1:49" x14ac:dyDescent="0.3">
      <c r="A4" s="264" t="s">
        <v>177</v>
      </c>
      <c r="B4" s="289">
        <v>1</v>
      </c>
      <c r="C4" s="266" t="s">
        <v>5</v>
      </c>
      <c r="D4" s="267" t="s">
        <v>68</v>
      </c>
      <c r="E4" s="267" t="s">
        <v>175</v>
      </c>
      <c r="F4" s="267" t="s">
        <v>3</v>
      </c>
      <c r="G4" s="267">
        <v>0</v>
      </c>
      <c r="H4" s="267">
        <v>25</v>
      </c>
      <c r="I4" s="267">
        <v>30</v>
      </c>
      <c r="J4" s="267">
        <v>99</v>
      </c>
      <c r="K4" s="267">
        <v>100</v>
      </c>
      <c r="L4" s="267">
        <v>101</v>
      </c>
      <c r="M4" s="267">
        <v>102</v>
      </c>
      <c r="N4" s="267">
        <v>103</v>
      </c>
      <c r="O4" s="267">
        <v>203</v>
      </c>
      <c r="P4" s="267">
        <v>302</v>
      </c>
      <c r="Q4" s="267">
        <v>303</v>
      </c>
      <c r="R4" s="267">
        <v>304</v>
      </c>
      <c r="S4" s="267">
        <v>305</v>
      </c>
      <c r="T4" s="267">
        <v>306</v>
      </c>
      <c r="U4" s="267">
        <v>407</v>
      </c>
      <c r="V4" s="267">
        <v>408</v>
      </c>
      <c r="W4" s="267">
        <v>409</v>
      </c>
      <c r="X4" s="267">
        <v>410</v>
      </c>
      <c r="Y4" s="267">
        <v>415</v>
      </c>
      <c r="Z4" s="267">
        <v>416</v>
      </c>
      <c r="AA4" s="267">
        <v>418</v>
      </c>
      <c r="AB4" s="267">
        <v>419</v>
      </c>
      <c r="AC4" s="267">
        <v>420</v>
      </c>
      <c r="AD4" s="267">
        <v>421</v>
      </c>
      <c r="AE4" s="267">
        <v>422</v>
      </c>
      <c r="AF4" s="267">
        <v>520</v>
      </c>
      <c r="AG4" s="267">
        <v>521</v>
      </c>
      <c r="AH4" s="267">
        <v>522</v>
      </c>
      <c r="AI4" s="267">
        <v>523</v>
      </c>
      <c r="AJ4" s="267">
        <v>524</v>
      </c>
      <c r="AK4" s="267">
        <v>525</v>
      </c>
      <c r="AL4" s="267">
        <v>526</v>
      </c>
      <c r="AM4" s="267">
        <v>527</v>
      </c>
      <c r="AN4" s="267">
        <v>528</v>
      </c>
      <c r="AO4" s="267">
        <v>629</v>
      </c>
      <c r="AP4" s="267">
        <v>630</v>
      </c>
      <c r="AQ4" s="267">
        <v>636</v>
      </c>
      <c r="AR4" s="267">
        <v>637</v>
      </c>
      <c r="AS4" s="267">
        <v>640</v>
      </c>
      <c r="AT4" s="267">
        <v>642</v>
      </c>
      <c r="AU4" s="267">
        <v>743</v>
      </c>
      <c r="AV4" s="267">
        <v>745</v>
      </c>
      <c r="AW4" s="267">
        <v>746</v>
      </c>
    </row>
    <row r="5" spans="1:49" x14ac:dyDescent="0.3">
      <c r="A5" s="264" t="s">
        <v>178</v>
      </c>
      <c r="B5" s="289">
        <v>2</v>
      </c>
      <c r="C5" s="264">
        <v>34</v>
      </c>
      <c r="D5" s="264">
        <v>1</v>
      </c>
      <c r="E5" s="264">
        <v>1</v>
      </c>
      <c r="F5" s="264">
        <v>103.25</v>
      </c>
      <c r="G5" s="264">
        <v>0</v>
      </c>
      <c r="H5" s="264">
        <v>0</v>
      </c>
      <c r="I5" s="264">
        <v>8</v>
      </c>
      <c r="J5" s="264">
        <v>9.6</v>
      </c>
      <c r="K5" s="264">
        <v>0</v>
      </c>
      <c r="L5" s="264">
        <v>16</v>
      </c>
      <c r="M5" s="264">
        <v>0</v>
      </c>
      <c r="N5" s="264">
        <v>0</v>
      </c>
      <c r="O5" s="264">
        <v>0</v>
      </c>
      <c r="P5" s="264">
        <v>0</v>
      </c>
      <c r="Q5" s="264">
        <v>3.75</v>
      </c>
      <c r="R5" s="264">
        <v>4</v>
      </c>
      <c r="S5" s="264">
        <v>0</v>
      </c>
      <c r="T5" s="264">
        <v>0</v>
      </c>
      <c r="U5" s="264">
        <v>0</v>
      </c>
      <c r="V5" s="264">
        <v>60.900000000000006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0</v>
      </c>
      <c r="AD5" s="264">
        <v>0</v>
      </c>
      <c r="AE5" s="264">
        <v>0</v>
      </c>
      <c r="AF5" s="264">
        <v>0</v>
      </c>
      <c r="AG5" s="264">
        <v>0</v>
      </c>
      <c r="AH5" s="264">
        <v>0</v>
      </c>
      <c r="AI5" s="264">
        <v>0</v>
      </c>
      <c r="AJ5" s="264">
        <v>0</v>
      </c>
      <c r="AK5" s="264">
        <v>0</v>
      </c>
      <c r="AL5" s="264">
        <v>0</v>
      </c>
      <c r="AM5" s="264">
        <v>0</v>
      </c>
      <c r="AN5" s="264">
        <v>0</v>
      </c>
      <c r="AO5" s="264">
        <v>0</v>
      </c>
      <c r="AP5" s="264">
        <v>0</v>
      </c>
      <c r="AQ5" s="264">
        <v>0</v>
      </c>
      <c r="AR5" s="264">
        <v>0</v>
      </c>
      <c r="AS5" s="264">
        <v>0</v>
      </c>
      <c r="AT5" s="264">
        <v>1</v>
      </c>
      <c r="AU5" s="264">
        <v>0</v>
      </c>
      <c r="AV5" s="264">
        <v>0</v>
      </c>
      <c r="AW5" s="264">
        <v>0</v>
      </c>
    </row>
    <row r="6" spans="1:49" x14ac:dyDescent="0.3">
      <c r="A6" s="264" t="s">
        <v>179</v>
      </c>
      <c r="B6" s="289">
        <v>3</v>
      </c>
      <c r="C6" s="264">
        <v>34</v>
      </c>
      <c r="D6" s="264">
        <v>1</v>
      </c>
      <c r="E6" s="264">
        <v>2</v>
      </c>
      <c r="F6" s="264">
        <v>15620.5</v>
      </c>
      <c r="G6" s="264">
        <v>0</v>
      </c>
      <c r="H6" s="264">
        <v>0</v>
      </c>
      <c r="I6" s="264">
        <v>1016</v>
      </c>
      <c r="J6" s="264">
        <v>1633.6000000000001</v>
      </c>
      <c r="K6" s="264">
        <v>0</v>
      </c>
      <c r="L6" s="264">
        <v>2570.4</v>
      </c>
      <c r="M6" s="264">
        <v>0</v>
      </c>
      <c r="N6" s="264">
        <v>0</v>
      </c>
      <c r="O6" s="264">
        <v>0</v>
      </c>
      <c r="P6" s="264">
        <v>0</v>
      </c>
      <c r="Q6" s="264">
        <v>562.5</v>
      </c>
      <c r="R6" s="264">
        <v>653</v>
      </c>
      <c r="S6" s="264">
        <v>0</v>
      </c>
      <c r="T6" s="264">
        <v>0</v>
      </c>
      <c r="U6" s="264">
        <v>0</v>
      </c>
      <c r="V6" s="264">
        <v>9009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0</v>
      </c>
      <c r="AD6" s="264">
        <v>0</v>
      </c>
      <c r="AE6" s="264">
        <v>0</v>
      </c>
      <c r="AF6" s="264">
        <v>0</v>
      </c>
      <c r="AG6" s="264">
        <v>0</v>
      </c>
      <c r="AH6" s="264">
        <v>0</v>
      </c>
      <c r="AI6" s="264">
        <v>0</v>
      </c>
      <c r="AJ6" s="264">
        <v>0</v>
      </c>
      <c r="AK6" s="264">
        <v>0</v>
      </c>
      <c r="AL6" s="264">
        <v>0</v>
      </c>
      <c r="AM6" s="264">
        <v>0</v>
      </c>
      <c r="AN6" s="264">
        <v>0</v>
      </c>
      <c r="AO6" s="264">
        <v>0</v>
      </c>
      <c r="AP6" s="264">
        <v>0</v>
      </c>
      <c r="AQ6" s="264">
        <v>0</v>
      </c>
      <c r="AR6" s="264">
        <v>0</v>
      </c>
      <c r="AS6" s="264">
        <v>0</v>
      </c>
      <c r="AT6" s="264">
        <v>176</v>
      </c>
      <c r="AU6" s="264">
        <v>0</v>
      </c>
      <c r="AV6" s="264">
        <v>0</v>
      </c>
      <c r="AW6" s="264">
        <v>0</v>
      </c>
    </row>
    <row r="7" spans="1:49" x14ac:dyDescent="0.3">
      <c r="A7" s="264" t="s">
        <v>180</v>
      </c>
      <c r="B7" s="289">
        <v>4</v>
      </c>
      <c r="C7" s="264">
        <v>34</v>
      </c>
      <c r="D7" s="264">
        <v>1</v>
      </c>
      <c r="E7" s="264">
        <v>3</v>
      </c>
      <c r="F7" s="264">
        <v>111.8</v>
      </c>
      <c r="G7" s="264">
        <v>0</v>
      </c>
      <c r="H7" s="264">
        <v>0</v>
      </c>
      <c r="I7" s="264">
        <v>0</v>
      </c>
      <c r="J7" s="264">
        <v>64.8</v>
      </c>
      <c r="K7" s="264">
        <v>0</v>
      </c>
      <c r="L7" s="264">
        <v>47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264">
        <v>0</v>
      </c>
      <c r="AP7" s="264">
        <v>0</v>
      </c>
      <c r="AQ7" s="264">
        <v>0</v>
      </c>
      <c r="AR7" s="264">
        <v>0</v>
      </c>
      <c r="AS7" s="264">
        <v>0</v>
      </c>
      <c r="AT7" s="264">
        <v>0</v>
      </c>
      <c r="AU7" s="264">
        <v>0</v>
      </c>
      <c r="AV7" s="264">
        <v>0</v>
      </c>
      <c r="AW7" s="264">
        <v>0</v>
      </c>
    </row>
    <row r="8" spans="1:49" x14ac:dyDescent="0.3">
      <c r="A8" s="264" t="s">
        <v>181</v>
      </c>
      <c r="B8" s="289">
        <v>5</v>
      </c>
      <c r="C8" s="264">
        <v>34</v>
      </c>
      <c r="D8" s="264">
        <v>1</v>
      </c>
      <c r="E8" s="264">
        <v>4</v>
      </c>
      <c r="F8" s="264">
        <v>716.45</v>
      </c>
      <c r="G8" s="264">
        <v>0</v>
      </c>
      <c r="H8" s="264">
        <v>0</v>
      </c>
      <c r="I8" s="264">
        <v>0</v>
      </c>
      <c r="J8" s="264">
        <v>175.20000000000002</v>
      </c>
      <c r="K8" s="264">
        <v>0</v>
      </c>
      <c r="L8" s="264">
        <v>385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37.5</v>
      </c>
      <c r="S8" s="264">
        <v>0</v>
      </c>
      <c r="T8" s="264">
        <v>0</v>
      </c>
      <c r="U8" s="264">
        <v>0</v>
      </c>
      <c r="V8" s="264">
        <v>118.75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  <c r="AV8" s="264">
        <v>0</v>
      </c>
      <c r="AW8" s="264">
        <v>0</v>
      </c>
    </row>
    <row r="9" spans="1:49" x14ac:dyDescent="0.3">
      <c r="A9" s="264" t="s">
        <v>182</v>
      </c>
      <c r="B9" s="289">
        <v>6</v>
      </c>
      <c r="C9" s="264">
        <v>34</v>
      </c>
      <c r="D9" s="264">
        <v>1</v>
      </c>
      <c r="E9" s="264">
        <v>6</v>
      </c>
      <c r="F9" s="264">
        <v>4573438</v>
      </c>
      <c r="G9" s="264">
        <v>0</v>
      </c>
      <c r="H9" s="264">
        <v>0</v>
      </c>
      <c r="I9" s="264">
        <v>166070</v>
      </c>
      <c r="J9" s="264">
        <v>456720</v>
      </c>
      <c r="K9" s="264">
        <v>0</v>
      </c>
      <c r="L9" s="264">
        <v>1517876</v>
      </c>
      <c r="M9" s="264">
        <v>0</v>
      </c>
      <c r="N9" s="264">
        <v>0</v>
      </c>
      <c r="O9" s="264">
        <v>0</v>
      </c>
      <c r="P9" s="264">
        <v>0</v>
      </c>
      <c r="Q9" s="264">
        <v>107910</v>
      </c>
      <c r="R9" s="264">
        <v>167335</v>
      </c>
      <c r="S9" s="264">
        <v>0</v>
      </c>
      <c r="T9" s="264">
        <v>0</v>
      </c>
      <c r="U9" s="264">
        <v>0</v>
      </c>
      <c r="V9" s="264">
        <v>2139597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17930</v>
      </c>
      <c r="AU9" s="264">
        <v>0</v>
      </c>
      <c r="AV9" s="264">
        <v>0</v>
      </c>
      <c r="AW9" s="264">
        <v>0</v>
      </c>
    </row>
    <row r="10" spans="1:49" x14ac:dyDescent="0.3">
      <c r="A10" s="264" t="s">
        <v>183</v>
      </c>
      <c r="B10" s="289">
        <v>7</v>
      </c>
      <c r="C10" s="264">
        <v>34</v>
      </c>
      <c r="D10" s="264">
        <v>1</v>
      </c>
      <c r="E10" s="264">
        <v>9</v>
      </c>
      <c r="F10" s="264">
        <v>102728</v>
      </c>
      <c r="G10" s="264">
        <v>0</v>
      </c>
      <c r="H10" s="264">
        <v>0</v>
      </c>
      <c r="I10" s="264">
        <v>18300</v>
      </c>
      <c r="J10" s="264">
        <v>8410</v>
      </c>
      <c r="K10" s="264">
        <v>0</v>
      </c>
      <c r="L10" s="264">
        <v>44610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0</v>
      </c>
      <c r="S10" s="264">
        <v>0</v>
      </c>
      <c r="T10" s="264">
        <v>0</v>
      </c>
      <c r="U10" s="264">
        <v>0</v>
      </c>
      <c r="V10" s="264">
        <v>31408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  <c r="AV10" s="264">
        <v>0</v>
      </c>
      <c r="AW10" s="264">
        <v>0</v>
      </c>
    </row>
    <row r="11" spans="1:49" x14ac:dyDescent="0.3">
      <c r="A11" s="264" t="s">
        <v>184</v>
      </c>
      <c r="B11" s="289">
        <v>8</v>
      </c>
      <c r="C11" s="264">
        <v>34</v>
      </c>
      <c r="D11" s="264">
        <v>1</v>
      </c>
      <c r="E11" s="264">
        <v>10</v>
      </c>
      <c r="F11" s="264">
        <v>14250</v>
      </c>
      <c r="G11" s="264">
        <v>0</v>
      </c>
      <c r="H11" s="264">
        <v>0</v>
      </c>
      <c r="I11" s="264">
        <v>0</v>
      </c>
      <c r="J11" s="264">
        <v>0</v>
      </c>
      <c r="K11" s="264">
        <v>11000</v>
      </c>
      <c r="L11" s="264">
        <v>0</v>
      </c>
      <c r="M11" s="264">
        <v>0</v>
      </c>
      <c r="N11" s="264">
        <v>0</v>
      </c>
      <c r="O11" s="264">
        <v>0</v>
      </c>
      <c r="P11" s="264">
        <v>3250</v>
      </c>
      <c r="Q11" s="264">
        <v>0</v>
      </c>
      <c r="R11" s="264">
        <v>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0</v>
      </c>
      <c r="AD11" s="264">
        <v>0</v>
      </c>
      <c r="AE11" s="264">
        <v>0</v>
      </c>
      <c r="AF11" s="264">
        <v>0</v>
      </c>
      <c r="AG11" s="264">
        <v>0</v>
      </c>
      <c r="AH11" s="264">
        <v>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  <c r="AO11" s="264">
        <v>0</v>
      </c>
      <c r="AP11" s="264">
        <v>0</v>
      </c>
      <c r="AQ11" s="264">
        <v>0</v>
      </c>
      <c r="AR11" s="264">
        <v>0</v>
      </c>
      <c r="AS11" s="264">
        <v>0</v>
      </c>
      <c r="AT11" s="264">
        <v>0</v>
      </c>
      <c r="AU11" s="264">
        <v>0</v>
      </c>
      <c r="AV11" s="264">
        <v>0</v>
      </c>
      <c r="AW11" s="264">
        <v>0</v>
      </c>
    </row>
    <row r="12" spans="1:49" x14ac:dyDescent="0.3">
      <c r="A12" s="264" t="s">
        <v>185</v>
      </c>
      <c r="B12" s="289">
        <v>9</v>
      </c>
      <c r="C12" s="264">
        <v>34</v>
      </c>
      <c r="D12" s="264">
        <v>1</v>
      </c>
      <c r="E12" s="264">
        <v>11</v>
      </c>
      <c r="F12" s="264">
        <v>11450.475061165063</v>
      </c>
      <c r="G12" s="264">
        <v>0</v>
      </c>
      <c r="H12" s="264">
        <v>0</v>
      </c>
      <c r="I12" s="264">
        <v>0</v>
      </c>
      <c r="J12" s="264">
        <v>0</v>
      </c>
      <c r="K12" s="264">
        <v>6450.4750611650625</v>
      </c>
      <c r="L12" s="264">
        <v>0</v>
      </c>
      <c r="M12" s="264">
        <v>0</v>
      </c>
      <c r="N12" s="264">
        <v>0</v>
      </c>
      <c r="O12" s="264">
        <v>0</v>
      </c>
      <c r="P12" s="264">
        <v>5000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  <c r="AO12" s="264">
        <v>0</v>
      </c>
      <c r="AP12" s="264">
        <v>0</v>
      </c>
      <c r="AQ12" s="264">
        <v>0</v>
      </c>
      <c r="AR12" s="264">
        <v>0</v>
      </c>
      <c r="AS12" s="264">
        <v>0</v>
      </c>
      <c r="AT12" s="264">
        <v>0</v>
      </c>
      <c r="AU12" s="264">
        <v>0</v>
      </c>
      <c r="AV12" s="264">
        <v>0</v>
      </c>
      <c r="AW12" s="264">
        <v>0</v>
      </c>
    </row>
    <row r="13" spans="1:49" x14ac:dyDescent="0.3">
      <c r="A13" s="264" t="s">
        <v>186</v>
      </c>
      <c r="B13" s="289">
        <v>10</v>
      </c>
      <c r="C13" s="264">
        <v>34</v>
      </c>
      <c r="D13" s="264">
        <v>2</v>
      </c>
      <c r="E13" s="264">
        <v>1</v>
      </c>
      <c r="F13" s="264">
        <v>105.25</v>
      </c>
      <c r="G13" s="264">
        <v>0</v>
      </c>
      <c r="H13" s="264">
        <v>0</v>
      </c>
      <c r="I13" s="264">
        <v>8</v>
      </c>
      <c r="J13" s="264">
        <v>9.6</v>
      </c>
      <c r="K13" s="264">
        <v>0</v>
      </c>
      <c r="L13" s="264">
        <v>16</v>
      </c>
      <c r="M13" s="264">
        <v>0</v>
      </c>
      <c r="N13" s="264">
        <v>0</v>
      </c>
      <c r="O13" s="264">
        <v>0</v>
      </c>
      <c r="P13" s="264">
        <v>0</v>
      </c>
      <c r="Q13" s="264">
        <v>3.75</v>
      </c>
      <c r="R13" s="264">
        <v>4</v>
      </c>
      <c r="S13" s="264">
        <v>0</v>
      </c>
      <c r="T13" s="264">
        <v>0</v>
      </c>
      <c r="U13" s="264">
        <v>0</v>
      </c>
      <c r="V13" s="264">
        <v>62.900000000000006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  <c r="AO13" s="264">
        <v>0</v>
      </c>
      <c r="AP13" s="264">
        <v>0</v>
      </c>
      <c r="AQ13" s="264">
        <v>0</v>
      </c>
      <c r="AR13" s="264">
        <v>0</v>
      </c>
      <c r="AS13" s="264">
        <v>0</v>
      </c>
      <c r="AT13" s="264">
        <v>1</v>
      </c>
      <c r="AU13" s="264">
        <v>0</v>
      </c>
      <c r="AV13" s="264">
        <v>0</v>
      </c>
      <c r="AW13" s="264">
        <v>0</v>
      </c>
    </row>
    <row r="14" spans="1:49" x14ac:dyDescent="0.3">
      <c r="A14" s="264" t="s">
        <v>187</v>
      </c>
      <c r="B14" s="289">
        <v>11</v>
      </c>
      <c r="C14" s="264">
        <v>34</v>
      </c>
      <c r="D14" s="264">
        <v>2</v>
      </c>
      <c r="E14" s="264">
        <v>2</v>
      </c>
      <c r="F14" s="264">
        <v>14526.079999999998</v>
      </c>
      <c r="G14" s="264">
        <v>0</v>
      </c>
      <c r="H14" s="264">
        <v>0</v>
      </c>
      <c r="I14" s="264">
        <v>1072</v>
      </c>
      <c r="J14" s="264">
        <v>1465.2</v>
      </c>
      <c r="K14" s="264">
        <v>0</v>
      </c>
      <c r="L14" s="264">
        <v>2300</v>
      </c>
      <c r="M14" s="264">
        <v>0</v>
      </c>
      <c r="N14" s="264">
        <v>0</v>
      </c>
      <c r="O14" s="264">
        <v>0</v>
      </c>
      <c r="P14" s="264">
        <v>0</v>
      </c>
      <c r="Q14" s="264">
        <v>564</v>
      </c>
      <c r="R14" s="264">
        <v>608.5</v>
      </c>
      <c r="S14" s="264">
        <v>0</v>
      </c>
      <c r="T14" s="264">
        <v>0</v>
      </c>
      <c r="U14" s="264">
        <v>0</v>
      </c>
      <c r="V14" s="264">
        <v>8364.3799999999992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0</v>
      </c>
      <c r="AD14" s="264">
        <v>0</v>
      </c>
      <c r="AE14" s="264">
        <v>0</v>
      </c>
      <c r="AF14" s="264">
        <v>0</v>
      </c>
      <c r="AG14" s="264">
        <v>0</v>
      </c>
      <c r="AH14" s="264">
        <v>0</v>
      </c>
      <c r="AI14" s="264">
        <v>0</v>
      </c>
      <c r="AJ14" s="264">
        <v>0</v>
      </c>
      <c r="AK14" s="264">
        <v>0</v>
      </c>
      <c r="AL14" s="264">
        <v>0</v>
      </c>
      <c r="AM14" s="264">
        <v>0</v>
      </c>
      <c r="AN14" s="264">
        <v>0</v>
      </c>
      <c r="AO14" s="264">
        <v>0</v>
      </c>
      <c r="AP14" s="264">
        <v>0</v>
      </c>
      <c r="AQ14" s="264">
        <v>0</v>
      </c>
      <c r="AR14" s="264">
        <v>0</v>
      </c>
      <c r="AS14" s="264">
        <v>0</v>
      </c>
      <c r="AT14" s="264">
        <v>152</v>
      </c>
      <c r="AU14" s="264">
        <v>0</v>
      </c>
      <c r="AV14" s="264">
        <v>0</v>
      </c>
      <c r="AW14" s="264">
        <v>0</v>
      </c>
    </row>
    <row r="15" spans="1:49" x14ac:dyDescent="0.3">
      <c r="A15" s="264" t="s">
        <v>188</v>
      </c>
      <c r="B15" s="289">
        <v>12</v>
      </c>
      <c r="C15" s="264">
        <v>34</v>
      </c>
      <c r="D15" s="264">
        <v>2</v>
      </c>
      <c r="E15" s="264">
        <v>3</v>
      </c>
      <c r="F15" s="264">
        <v>86</v>
      </c>
      <c r="G15" s="264">
        <v>0</v>
      </c>
      <c r="H15" s="264">
        <v>0</v>
      </c>
      <c r="I15" s="264">
        <v>0</v>
      </c>
      <c r="J15" s="264">
        <v>44</v>
      </c>
      <c r="K15" s="264">
        <v>0</v>
      </c>
      <c r="L15" s="264">
        <v>42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0</v>
      </c>
      <c r="AD15" s="264">
        <v>0</v>
      </c>
      <c r="AE15" s="264">
        <v>0</v>
      </c>
      <c r="AF15" s="264">
        <v>0</v>
      </c>
      <c r="AG15" s="264">
        <v>0</v>
      </c>
      <c r="AH15" s="264">
        <v>0</v>
      </c>
      <c r="AI15" s="264">
        <v>0</v>
      </c>
      <c r="AJ15" s="264">
        <v>0</v>
      </c>
      <c r="AK15" s="264">
        <v>0</v>
      </c>
      <c r="AL15" s="264">
        <v>0</v>
      </c>
      <c r="AM15" s="264">
        <v>0</v>
      </c>
      <c r="AN15" s="264">
        <v>0</v>
      </c>
      <c r="AO15" s="264">
        <v>0</v>
      </c>
      <c r="AP15" s="264">
        <v>0</v>
      </c>
      <c r="AQ15" s="264">
        <v>0</v>
      </c>
      <c r="AR15" s="264">
        <v>0</v>
      </c>
      <c r="AS15" s="264">
        <v>0</v>
      </c>
      <c r="AT15" s="264">
        <v>0</v>
      </c>
      <c r="AU15" s="264">
        <v>0</v>
      </c>
      <c r="AV15" s="264">
        <v>0</v>
      </c>
      <c r="AW15" s="264">
        <v>0</v>
      </c>
    </row>
    <row r="16" spans="1:49" x14ac:dyDescent="0.3">
      <c r="A16" s="264" t="s">
        <v>176</v>
      </c>
      <c r="B16" s="289">
        <v>2017</v>
      </c>
      <c r="C16" s="264">
        <v>34</v>
      </c>
      <c r="D16" s="264">
        <v>2</v>
      </c>
      <c r="E16" s="264">
        <v>4</v>
      </c>
      <c r="F16" s="264">
        <v>672.5</v>
      </c>
      <c r="G16" s="264">
        <v>0</v>
      </c>
      <c r="H16" s="264">
        <v>0</v>
      </c>
      <c r="I16" s="264">
        <v>0</v>
      </c>
      <c r="J16" s="264">
        <v>185</v>
      </c>
      <c r="K16" s="264">
        <v>0</v>
      </c>
      <c r="L16" s="264">
        <v>341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46.5</v>
      </c>
      <c r="S16" s="264">
        <v>0</v>
      </c>
      <c r="T16" s="264">
        <v>0</v>
      </c>
      <c r="U16" s="264">
        <v>0</v>
      </c>
      <c r="V16" s="264">
        <v>100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  <c r="AO16" s="264">
        <v>0</v>
      </c>
      <c r="AP16" s="264">
        <v>0</v>
      </c>
      <c r="AQ16" s="264">
        <v>0</v>
      </c>
      <c r="AR16" s="264">
        <v>0</v>
      </c>
      <c r="AS16" s="264">
        <v>0</v>
      </c>
      <c r="AT16" s="264">
        <v>0</v>
      </c>
      <c r="AU16" s="264">
        <v>0</v>
      </c>
      <c r="AV16" s="264">
        <v>0</v>
      </c>
      <c r="AW16" s="264">
        <v>0</v>
      </c>
    </row>
    <row r="17" spans="3:49" x14ac:dyDescent="0.3">
      <c r="C17" s="264">
        <v>34</v>
      </c>
      <c r="D17" s="264">
        <v>2</v>
      </c>
      <c r="E17" s="264">
        <v>6</v>
      </c>
      <c r="F17" s="264">
        <v>4479879</v>
      </c>
      <c r="G17" s="264">
        <v>0</v>
      </c>
      <c r="H17" s="264">
        <v>0</v>
      </c>
      <c r="I17" s="264">
        <v>171499</v>
      </c>
      <c r="J17" s="264">
        <v>456946</v>
      </c>
      <c r="K17" s="264">
        <v>0</v>
      </c>
      <c r="L17" s="264">
        <v>1469707</v>
      </c>
      <c r="M17" s="264">
        <v>0</v>
      </c>
      <c r="N17" s="264">
        <v>0</v>
      </c>
      <c r="O17" s="264">
        <v>0</v>
      </c>
      <c r="P17" s="264">
        <v>0</v>
      </c>
      <c r="Q17" s="264">
        <v>110342</v>
      </c>
      <c r="R17" s="264">
        <v>166978</v>
      </c>
      <c r="S17" s="264">
        <v>0</v>
      </c>
      <c r="T17" s="264">
        <v>0</v>
      </c>
      <c r="U17" s="264">
        <v>0</v>
      </c>
      <c r="V17" s="264">
        <v>2086535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0</v>
      </c>
      <c r="AD17" s="264">
        <v>0</v>
      </c>
      <c r="AE17" s="264">
        <v>0</v>
      </c>
      <c r="AF17" s="264">
        <v>0</v>
      </c>
      <c r="AG17" s="264">
        <v>0</v>
      </c>
      <c r="AH17" s="264">
        <v>0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  <c r="AO17" s="264">
        <v>0</v>
      </c>
      <c r="AP17" s="264">
        <v>0</v>
      </c>
      <c r="AQ17" s="264">
        <v>0</v>
      </c>
      <c r="AR17" s="264">
        <v>0</v>
      </c>
      <c r="AS17" s="264">
        <v>0</v>
      </c>
      <c r="AT17" s="264">
        <v>17872</v>
      </c>
      <c r="AU17" s="264">
        <v>0</v>
      </c>
      <c r="AV17" s="264">
        <v>0</v>
      </c>
      <c r="AW17" s="264">
        <v>0</v>
      </c>
    </row>
    <row r="18" spans="3:49" x14ac:dyDescent="0.3">
      <c r="C18" s="264">
        <v>34</v>
      </c>
      <c r="D18" s="264">
        <v>2</v>
      </c>
      <c r="E18" s="264">
        <v>9</v>
      </c>
      <c r="F18" s="264">
        <v>61860</v>
      </c>
      <c r="G18" s="264">
        <v>0</v>
      </c>
      <c r="H18" s="264">
        <v>0</v>
      </c>
      <c r="I18" s="264">
        <v>11640</v>
      </c>
      <c r="J18" s="264">
        <v>14790</v>
      </c>
      <c r="K18" s="264">
        <v>0</v>
      </c>
      <c r="L18" s="264">
        <v>35430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  <c r="AO18" s="264">
        <v>0</v>
      </c>
      <c r="AP18" s="264">
        <v>0</v>
      </c>
      <c r="AQ18" s="264">
        <v>0</v>
      </c>
      <c r="AR18" s="264">
        <v>0</v>
      </c>
      <c r="AS18" s="264">
        <v>0</v>
      </c>
      <c r="AT18" s="264">
        <v>0</v>
      </c>
      <c r="AU18" s="264">
        <v>0</v>
      </c>
      <c r="AV18" s="264">
        <v>0</v>
      </c>
      <c r="AW18" s="264">
        <v>0</v>
      </c>
    </row>
    <row r="19" spans="3:49" x14ac:dyDescent="0.3">
      <c r="C19" s="264">
        <v>34</v>
      </c>
      <c r="D19" s="264">
        <v>2</v>
      </c>
      <c r="E19" s="264">
        <v>10</v>
      </c>
      <c r="F19" s="264">
        <v>12600</v>
      </c>
      <c r="G19" s="264">
        <v>0</v>
      </c>
      <c r="H19" s="264">
        <v>0</v>
      </c>
      <c r="I19" s="264">
        <v>0</v>
      </c>
      <c r="J19" s="264">
        <v>0</v>
      </c>
      <c r="K19" s="264">
        <v>12600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0</v>
      </c>
      <c r="AD19" s="264">
        <v>0</v>
      </c>
      <c r="AE19" s="264">
        <v>0</v>
      </c>
      <c r="AF19" s="264">
        <v>0</v>
      </c>
      <c r="AG19" s="264">
        <v>0</v>
      </c>
      <c r="AH19" s="264">
        <v>0</v>
      </c>
      <c r="AI19" s="264">
        <v>0</v>
      </c>
      <c r="AJ19" s="264">
        <v>0</v>
      </c>
      <c r="AK19" s="264">
        <v>0</v>
      </c>
      <c r="AL19" s="264">
        <v>0</v>
      </c>
      <c r="AM19" s="264">
        <v>0</v>
      </c>
      <c r="AN19" s="264">
        <v>0</v>
      </c>
      <c r="AO19" s="264">
        <v>0</v>
      </c>
      <c r="AP19" s="264">
        <v>0</v>
      </c>
      <c r="AQ19" s="264">
        <v>0</v>
      </c>
      <c r="AR19" s="264">
        <v>0</v>
      </c>
      <c r="AS19" s="264">
        <v>0</v>
      </c>
      <c r="AT19" s="264">
        <v>0</v>
      </c>
      <c r="AU19" s="264">
        <v>0</v>
      </c>
      <c r="AV19" s="264">
        <v>0</v>
      </c>
      <c r="AW19" s="264">
        <v>0</v>
      </c>
    </row>
    <row r="20" spans="3:49" x14ac:dyDescent="0.3">
      <c r="C20" s="264">
        <v>34</v>
      </c>
      <c r="D20" s="264">
        <v>2</v>
      </c>
      <c r="E20" s="264">
        <v>11</v>
      </c>
      <c r="F20" s="264">
        <v>11450.475061165063</v>
      </c>
      <c r="G20" s="264">
        <v>0</v>
      </c>
      <c r="H20" s="264">
        <v>0</v>
      </c>
      <c r="I20" s="264">
        <v>0</v>
      </c>
      <c r="J20" s="264">
        <v>0</v>
      </c>
      <c r="K20" s="264">
        <v>6450.4750611650625</v>
      </c>
      <c r="L20" s="264">
        <v>0</v>
      </c>
      <c r="M20" s="264">
        <v>0</v>
      </c>
      <c r="N20" s="264">
        <v>0</v>
      </c>
      <c r="O20" s="264">
        <v>0</v>
      </c>
      <c r="P20" s="264">
        <v>5000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  <c r="AO20" s="264">
        <v>0</v>
      </c>
      <c r="AP20" s="264">
        <v>0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  <c r="AV20" s="264">
        <v>0</v>
      </c>
      <c r="AW20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53" t="s">
        <v>1483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</row>
    <row r="2" spans="1:28" ht="14.4" customHeight="1" thickBot="1" x14ac:dyDescent="0.35">
      <c r="A2" s="268" t="s">
        <v>304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136</v>
      </c>
      <c r="B3" s="250">
        <f>SUBTOTAL(9,B6:B1048576)/4</f>
        <v>21403580</v>
      </c>
      <c r="C3" s="251">
        <f t="shared" ref="C3:Z3" si="0">SUBTOTAL(9,C6:C1048576)</f>
        <v>12</v>
      </c>
      <c r="D3" s="251"/>
      <c r="E3" s="251">
        <f>SUBTOTAL(9,E6:E1048576)/4</f>
        <v>23246777.560000002</v>
      </c>
      <c r="F3" s="251"/>
      <c r="G3" s="251">
        <f t="shared" si="0"/>
        <v>12</v>
      </c>
      <c r="H3" s="251">
        <f>SUBTOTAL(9,H6:H1048576)/4</f>
        <v>22809451.670000002</v>
      </c>
      <c r="I3" s="254">
        <f>IF(B3&lt;&gt;0,H3/B3,"")</f>
        <v>1.0656839496009547</v>
      </c>
      <c r="J3" s="252">
        <f>IF(E3&lt;&gt;0,H3/E3,"")</f>
        <v>0.9811876769211878</v>
      </c>
      <c r="K3" s="253">
        <f t="shared" si="0"/>
        <v>3873990.1399999983</v>
      </c>
      <c r="L3" s="253"/>
      <c r="M3" s="251">
        <f t="shared" si="0"/>
        <v>4.0925390134449788</v>
      </c>
      <c r="N3" s="251">
        <f t="shared" si="0"/>
        <v>3330455.959999993</v>
      </c>
      <c r="O3" s="251"/>
      <c r="P3" s="251">
        <f t="shared" si="0"/>
        <v>4</v>
      </c>
      <c r="Q3" s="251">
        <f t="shared" si="0"/>
        <v>3372362.0399999889</v>
      </c>
      <c r="R3" s="254">
        <f>IF(K3&lt;&gt;0,Q3/K3,"")</f>
        <v>0.87051384183440139</v>
      </c>
      <c r="S3" s="254">
        <f>IF(N3&lt;&gt;0,Q3/N3,"")</f>
        <v>1.0125826855251363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54" t="s">
        <v>259</v>
      </c>
      <c r="B4" s="455" t="s">
        <v>107</v>
      </c>
      <c r="C4" s="456"/>
      <c r="D4" s="457"/>
      <c r="E4" s="456"/>
      <c r="F4" s="457"/>
      <c r="G4" s="456"/>
      <c r="H4" s="456"/>
      <c r="I4" s="457"/>
      <c r="J4" s="458"/>
      <c r="K4" s="455" t="s">
        <v>108</v>
      </c>
      <c r="L4" s="457"/>
      <c r="M4" s="456"/>
      <c r="N4" s="456"/>
      <c r="O4" s="457"/>
      <c r="P4" s="456"/>
      <c r="Q4" s="456"/>
      <c r="R4" s="457"/>
      <c r="S4" s="458"/>
      <c r="T4" s="455" t="s">
        <v>109</v>
      </c>
      <c r="U4" s="457"/>
      <c r="V4" s="456"/>
      <c r="W4" s="456"/>
      <c r="X4" s="457"/>
      <c r="Y4" s="456"/>
      <c r="Z4" s="456"/>
      <c r="AA4" s="457"/>
      <c r="AB4" s="458"/>
    </row>
    <row r="5" spans="1:28" ht="14.4" customHeight="1" thickBot="1" x14ac:dyDescent="0.35">
      <c r="A5" s="671"/>
      <c r="B5" s="672">
        <v>2015</v>
      </c>
      <c r="C5" s="673"/>
      <c r="D5" s="673"/>
      <c r="E5" s="673">
        <v>2016</v>
      </c>
      <c r="F5" s="673"/>
      <c r="G5" s="673"/>
      <c r="H5" s="673">
        <v>2017</v>
      </c>
      <c r="I5" s="674" t="s">
        <v>291</v>
      </c>
      <c r="J5" s="675" t="s">
        <v>2</v>
      </c>
      <c r="K5" s="672">
        <v>2015</v>
      </c>
      <c r="L5" s="673"/>
      <c r="M5" s="673"/>
      <c r="N5" s="673">
        <v>2016</v>
      </c>
      <c r="O5" s="673"/>
      <c r="P5" s="673"/>
      <c r="Q5" s="673">
        <v>2017</v>
      </c>
      <c r="R5" s="674" t="s">
        <v>291</v>
      </c>
      <c r="S5" s="675" t="s">
        <v>2</v>
      </c>
      <c r="T5" s="672">
        <v>2015</v>
      </c>
      <c r="U5" s="673"/>
      <c r="V5" s="673"/>
      <c r="W5" s="673">
        <v>2016</v>
      </c>
      <c r="X5" s="673"/>
      <c r="Y5" s="673"/>
      <c r="Z5" s="673">
        <v>2017</v>
      </c>
      <c r="AA5" s="674" t="s">
        <v>291</v>
      </c>
      <c r="AB5" s="675" t="s">
        <v>2</v>
      </c>
    </row>
    <row r="6" spans="1:28" ht="14.4" customHeight="1" x14ac:dyDescent="0.3">
      <c r="A6" s="676" t="s">
        <v>1479</v>
      </c>
      <c r="B6" s="677">
        <v>873356</v>
      </c>
      <c r="C6" s="678">
        <v>1</v>
      </c>
      <c r="D6" s="678">
        <v>0.9005986034181821</v>
      </c>
      <c r="E6" s="677">
        <v>969750.56</v>
      </c>
      <c r="F6" s="678">
        <v>1.1103725857496829</v>
      </c>
      <c r="G6" s="678">
        <v>1</v>
      </c>
      <c r="H6" s="677">
        <v>735242.67</v>
      </c>
      <c r="I6" s="678">
        <v>0.84185907006993721</v>
      </c>
      <c r="J6" s="678">
        <v>0.7581771027799149</v>
      </c>
      <c r="K6" s="677">
        <v>3831.8</v>
      </c>
      <c r="L6" s="678">
        <v>1</v>
      </c>
      <c r="M6" s="678">
        <v>0.88233397807865899</v>
      </c>
      <c r="N6" s="677">
        <v>4342.8</v>
      </c>
      <c r="O6" s="678">
        <v>1.1333576909024479</v>
      </c>
      <c r="P6" s="678">
        <v>1</v>
      </c>
      <c r="Q6" s="677">
        <v>2426.9</v>
      </c>
      <c r="R6" s="678">
        <v>0.63335769090244798</v>
      </c>
      <c r="S6" s="678">
        <v>0.55883301096067051</v>
      </c>
      <c r="T6" s="677"/>
      <c r="U6" s="678"/>
      <c r="V6" s="678"/>
      <c r="W6" s="677"/>
      <c r="X6" s="678"/>
      <c r="Y6" s="678"/>
      <c r="Z6" s="677"/>
      <c r="AA6" s="678"/>
      <c r="AB6" s="679"/>
    </row>
    <row r="7" spans="1:28" ht="14.4" customHeight="1" x14ac:dyDescent="0.3">
      <c r="A7" s="690" t="s">
        <v>1480</v>
      </c>
      <c r="B7" s="680">
        <v>873356</v>
      </c>
      <c r="C7" s="681">
        <v>1</v>
      </c>
      <c r="D7" s="681">
        <v>0.9005986034181821</v>
      </c>
      <c r="E7" s="680">
        <v>969750.56</v>
      </c>
      <c r="F7" s="681">
        <v>1.1103725857496829</v>
      </c>
      <c r="G7" s="681">
        <v>1</v>
      </c>
      <c r="H7" s="680">
        <v>735242.67</v>
      </c>
      <c r="I7" s="681">
        <v>0.84185907006993721</v>
      </c>
      <c r="J7" s="681">
        <v>0.7581771027799149</v>
      </c>
      <c r="K7" s="680">
        <v>3831.8</v>
      </c>
      <c r="L7" s="681">
        <v>1</v>
      </c>
      <c r="M7" s="681">
        <v>0.88233397807865899</v>
      </c>
      <c r="N7" s="680">
        <v>4342.8</v>
      </c>
      <c r="O7" s="681">
        <v>1.1333576909024479</v>
      </c>
      <c r="P7" s="681">
        <v>1</v>
      </c>
      <c r="Q7" s="680">
        <v>2426.9</v>
      </c>
      <c r="R7" s="681">
        <v>0.63335769090244798</v>
      </c>
      <c r="S7" s="681">
        <v>0.55883301096067051</v>
      </c>
      <c r="T7" s="680"/>
      <c r="U7" s="681"/>
      <c r="V7" s="681"/>
      <c r="W7" s="680"/>
      <c r="X7" s="681"/>
      <c r="Y7" s="681"/>
      <c r="Z7" s="680"/>
      <c r="AA7" s="681"/>
      <c r="AB7" s="682"/>
    </row>
    <row r="8" spans="1:28" ht="14.4" customHeight="1" x14ac:dyDescent="0.3">
      <c r="A8" s="683" t="s">
        <v>1481</v>
      </c>
      <c r="B8" s="684">
        <v>20530224</v>
      </c>
      <c r="C8" s="685">
        <v>1</v>
      </c>
      <c r="D8" s="685">
        <v>0.92158724770589895</v>
      </c>
      <c r="E8" s="684">
        <v>22277027</v>
      </c>
      <c r="F8" s="685">
        <v>1.0850844588933857</v>
      </c>
      <c r="G8" s="685">
        <v>1</v>
      </c>
      <c r="H8" s="684">
        <v>22074209</v>
      </c>
      <c r="I8" s="685">
        <v>1.0752054629311401</v>
      </c>
      <c r="J8" s="685">
        <v>0.99089564330105628</v>
      </c>
      <c r="K8" s="684">
        <v>1933163.2699999991</v>
      </c>
      <c r="L8" s="685">
        <v>1</v>
      </c>
      <c r="M8" s="685">
        <v>1.1639355286438302</v>
      </c>
      <c r="N8" s="684">
        <v>1660885.1799999964</v>
      </c>
      <c r="O8" s="685">
        <v>0.8591541158341981</v>
      </c>
      <c r="P8" s="685">
        <v>1</v>
      </c>
      <c r="Q8" s="684">
        <v>1683754.1199999945</v>
      </c>
      <c r="R8" s="685">
        <v>0.87098391849747658</v>
      </c>
      <c r="S8" s="685">
        <v>1.0137691276166352</v>
      </c>
      <c r="T8" s="684"/>
      <c r="U8" s="685"/>
      <c r="V8" s="685"/>
      <c r="W8" s="684"/>
      <c r="X8" s="685"/>
      <c r="Y8" s="685"/>
      <c r="Z8" s="684"/>
      <c r="AA8" s="685"/>
      <c r="AB8" s="686"/>
    </row>
    <row r="9" spans="1:28" ht="14.4" customHeight="1" thickBot="1" x14ac:dyDescent="0.35">
      <c r="A9" s="691" t="s">
        <v>1482</v>
      </c>
      <c r="B9" s="687">
        <v>20530224</v>
      </c>
      <c r="C9" s="688">
        <v>1</v>
      </c>
      <c r="D9" s="688">
        <v>0.92158724770589895</v>
      </c>
      <c r="E9" s="687">
        <v>22277027</v>
      </c>
      <c r="F9" s="688">
        <v>1.0850844588933857</v>
      </c>
      <c r="G9" s="688">
        <v>1</v>
      </c>
      <c r="H9" s="687">
        <v>22074209</v>
      </c>
      <c r="I9" s="688">
        <v>1.0752054629311401</v>
      </c>
      <c r="J9" s="688">
        <v>0.99089564330105628</v>
      </c>
      <c r="K9" s="687">
        <v>1933163.2699999991</v>
      </c>
      <c r="L9" s="688">
        <v>1</v>
      </c>
      <c r="M9" s="688">
        <v>1.1639355286438302</v>
      </c>
      <c r="N9" s="687">
        <v>1660885.1799999964</v>
      </c>
      <c r="O9" s="688">
        <v>0.8591541158341981</v>
      </c>
      <c r="P9" s="688">
        <v>1</v>
      </c>
      <c r="Q9" s="687">
        <v>1683754.1199999945</v>
      </c>
      <c r="R9" s="688">
        <v>0.87098391849747658</v>
      </c>
      <c r="S9" s="688">
        <v>1.0137691276166352</v>
      </c>
      <c r="T9" s="687"/>
      <c r="U9" s="688"/>
      <c r="V9" s="688"/>
      <c r="W9" s="687"/>
      <c r="X9" s="688"/>
      <c r="Y9" s="688"/>
      <c r="Z9" s="687"/>
      <c r="AA9" s="688"/>
      <c r="AB9" s="689"/>
    </row>
    <row r="10" spans="1:28" ht="14.4" customHeight="1" thickBot="1" x14ac:dyDescent="0.35"/>
    <row r="11" spans="1:28" ht="14.4" customHeight="1" x14ac:dyDescent="0.3">
      <c r="A11" s="676" t="s">
        <v>519</v>
      </c>
      <c r="B11" s="677">
        <v>18370277</v>
      </c>
      <c r="C11" s="678">
        <v>1</v>
      </c>
      <c r="D11" s="678">
        <v>0.91841424797480709</v>
      </c>
      <c r="E11" s="677">
        <v>20002169</v>
      </c>
      <c r="F11" s="678">
        <v>1.0888332821546458</v>
      </c>
      <c r="G11" s="678">
        <v>1</v>
      </c>
      <c r="H11" s="677">
        <v>19783234</v>
      </c>
      <c r="I11" s="678">
        <v>1.0769153889187408</v>
      </c>
      <c r="J11" s="679">
        <v>0.98905443704630236</v>
      </c>
    </row>
    <row r="12" spans="1:28" ht="14.4" customHeight="1" x14ac:dyDescent="0.3">
      <c r="A12" s="690" t="s">
        <v>1484</v>
      </c>
      <c r="B12" s="680">
        <v>17217091</v>
      </c>
      <c r="C12" s="681">
        <v>1</v>
      </c>
      <c r="D12" s="681">
        <v>0.93785952249219506</v>
      </c>
      <c r="E12" s="680">
        <v>18357857</v>
      </c>
      <c r="F12" s="681">
        <v>1.066257766773725</v>
      </c>
      <c r="G12" s="681">
        <v>1</v>
      </c>
      <c r="H12" s="680">
        <v>18345040</v>
      </c>
      <c r="I12" s="681">
        <v>1.0655133320721835</v>
      </c>
      <c r="J12" s="682">
        <v>0.9993018248262856</v>
      </c>
    </row>
    <row r="13" spans="1:28" ht="14.4" customHeight="1" x14ac:dyDescent="0.3">
      <c r="A13" s="690" t="s">
        <v>1485</v>
      </c>
      <c r="B13" s="680">
        <v>1153186</v>
      </c>
      <c r="C13" s="681">
        <v>1</v>
      </c>
      <c r="D13" s="681">
        <v>0.7013182413070026</v>
      </c>
      <c r="E13" s="680">
        <v>1644312</v>
      </c>
      <c r="F13" s="681">
        <v>1.4258861970228567</v>
      </c>
      <c r="G13" s="681">
        <v>1</v>
      </c>
      <c r="H13" s="680">
        <v>1438194</v>
      </c>
      <c r="I13" s="681">
        <v>1.2471483351341415</v>
      </c>
      <c r="J13" s="682">
        <v>0.87464787704523228</v>
      </c>
    </row>
    <row r="14" spans="1:28" ht="14.4" customHeight="1" x14ac:dyDescent="0.3">
      <c r="A14" s="683" t="s">
        <v>911</v>
      </c>
      <c r="B14" s="684">
        <v>2458152</v>
      </c>
      <c r="C14" s="685">
        <v>1</v>
      </c>
      <c r="D14" s="685">
        <v>0.90906153905415277</v>
      </c>
      <c r="E14" s="684">
        <v>2704054.56</v>
      </c>
      <c r="F14" s="685">
        <v>1.1000355388926315</v>
      </c>
      <c r="G14" s="685">
        <v>1</v>
      </c>
      <c r="H14" s="684">
        <v>2600167.6700000004</v>
      </c>
      <c r="I14" s="685">
        <v>1.0577733476204891</v>
      </c>
      <c r="J14" s="686">
        <v>0.96158106735834514</v>
      </c>
    </row>
    <row r="15" spans="1:28" ht="14.4" customHeight="1" x14ac:dyDescent="0.3">
      <c r="A15" s="690" t="s">
        <v>1484</v>
      </c>
      <c r="B15" s="680">
        <v>2454876</v>
      </c>
      <c r="C15" s="681">
        <v>1</v>
      </c>
      <c r="D15" s="681">
        <v>0.90854889470165845</v>
      </c>
      <c r="E15" s="680">
        <v>2701974.56</v>
      </c>
      <c r="F15" s="681">
        <v>1.1006562286649102</v>
      </c>
      <c r="G15" s="681">
        <v>1</v>
      </c>
      <c r="H15" s="680">
        <v>2533084.6700000004</v>
      </c>
      <c r="I15" s="681">
        <v>1.0318585012033197</v>
      </c>
      <c r="J15" s="682">
        <v>0.93749390075678596</v>
      </c>
    </row>
    <row r="16" spans="1:28" ht="14.4" customHeight="1" x14ac:dyDescent="0.3">
      <c r="A16" s="690" t="s">
        <v>1485</v>
      </c>
      <c r="B16" s="680">
        <v>3276</v>
      </c>
      <c r="C16" s="681">
        <v>1</v>
      </c>
      <c r="D16" s="681">
        <v>1.575</v>
      </c>
      <c r="E16" s="680">
        <v>2080</v>
      </c>
      <c r="F16" s="681">
        <v>0.63492063492063489</v>
      </c>
      <c r="G16" s="681">
        <v>1</v>
      </c>
      <c r="H16" s="680">
        <v>67083</v>
      </c>
      <c r="I16" s="681">
        <v>20.477106227106226</v>
      </c>
      <c r="J16" s="682">
        <v>32.251442307692308</v>
      </c>
    </row>
    <row r="17" spans="1:10" ht="14.4" customHeight="1" x14ac:dyDescent="0.3">
      <c r="A17" s="683" t="s">
        <v>524</v>
      </c>
      <c r="B17" s="684">
        <v>575151</v>
      </c>
      <c r="C17" s="685">
        <v>1</v>
      </c>
      <c r="D17" s="685">
        <v>1.0640028563288775</v>
      </c>
      <c r="E17" s="684">
        <v>540554</v>
      </c>
      <c r="F17" s="685">
        <v>0.9398471010221664</v>
      </c>
      <c r="G17" s="685">
        <v>1</v>
      </c>
      <c r="H17" s="684">
        <v>426050</v>
      </c>
      <c r="I17" s="685">
        <v>0.74076199119883301</v>
      </c>
      <c r="J17" s="686">
        <v>0.78817287449542506</v>
      </c>
    </row>
    <row r="18" spans="1:10" ht="14.4" customHeight="1" thickBot="1" x14ac:dyDescent="0.35">
      <c r="A18" s="691" t="s">
        <v>1484</v>
      </c>
      <c r="B18" s="687">
        <v>575151</v>
      </c>
      <c r="C18" s="688">
        <v>1</v>
      </c>
      <c r="D18" s="688">
        <v>1.0640028563288775</v>
      </c>
      <c r="E18" s="687">
        <v>540554</v>
      </c>
      <c r="F18" s="688">
        <v>0.9398471010221664</v>
      </c>
      <c r="G18" s="688">
        <v>1</v>
      </c>
      <c r="H18" s="687">
        <v>426050</v>
      </c>
      <c r="I18" s="688">
        <v>0.74076199119883301</v>
      </c>
      <c r="J18" s="689">
        <v>0.78817287449542506</v>
      </c>
    </row>
    <row r="19" spans="1:10" ht="14.4" customHeight="1" x14ac:dyDescent="0.3">
      <c r="A19" s="577" t="s">
        <v>745</v>
      </c>
    </row>
    <row r="20" spans="1:10" ht="14.4" customHeight="1" x14ac:dyDescent="0.3">
      <c r="A20" s="578" t="s">
        <v>746</v>
      </c>
    </row>
    <row r="21" spans="1:10" ht="14.4" customHeight="1" x14ac:dyDescent="0.3">
      <c r="A21" s="577" t="s">
        <v>1486</v>
      </c>
    </row>
    <row r="22" spans="1:10" ht="14.4" customHeight="1" x14ac:dyDescent="0.3">
      <c r="A22" s="577" t="s">
        <v>1487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53" t="s">
        <v>1498</v>
      </c>
      <c r="B1" s="379"/>
      <c r="C1" s="379"/>
      <c r="D1" s="379"/>
      <c r="E1" s="379"/>
      <c r="F1" s="379"/>
      <c r="G1" s="379"/>
    </row>
    <row r="2" spans="1:7" ht="14.4" customHeight="1" thickBot="1" x14ac:dyDescent="0.35">
      <c r="A2" s="268" t="s">
        <v>304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74" t="s">
        <v>136</v>
      </c>
      <c r="B3" s="349">
        <f t="shared" ref="B3:G3" si="0">SUBTOTAL(9,B6:B1048576)</f>
        <v>25986</v>
      </c>
      <c r="C3" s="350">
        <f t="shared" si="0"/>
        <v>28040</v>
      </c>
      <c r="D3" s="373">
        <f t="shared" si="0"/>
        <v>28350</v>
      </c>
      <c r="E3" s="253">
        <f t="shared" si="0"/>
        <v>21403580</v>
      </c>
      <c r="F3" s="251">
        <f t="shared" si="0"/>
        <v>23246777.560000002</v>
      </c>
      <c r="G3" s="351">
        <f t="shared" si="0"/>
        <v>22809451.669999998</v>
      </c>
    </row>
    <row r="4" spans="1:7" ht="14.4" customHeight="1" x14ac:dyDescent="0.3">
      <c r="A4" s="454" t="s">
        <v>144</v>
      </c>
      <c r="B4" s="459" t="s">
        <v>256</v>
      </c>
      <c r="C4" s="457"/>
      <c r="D4" s="460"/>
      <c r="E4" s="459" t="s">
        <v>107</v>
      </c>
      <c r="F4" s="457"/>
      <c r="G4" s="460"/>
    </row>
    <row r="5" spans="1:7" ht="14.4" customHeight="1" thickBot="1" x14ac:dyDescent="0.35">
      <c r="A5" s="671"/>
      <c r="B5" s="672">
        <v>2015</v>
      </c>
      <c r="C5" s="673">
        <v>2016</v>
      </c>
      <c r="D5" s="692">
        <v>2017</v>
      </c>
      <c r="E5" s="672">
        <v>2015</v>
      </c>
      <c r="F5" s="673">
        <v>2016</v>
      </c>
      <c r="G5" s="692">
        <v>2017</v>
      </c>
    </row>
    <row r="6" spans="1:7" ht="14.4" customHeight="1" x14ac:dyDescent="0.3">
      <c r="A6" s="629" t="s">
        <v>748</v>
      </c>
      <c r="B6" s="144">
        <v>135</v>
      </c>
      <c r="C6" s="144">
        <v>423</v>
      </c>
      <c r="D6" s="144">
        <v>485</v>
      </c>
      <c r="E6" s="693">
        <v>26517</v>
      </c>
      <c r="F6" s="693">
        <v>350588</v>
      </c>
      <c r="G6" s="694">
        <v>333234</v>
      </c>
    </row>
    <row r="7" spans="1:7" ht="14.4" customHeight="1" x14ac:dyDescent="0.3">
      <c r="A7" s="630" t="s">
        <v>1484</v>
      </c>
      <c r="B7" s="622">
        <v>24221</v>
      </c>
      <c r="C7" s="622">
        <v>25203</v>
      </c>
      <c r="D7" s="622">
        <v>25550</v>
      </c>
      <c r="E7" s="695">
        <v>20247118</v>
      </c>
      <c r="F7" s="695">
        <v>21600385.560000002</v>
      </c>
      <c r="G7" s="696">
        <v>21304174.669999998</v>
      </c>
    </row>
    <row r="8" spans="1:7" ht="14.4" customHeight="1" x14ac:dyDescent="0.3">
      <c r="A8" s="630" t="s">
        <v>1488</v>
      </c>
      <c r="B8" s="622">
        <v>1</v>
      </c>
      <c r="C8" s="622"/>
      <c r="D8" s="622"/>
      <c r="E8" s="695">
        <v>105</v>
      </c>
      <c r="F8" s="695"/>
      <c r="G8" s="696"/>
    </row>
    <row r="9" spans="1:7" ht="14.4" customHeight="1" x14ac:dyDescent="0.3">
      <c r="A9" s="630" t="s">
        <v>1489</v>
      </c>
      <c r="B9" s="622"/>
      <c r="C9" s="622"/>
      <c r="D9" s="622">
        <v>3</v>
      </c>
      <c r="E9" s="695"/>
      <c r="F9" s="695"/>
      <c r="G9" s="696">
        <v>601</v>
      </c>
    </row>
    <row r="10" spans="1:7" ht="14.4" customHeight="1" x14ac:dyDescent="0.3">
      <c r="A10" s="630" t="s">
        <v>1490</v>
      </c>
      <c r="B10" s="622"/>
      <c r="C10" s="622">
        <v>205</v>
      </c>
      <c r="D10" s="622"/>
      <c r="E10" s="695"/>
      <c r="F10" s="695">
        <v>39219</v>
      </c>
      <c r="G10" s="696"/>
    </row>
    <row r="11" spans="1:7" ht="14.4" customHeight="1" x14ac:dyDescent="0.3">
      <c r="A11" s="630" t="s">
        <v>753</v>
      </c>
      <c r="B11" s="622">
        <v>441</v>
      </c>
      <c r="C11" s="622">
        <v>408</v>
      </c>
      <c r="D11" s="622">
        <v>354</v>
      </c>
      <c r="E11" s="695">
        <v>342038</v>
      </c>
      <c r="F11" s="695">
        <v>324481</v>
      </c>
      <c r="G11" s="696">
        <v>278675</v>
      </c>
    </row>
    <row r="12" spans="1:7" ht="14.4" customHeight="1" x14ac:dyDescent="0.3">
      <c r="A12" s="630" t="s">
        <v>1491</v>
      </c>
      <c r="B12" s="622"/>
      <c r="C12" s="622"/>
      <c r="D12" s="622">
        <v>285</v>
      </c>
      <c r="E12" s="695"/>
      <c r="F12" s="695"/>
      <c r="G12" s="696">
        <v>63851</v>
      </c>
    </row>
    <row r="13" spans="1:7" ht="14.4" customHeight="1" x14ac:dyDescent="0.3">
      <c r="A13" s="630" t="s">
        <v>1492</v>
      </c>
      <c r="B13" s="622"/>
      <c r="C13" s="622"/>
      <c r="D13" s="622">
        <v>206</v>
      </c>
      <c r="E13" s="695"/>
      <c r="F13" s="695"/>
      <c r="G13" s="696">
        <v>38861</v>
      </c>
    </row>
    <row r="14" spans="1:7" ht="14.4" customHeight="1" x14ac:dyDescent="0.3">
      <c r="A14" s="630" t="s">
        <v>755</v>
      </c>
      <c r="B14" s="622"/>
      <c r="C14" s="622">
        <v>3</v>
      </c>
      <c r="D14" s="622">
        <v>348</v>
      </c>
      <c r="E14" s="695"/>
      <c r="F14" s="695">
        <v>997</v>
      </c>
      <c r="G14" s="696">
        <v>114199</v>
      </c>
    </row>
    <row r="15" spans="1:7" ht="14.4" customHeight="1" x14ac:dyDescent="0.3">
      <c r="A15" s="630" t="s">
        <v>757</v>
      </c>
      <c r="B15" s="622">
        <v>132</v>
      </c>
      <c r="C15" s="622">
        <v>405</v>
      </c>
      <c r="D15" s="622">
        <v>334</v>
      </c>
      <c r="E15" s="695">
        <v>79556</v>
      </c>
      <c r="F15" s="695">
        <v>79983</v>
      </c>
      <c r="G15" s="696">
        <v>259382</v>
      </c>
    </row>
    <row r="16" spans="1:7" ht="14.4" customHeight="1" x14ac:dyDescent="0.3">
      <c r="A16" s="630" t="s">
        <v>1493</v>
      </c>
      <c r="B16" s="622"/>
      <c r="C16" s="622">
        <v>83</v>
      </c>
      <c r="D16" s="622">
        <v>217</v>
      </c>
      <c r="E16" s="695"/>
      <c r="F16" s="695">
        <v>49399</v>
      </c>
      <c r="G16" s="696">
        <v>43828</v>
      </c>
    </row>
    <row r="17" spans="1:7" ht="14.4" customHeight="1" x14ac:dyDescent="0.3">
      <c r="A17" s="630" t="s">
        <v>1494</v>
      </c>
      <c r="B17" s="622">
        <v>337</v>
      </c>
      <c r="C17" s="622">
        <v>791</v>
      </c>
      <c r="D17" s="622"/>
      <c r="E17" s="695">
        <v>304759</v>
      </c>
      <c r="F17" s="695">
        <v>401408</v>
      </c>
      <c r="G17" s="696"/>
    </row>
    <row r="18" spans="1:7" ht="14.4" customHeight="1" x14ac:dyDescent="0.3">
      <c r="A18" s="630" t="s">
        <v>1495</v>
      </c>
      <c r="B18" s="622">
        <v>405</v>
      </c>
      <c r="C18" s="622">
        <v>519</v>
      </c>
      <c r="D18" s="622">
        <v>431</v>
      </c>
      <c r="E18" s="695">
        <v>337857</v>
      </c>
      <c r="F18" s="695">
        <v>400317</v>
      </c>
      <c r="G18" s="696">
        <v>341547</v>
      </c>
    </row>
    <row r="19" spans="1:7" ht="14.4" customHeight="1" x14ac:dyDescent="0.3">
      <c r="A19" s="630" t="s">
        <v>1496</v>
      </c>
      <c r="B19" s="622">
        <v>314</v>
      </c>
      <c r="C19" s="622"/>
      <c r="D19" s="622"/>
      <c r="E19" s="695">
        <v>65630</v>
      </c>
      <c r="F19" s="695"/>
      <c r="G19" s="696"/>
    </row>
    <row r="20" spans="1:7" ht="14.4" customHeight="1" thickBot="1" x14ac:dyDescent="0.35">
      <c r="A20" s="699" t="s">
        <v>1497</v>
      </c>
      <c r="B20" s="624"/>
      <c r="C20" s="624"/>
      <c r="D20" s="624">
        <v>137</v>
      </c>
      <c r="E20" s="697"/>
      <c r="F20" s="697"/>
      <c r="G20" s="698">
        <v>31099</v>
      </c>
    </row>
    <row r="21" spans="1:7" ht="14.4" customHeight="1" x14ac:dyDescent="0.3">
      <c r="A21" s="577" t="s">
        <v>745</v>
      </c>
    </row>
    <row r="22" spans="1:7" ht="14.4" customHeight="1" x14ac:dyDescent="0.3">
      <c r="A22" s="578" t="s">
        <v>746</v>
      </c>
    </row>
    <row r="23" spans="1:7" ht="14.4" customHeight="1" x14ac:dyDescent="0.3">
      <c r="A23" s="577" t="s">
        <v>1486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79" t="s">
        <v>1782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 ht="14.4" customHeight="1" thickBot="1" x14ac:dyDescent="0.35">
      <c r="A2" s="268" t="s">
        <v>304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136</v>
      </c>
      <c r="G3" s="130">
        <f t="shared" ref="G3:P3" si="0">SUBTOTAL(9,G6:G1048576)</f>
        <v>26692.859999999997</v>
      </c>
      <c r="H3" s="131">
        <f t="shared" si="0"/>
        <v>23340575.07</v>
      </c>
      <c r="I3" s="74"/>
      <c r="J3" s="74"/>
      <c r="K3" s="131">
        <f t="shared" si="0"/>
        <v>28799.349999999995</v>
      </c>
      <c r="L3" s="131">
        <f t="shared" si="0"/>
        <v>24912005.54000001</v>
      </c>
      <c r="M3" s="74"/>
      <c r="N3" s="74"/>
      <c r="O3" s="131">
        <f t="shared" si="0"/>
        <v>29016.73</v>
      </c>
      <c r="P3" s="131">
        <f t="shared" si="0"/>
        <v>24495632.690000005</v>
      </c>
      <c r="Q3" s="75">
        <f>IF(L3=0,0,P3/L3)</f>
        <v>0.98328625732956521</v>
      </c>
      <c r="R3" s="132">
        <f>IF(O3=0,0,P3/O3)</f>
        <v>844.18997902244689</v>
      </c>
    </row>
    <row r="4" spans="1:18" ht="14.4" customHeight="1" x14ac:dyDescent="0.3">
      <c r="A4" s="461" t="s">
        <v>292</v>
      </c>
      <c r="B4" s="461" t="s">
        <v>103</v>
      </c>
      <c r="C4" s="469" t="s">
        <v>0</v>
      </c>
      <c r="D4" s="463" t="s">
        <v>104</v>
      </c>
      <c r="E4" s="468" t="s">
        <v>77</v>
      </c>
      <c r="F4" s="464" t="s">
        <v>71</v>
      </c>
      <c r="G4" s="465">
        <v>2015</v>
      </c>
      <c r="H4" s="466"/>
      <c r="I4" s="129"/>
      <c r="J4" s="129"/>
      <c r="K4" s="465">
        <v>2016</v>
      </c>
      <c r="L4" s="466"/>
      <c r="M4" s="129"/>
      <c r="N4" s="129"/>
      <c r="O4" s="465">
        <v>2017</v>
      </c>
      <c r="P4" s="466"/>
      <c r="Q4" s="467" t="s">
        <v>2</v>
      </c>
      <c r="R4" s="462" t="s">
        <v>106</v>
      </c>
    </row>
    <row r="5" spans="1:18" ht="14.4" customHeight="1" thickBot="1" x14ac:dyDescent="0.35">
      <c r="A5" s="700"/>
      <c r="B5" s="700"/>
      <c r="C5" s="701"/>
      <c r="D5" s="702"/>
      <c r="E5" s="703"/>
      <c r="F5" s="704"/>
      <c r="G5" s="705" t="s">
        <v>78</v>
      </c>
      <c r="H5" s="706" t="s">
        <v>14</v>
      </c>
      <c r="I5" s="707"/>
      <c r="J5" s="707"/>
      <c r="K5" s="705" t="s">
        <v>78</v>
      </c>
      <c r="L5" s="706" t="s">
        <v>14</v>
      </c>
      <c r="M5" s="707"/>
      <c r="N5" s="707"/>
      <c r="O5" s="705" t="s">
        <v>78</v>
      </c>
      <c r="P5" s="706" t="s">
        <v>14</v>
      </c>
      <c r="Q5" s="708"/>
      <c r="R5" s="709"/>
    </row>
    <row r="6" spans="1:18" ht="14.4" customHeight="1" x14ac:dyDescent="0.3">
      <c r="A6" s="597" t="s">
        <v>1499</v>
      </c>
      <c r="B6" s="598" t="s">
        <v>1500</v>
      </c>
      <c r="C6" s="598" t="s">
        <v>911</v>
      </c>
      <c r="D6" s="598" t="s">
        <v>1501</v>
      </c>
      <c r="E6" s="598" t="s">
        <v>1502</v>
      </c>
      <c r="F6" s="598" t="s">
        <v>1503</v>
      </c>
      <c r="G6" s="144"/>
      <c r="H6" s="144"/>
      <c r="I6" s="598"/>
      <c r="J6" s="598"/>
      <c r="K6" s="144">
        <v>2</v>
      </c>
      <c r="L6" s="144">
        <v>1787.8</v>
      </c>
      <c r="M6" s="598">
        <v>1</v>
      </c>
      <c r="N6" s="598">
        <v>893.9</v>
      </c>
      <c r="O6" s="144"/>
      <c r="P6" s="144"/>
      <c r="Q6" s="603"/>
      <c r="R6" s="621"/>
    </row>
    <row r="7" spans="1:18" ht="14.4" customHeight="1" x14ac:dyDescent="0.3">
      <c r="A7" s="604" t="s">
        <v>1499</v>
      </c>
      <c r="B7" s="605" t="s">
        <v>1500</v>
      </c>
      <c r="C7" s="605" t="s">
        <v>911</v>
      </c>
      <c r="D7" s="605" t="s">
        <v>1501</v>
      </c>
      <c r="E7" s="605" t="s">
        <v>1504</v>
      </c>
      <c r="F7" s="605" t="s">
        <v>1505</v>
      </c>
      <c r="G7" s="622">
        <v>2</v>
      </c>
      <c r="H7" s="622">
        <v>1787.8</v>
      </c>
      <c r="I7" s="605"/>
      <c r="J7" s="605">
        <v>893.9</v>
      </c>
      <c r="K7" s="622"/>
      <c r="L7" s="622"/>
      <c r="M7" s="605"/>
      <c r="N7" s="605"/>
      <c r="O7" s="622">
        <v>1</v>
      </c>
      <c r="P7" s="622">
        <v>893.9</v>
      </c>
      <c r="Q7" s="610"/>
      <c r="R7" s="623">
        <v>893.9</v>
      </c>
    </row>
    <row r="8" spans="1:18" ht="14.4" customHeight="1" x14ac:dyDescent="0.3">
      <c r="A8" s="604" t="s">
        <v>1499</v>
      </c>
      <c r="B8" s="605" t="s">
        <v>1500</v>
      </c>
      <c r="C8" s="605" t="s">
        <v>911</v>
      </c>
      <c r="D8" s="605" t="s">
        <v>1501</v>
      </c>
      <c r="E8" s="605" t="s">
        <v>1506</v>
      </c>
      <c r="F8" s="605" t="s">
        <v>1507</v>
      </c>
      <c r="G8" s="622">
        <v>4</v>
      </c>
      <c r="H8" s="622">
        <v>2044</v>
      </c>
      <c r="I8" s="605">
        <v>0.8</v>
      </c>
      <c r="J8" s="605">
        <v>511</v>
      </c>
      <c r="K8" s="622">
        <v>5</v>
      </c>
      <c r="L8" s="622">
        <v>2555</v>
      </c>
      <c r="M8" s="605">
        <v>1</v>
      </c>
      <c r="N8" s="605">
        <v>511</v>
      </c>
      <c r="O8" s="622">
        <v>3</v>
      </c>
      <c r="P8" s="622">
        <v>1533</v>
      </c>
      <c r="Q8" s="610">
        <v>0.6</v>
      </c>
      <c r="R8" s="623">
        <v>511</v>
      </c>
    </row>
    <row r="9" spans="1:18" ht="14.4" customHeight="1" x14ac:dyDescent="0.3">
      <c r="A9" s="604" t="s">
        <v>1499</v>
      </c>
      <c r="B9" s="605" t="s">
        <v>1500</v>
      </c>
      <c r="C9" s="605" t="s">
        <v>911</v>
      </c>
      <c r="D9" s="605" t="s">
        <v>1508</v>
      </c>
      <c r="E9" s="605" t="s">
        <v>1509</v>
      </c>
      <c r="F9" s="605" t="s">
        <v>1510</v>
      </c>
      <c r="G9" s="622"/>
      <c r="H9" s="622"/>
      <c r="I9" s="605"/>
      <c r="J9" s="605"/>
      <c r="K9" s="622"/>
      <c r="L9" s="622"/>
      <c r="M9" s="605"/>
      <c r="N9" s="605"/>
      <c r="O9" s="622">
        <v>1</v>
      </c>
      <c r="P9" s="622">
        <v>111.11</v>
      </c>
      <c r="Q9" s="610"/>
      <c r="R9" s="623">
        <v>111.11</v>
      </c>
    </row>
    <row r="10" spans="1:18" ht="14.4" customHeight="1" x14ac:dyDescent="0.3">
      <c r="A10" s="604" t="s">
        <v>1499</v>
      </c>
      <c r="B10" s="605" t="s">
        <v>1500</v>
      </c>
      <c r="C10" s="605" t="s">
        <v>911</v>
      </c>
      <c r="D10" s="605" t="s">
        <v>1508</v>
      </c>
      <c r="E10" s="605" t="s">
        <v>1511</v>
      </c>
      <c r="F10" s="605" t="s">
        <v>1512</v>
      </c>
      <c r="G10" s="622">
        <v>14</v>
      </c>
      <c r="H10" s="622">
        <v>10150</v>
      </c>
      <c r="I10" s="605">
        <v>2.7358490566037736</v>
      </c>
      <c r="J10" s="605">
        <v>725</v>
      </c>
      <c r="K10" s="622">
        <v>5</v>
      </c>
      <c r="L10" s="622">
        <v>3710</v>
      </c>
      <c r="M10" s="605">
        <v>1</v>
      </c>
      <c r="N10" s="605">
        <v>742</v>
      </c>
      <c r="O10" s="622">
        <v>3</v>
      </c>
      <c r="P10" s="622">
        <v>2226</v>
      </c>
      <c r="Q10" s="610">
        <v>0.6</v>
      </c>
      <c r="R10" s="623">
        <v>742</v>
      </c>
    </row>
    <row r="11" spans="1:18" ht="14.4" customHeight="1" x14ac:dyDescent="0.3">
      <c r="A11" s="604" t="s">
        <v>1499</v>
      </c>
      <c r="B11" s="605" t="s">
        <v>1500</v>
      </c>
      <c r="C11" s="605" t="s">
        <v>911</v>
      </c>
      <c r="D11" s="605" t="s">
        <v>1508</v>
      </c>
      <c r="E11" s="605" t="s">
        <v>1513</v>
      </c>
      <c r="F11" s="605" t="s">
        <v>1514</v>
      </c>
      <c r="G11" s="622">
        <v>933</v>
      </c>
      <c r="H11" s="622">
        <v>114759</v>
      </c>
      <c r="I11" s="605">
        <v>0.86053330133925221</v>
      </c>
      <c r="J11" s="605">
        <v>123</v>
      </c>
      <c r="K11" s="622">
        <v>1018</v>
      </c>
      <c r="L11" s="622">
        <v>133358</v>
      </c>
      <c r="M11" s="605">
        <v>1</v>
      </c>
      <c r="N11" s="605">
        <v>131</v>
      </c>
      <c r="O11" s="622">
        <v>759</v>
      </c>
      <c r="P11" s="622">
        <v>99429</v>
      </c>
      <c r="Q11" s="610">
        <v>0.74557956777996071</v>
      </c>
      <c r="R11" s="623">
        <v>131</v>
      </c>
    </row>
    <row r="12" spans="1:18" ht="14.4" customHeight="1" x14ac:dyDescent="0.3">
      <c r="A12" s="604" t="s">
        <v>1499</v>
      </c>
      <c r="B12" s="605" t="s">
        <v>1500</v>
      </c>
      <c r="C12" s="605" t="s">
        <v>911</v>
      </c>
      <c r="D12" s="605" t="s">
        <v>1508</v>
      </c>
      <c r="E12" s="605" t="s">
        <v>1515</v>
      </c>
      <c r="F12" s="605" t="s">
        <v>1516</v>
      </c>
      <c r="G12" s="622">
        <v>198</v>
      </c>
      <c r="H12" s="622">
        <v>53262</v>
      </c>
      <c r="I12" s="605">
        <v>0.99237949730767083</v>
      </c>
      <c r="J12" s="605">
        <v>269</v>
      </c>
      <c r="K12" s="622">
        <v>191</v>
      </c>
      <c r="L12" s="622">
        <v>53671</v>
      </c>
      <c r="M12" s="605">
        <v>1</v>
      </c>
      <c r="N12" s="605">
        <v>281</v>
      </c>
      <c r="O12" s="622">
        <v>151</v>
      </c>
      <c r="P12" s="622">
        <v>42431</v>
      </c>
      <c r="Q12" s="610">
        <v>0.79057591623036649</v>
      </c>
      <c r="R12" s="623">
        <v>281</v>
      </c>
    </row>
    <row r="13" spans="1:18" ht="14.4" customHeight="1" x14ac:dyDescent="0.3">
      <c r="A13" s="604" t="s">
        <v>1499</v>
      </c>
      <c r="B13" s="605" t="s">
        <v>1500</v>
      </c>
      <c r="C13" s="605" t="s">
        <v>911</v>
      </c>
      <c r="D13" s="605" t="s">
        <v>1508</v>
      </c>
      <c r="E13" s="605" t="s">
        <v>1517</v>
      </c>
      <c r="F13" s="605" t="s">
        <v>1518</v>
      </c>
      <c r="G13" s="622">
        <v>9</v>
      </c>
      <c r="H13" s="622">
        <v>4239</v>
      </c>
      <c r="I13" s="605">
        <v>1.2333430317137037</v>
      </c>
      <c r="J13" s="605">
        <v>471</v>
      </c>
      <c r="K13" s="622">
        <v>7</v>
      </c>
      <c r="L13" s="622">
        <v>3437</v>
      </c>
      <c r="M13" s="605">
        <v>1</v>
      </c>
      <c r="N13" s="605">
        <v>491</v>
      </c>
      <c r="O13" s="622">
        <v>5</v>
      </c>
      <c r="P13" s="622">
        <v>2455</v>
      </c>
      <c r="Q13" s="610">
        <v>0.7142857142857143</v>
      </c>
      <c r="R13" s="623">
        <v>491</v>
      </c>
    </row>
    <row r="14" spans="1:18" ht="14.4" customHeight="1" x14ac:dyDescent="0.3">
      <c r="A14" s="604" t="s">
        <v>1499</v>
      </c>
      <c r="B14" s="605" t="s">
        <v>1500</v>
      </c>
      <c r="C14" s="605" t="s">
        <v>911</v>
      </c>
      <c r="D14" s="605" t="s">
        <v>1508</v>
      </c>
      <c r="E14" s="605" t="s">
        <v>1519</v>
      </c>
      <c r="F14" s="605" t="s">
        <v>1520</v>
      </c>
      <c r="G14" s="622"/>
      <c r="H14" s="622"/>
      <c r="I14" s="605"/>
      <c r="J14" s="605"/>
      <c r="K14" s="622">
        <v>1</v>
      </c>
      <c r="L14" s="622">
        <v>555.55999999999995</v>
      </c>
      <c r="M14" s="605">
        <v>1</v>
      </c>
      <c r="N14" s="605">
        <v>555.55999999999995</v>
      </c>
      <c r="O14" s="622">
        <v>1</v>
      </c>
      <c r="P14" s="622">
        <v>555.55999999999995</v>
      </c>
      <c r="Q14" s="610">
        <v>1</v>
      </c>
      <c r="R14" s="623">
        <v>555.55999999999995</v>
      </c>
    </row>
    <row r="15" spans="1:18" ht="14.4" customHeight="1" x14ac:dyDescent="0.3">
      <c r="A15" s="604" t="s">
        <v>1499</v>
      </c>
      <c r="B15" s="605" t="s">
        <v>1500</v>
      </c>
      <c r="C15" s="605" t="s">
        <v>911</v>
      </c>
      <c r="D15" s="605" t="s">
        <v>1508</v>
      </c>
      <c r="E15" s="605" t="s">
        <v>1521</v>
      </c>
      <c r="F15" s="605" t="s">
        <v>1522</v>
      </c>
      <c r="G15" s="622">
        <v>932</v>
      </c>
      <c r="H15" s="622">
        <v>675700</v>
      </c>
      <c r="I15" s="605">
        <v>0.8945450886734202</v>
      </c>
      <c r="J15" s="605">
        <v>725</v>
      </c>
      <c r="K15" s="622">
        <v>1018</v>
      </c>
      <c r="L15" s="622">
        <v>755356</v>
      </c>
      <c r="M15" s="605">
        <v>1</v>
      </c>
      <c r="N15" s="605">
        <v>742</v>
      </c>
      <c r="O15" s="622">
        <v>761</v>
      </c>
      <c r="P15" s="622">
        <v>564662</v>
      </c>
      <c r="Q15" s="610">
        <v>0.74754420432220037</v>
      </c>
      <c r="R15" s="623">
        <v>742</v>
      </c>
    </row>
    <row r="16" spans="1:18" ht="14.4" customHeight="1" x14ac:dyDescent="0.3">
      <c r="A16" s="604" t="s">
        <v>1499</v>
      </c>
      <c r="B16" s="605" t="s">
        <v>1500</v>
      </c>
      <c r="C16" s="605" t="s">
        <v>911</v>
      </c>
      <c r="D16" s="605" t="s">
        <v>1508</v>
      </c>
      <c r="E16" s="605" t="s">
        <v>1523</v>
      </c>
      <c r="F16" s="605" t="s">
        <v>1524</v>
      </c>
      <c r="G16" s="622">
        <v>42</v>
      </c>
      <c r="H16" s="622">
        <v>15246</v>
      </c>
      <c r="I16" s="605">
        <v>0.7753648985404058</v>
      </c>
      <c r="J16" s="605">
        <v>363</v>
      </c>
      <c r="K16" s="622">
        <v>53</v>
      </c>
      <c r="L16" s="622">
        <v>19663</v>
      </c>
      <c r="M16" s="605">
        <v>1</v>
      </c>
      <c r="N16" s="605">
        <v>371</v>
      </c>
      <c r="O16" s="622">
        <v>63</v>
      </c>
      <c r="P16" s="622">
        <v>23373</v>
      </c>
      <c r="Q16" s="610">
        <v>1.1886792452830188</v>
      </c>
      <c r="R16" s="623">
        <v>371</v>
      </c>
    </row>
    <row r="17" spans="1:18" ht="14.4" customHeight="1" x14ac:dyDescent="0.3">
      <c r="A17" s="604" t="s">
        <v>1499</v>
      </c>
      <c r="B17" s="605" t="s">
        <v>1525</v>
      </c>
      <c r="C17" s="605" t="s">
        <v>519</v>
      </c>
      <c r="D17" s="605" t="s">
        <v>1526</v>
      </c>
      <c r="E17" s="605" t="s">
        <v>1527</v>
      </c>
      <c r="F17" s="605" t="s">
        <v>631</v>
      </c>
      <c r="G17" s="622"/>
      <c r="H17" s="622"/>
      <c r="I17" s="605"/>
      <c r="J17" s="605"/>
      <c r="K17" s="622"/>
      <c r="L17" s="622"/>
      <c r="M17" s="605"/>
      <c r="N17" s="605"/>
      <c r="O17" s="622">
        <v>1</v>
      </c>
      <c r="P17" s="622">
        <v>855.64</v>
      </c>
      <c r="Q17" s="610"/>
      <c r="R17" s="623">
        <v>855.64</v>
      </c>
    </row>
    <row r="18" spans="1:18" ht="14.4" customHeight="1" x14ac:dyDescent="0.3">
      <c r="A18" s="604" t="s">
        <v>1499</v>
      </c>
      <c r="B18" s="605" t="s">
        <v>1525</v>
      </c>
      <c r="C18" s="605" t="s">
        <v>519</v>
      </c>
      <c r="D18" s="605" t="s">
        <v>1526</v>
      </c>
      <c r="E18" s="605" t="s">
        <v>1528</v>
      </c>
      <c r="F18" s="605" t="s">
        <v>631</v>
      </c>
      <c r="G18" s="622">
        <v>48.22</v>
      </c>
      <c r="H18" s="622">
        <v>82517.039999999979</v>
      </c>
      <c r="I18" s="605">
        <v>1.1760967295869633</v>
      </c>
      <c r="J18" s="605">
        <v>1711.2617171298214</v>
      </c>
      <c r="K18" s="622">
        <v>41</v>
      </c>
      <c r="L18" s="622">
        <v>70161.77999999997</v>
      </c>
      <c r="M18" s="605">
        <v>1</v>
      </c>
      <c r="N18" s="605">
        <v>1711.2629268292676</v>
      </c>
      <c r="O18" s="622">
        <v>42</v>
      </c>
      <c r="P18" s="622">
        <v>71873.01999999999</v>
      </c>
      <c r="Q18" s="610">
        <v>1.0243899171315212</v>
      </c>
      <c r="R18" s="623">
        <v>1711.2623809523807</v>
      </c>
    </row>
    <row r="19" spans="1:18" ht="14.4" customHeight="1" x14ac:dyDescent="0.3">
      <c r="A19" s="604" t="s">
        <v>1499</v>
      </c>
      <c r="B19" s="605" t="s">
        <v>1525</v>
      </c>
      <c r="C19" s="605" t="s">
        <v>519</v>
      </c>
      <c r="D19" s="605" t="s">
        <v>1526</v>
      </c>
      <c r="E19" s="605" t="s">
        <v>1529</v>
      </c>
      <c r="F19" s="605" t="s">
        <v>1530</v>
      </c>
      <c r="G19" s="622">
        <v>63.900000000000013</v>
      </c>
      <c r="H19" s="622">
        <v>163265.77000000002</v>
      </c>
      <c r="I19" s="605">
        <v>0.72635303051037581</v>
      </c>
      <c r="J19" s="605">
        <v>2555.0198748043817</v>
      </c>
      <c r="K19" s="622">
        <v>83.000000000000028</v>
      </c>
      <c r="L19" s="622">
        <v>224774.68000000008</v>
      </c>
      <c r="M19" s="605">
        <v>1</v>
      </c>
      <c r="N19" s="605">
        <v>2708.1286746987953</v>
      </c>
      <c r="O19" s="622">
        <v>67.730000000000047</v>
      </c>
      <c r="P19" s="622">
        <v>183439.31000000006</v>
      </c>
      <c r="Q19" s="610">
        <v>0.81610308598815484</v>
      </c>
      <c r="R19" s="623">
        <v>2708.3908164771879</v>
      </c>
    </row>
    <row r="20" spans="1:18" ht="14.4" customHeight="1" x14ac:dyDescent="0.3">
      <c r="A20" s="604" t="s">
        <v>1499</v>
      </c>
      <c r="B20" s="605" t="s">
        <v>1525</v>
      </c>
      <c r="C20" s="605" t="s">
        <v>519</v>
      </c>
      <c r="D20" s="605" t="s">
        <v>1526</v>
      </c>
      <c r="E20" s="605" t="s">
        <v>1531</v>
      </c>
      <c r="F20" s="605" t="s">
        <v>1530</v>
      </c>
      <c r="G20" s="622">
        <v>9.5999999999999961</v>
      </c>
      <c r="H20" s="622">
        <v>61327.200000000019</v>
      </c>
      <c r="I20" s="605">
        <v>0.83875340754855132</v>
      </c>
      <c r="J20" s="605">
        <v>6388.2500000000045</v>
      </c>
      <c r="K20" s="622">
        <v>10.8</v>
      </c>
      <c r="L20" s="622">
        <v>73117.079999999987</v>
      </c>
      <c r="M20" s="605">
        <v>1</v>
      </c>
      <c r="N20" s="605">
        <v>6770.0999999999985</v>
      </c>
      <c r="O20" s="622">
        <v>9.6000000000000014</v>
      </c>
      <c r="P20" s="622">
        <v>64992.95999999997</v>
      </c>
      <c r="Q20" s="610">
        <v>0.88888888888888862</v>
      </c>
      <c r="R20" s="623">
        <v>6770.0999999999958</v>
      </c>
    </row>
    <row r="21" spans="1:18" ht="14.4" customHeight="1" x14ac:dyDescent="0.3">
      <c r="A21" s="604" t="s">
        <v>1499</v>
      </c>
      <c r="B21" s="605" t="s">
        <v>1525</v>
      </c>
      <c r="C21" s="605" t="s">
        <v>519</v>
      </c>
      <c r="D21" s="605" t="s">
        <v>1526</v>
      </c>
      <c r="E21" s="605" t="s">
        <v>1532</v>
      </c>
      <c r="F21" s="605" t="s">
        <v>642</v>
      </c>
      <c r="G21" s="622">
        <v>83.600000000000009</v>
      </c>
      <c r="H21" s="622">
        <v>79531.419999999984</v>
      </c>
      <c r="I21" s="605">
        <v>2.8194402839171397</v>
      </c>
      <c r="J21" s="605">
        <v>951.33277511961694</v>
      </c>
      <c r="K21" s="622">
        <v>28.849999999999994</v>
      </c>
      <c r="L21" s="622">
        <v>28208.230000000003</v>
      </c>
      <c r="M21" s="605">
        <v>1</v>
      </c>
      <c r="N21" s="605">
        <v>977.75493934142139</v>
      </c>
      <c r="O21" s="622">
        <v>74.750000000000043</v>
      </c>
      <c r="P21" s="622">
        <v>75110.799999999959</v>
      </c>
      <c r="Q21" s="610">
        <v>2.6627264454380848</v>
      </c>
      <c r="R21" s="623">
        <v>1004.8267558528416</v>
      </c>
    </row>
    <row r="22" spans="1:18" ht="14.4" customHeight="1" x14ac:dyDescent="0.3">
      <c r="A22" s="604" t="s">
        <v>1499</v>
      </c>
      <c r="B22" s="605" t="s">
        <v>1525</v>
      </c>
      <c r="C22" s="605" t="s">
        <v>519</v>
      </c>
      <c r="D22" s="605" t="s">
        <v>1526</v>
      </c>
      <c r="E22" s="605" t="s">
        <v>1533</v>
      </c>
      <c r="F22" s="605" t="s">
        <v>710</v>
      </c>
      <c r="G22" s="622">
        <v>0.02</v>
      </c>
      <c r="H22" s="622">
        <v>197.75</v>
      </c>
      <c r="I22" s="605">
        <v>1</v>
      </c>
      <c r="J22" s="605">
        <v>9887.5</v>
      </c>
      <c r="K22" s="622">
        <v>0.02</v>
      </c>
      <c r="L22" s="622">
        <v>197.75</v>
      </c>
      <c r="M22" s="605">
        <v>1</v>
      </c>
      <c r="N22" s="605">
        <v>9887.5</v>
      </c>
      <c r="O22" s="622">
        <v>2.8000000000000003</v>
      </c>
      <c r="P22" s="622">
        <v>26997.130000000008</v>
      </c>
      <c r="Q22" s="610">
        <v>136.52151706700383</v>
      </c>
      <c r="R22" s="623">
        <v>9641.8321428571453</v>
      </c>
    </row>
    <row r="23" spans="1:18" ht="14.4" customHeight="1" x14ac:dyDescent="0.3">
      <c r="A23" s="604" t="s">
        <v>1499</v>
      </c>
      <c r="B23" s="605" t="s">
        <v>1525</v>
      </c>
      <c r="C23" s="605" t="s">
        <v>519</v>
      </c>
      <c r="D23" s="605" t="s">
        <v>1526</v>
      </c>
      <c r="E23" s="605" t="s">
        <v>1534</v>
      </c>
      <c r="F23" s="605" t="s">
        <v>1535</v>
      </c>
      <c r="G23" s="622"/>
      <c r="H23" s="622"/>
      <c r="I23" s="605"/>
      <c r="J23" s="605"/>
      <c r="K23" s="622">
        <v>0.05</v>
      </c>
      <c r="L23" s="622">
        <v>233.77</v>
      </c>
      <c r="M23" s="605">
        <v>1</v>
      </c>
      <c r="N23" s="605">
        <v>4675.3999999999996</v>
      </c>
      <c r="O23" s="622"/>
      <c r="P23" s="622"/>
      <c r="Q23" s="610"/>
      <c r="R23" s="623"/>
    </row>
    <row r="24" spans="1:18" ht="14.4" customHeight="1" x14ac:dyDescent="0.3">
      <c r="A24" s="604" t="s">
        <v>1499</v>
      </c>
      <c r="B24" s="605" t="s">
        <v>1525</v>
      </c>
      <c r="C24" s="605" t="s">
        <v>519</v>
      </c>
      <c r="D24" s="605" t="s">
        <v>1526</v>
      </c>
      <c r="E24" s="605" t="s">
        <v>1536</v>
      </c>
      <c r="F24" s="605" t="s">
        <v>646</v>
      </c>
      <c r="G24" s="622">
        <v>191.2</v>
      </c>
      <c r="H24" s="622">
        <v>178355.16000000024</v>
      </c>
      <c r="I24" s="605">
        <v>0.80962060192631002</v>
      </c>
      <c r="J24" s="605">
        <v>932.81987447698873</v>
      </c>
      <c r="K24" s="622">
        <v>236.16</v>
      </c>
      <c r="L24" s="622">
        <v>220294.74000000034</v>
      </c>
      <c r="M24" s="605">
        <v>1</v>
      </c>
      <c r="N24" s="605">
        <v>932.8198678861803</v>
      </c>
      <c r="O24" s="622">
        <v>192.14999999999998</v>
      </c>
      <c r="P24" s="622">
        <v>162070.79000000007</v>
      </c>
      <c r="Q24" s="610">
        <v>0.73569977204176462</v>
      </c>
      <c r="R24" s="623">
        <v>843.459744990893</v>
      </c>
    </row>
    <row r="25" spans="1:18" ht="14.4" customHeight="1" x14ac:dyDescent="0.3">
      <c r="A25" s="604" t="s">
        <v>1499</v>
      </c>
      <c r="B25" s="605" t="s">
        <v>1525</v>
      </c>
      <c r="C25" s="605" t="s">
        <v>519</v>
      </c>
      <c r="D25" s="605" t="s">
        <v>1526</v>
      </c>
      <c r="E25" s="605" t="s">
        <v>1537</v>
      </c>
      <c r="F25" s="605" t="s">
        <v>646</v>
      </c>
      <c r="G25" s="622"/>
      <c r="H25" s="622"/>
      <c r="I25" s="605"/>
      <c r="J25" s="605"/>
      <c r="K25" s="622">
        <v>6</v>
      </c>
      <c r="L25" s="622">
        <v>10121.52</v>
      </c>
      <c r="M25" s="605">
        <v>1</v>
      </c>
      <c r="N25" s="605">
        <v>1686.92</v>
      </c>
      <c r="O25" s="622">
        <v>3.5</v>
      </c>
      <c r="P25" s="622">
        <v>5904.22</v>
      </c>
      <c r="Q25" s="610">
        <v>0.58333333333333337</v>
      </c>
      <c r="R25" s="623">
        <v>1686.92</v>
      </c>
    </row>
    <row r="26" spans="1:18" ht="14.4" customHeight="1" x14ac:dyDescent="0.3">
      <c r="A26" s="604" t="s">
        <v>1499</v>
      </c>
      <c r="B26" s="605" t="s">
        <v>1525</v>
      </c>
      <c r="C26" s="605" t="s">
        <v>519</v>
      </c>
      <c r="D26" s="605" t="s">
        <v>1526</v>
      </c>
      <c r="E26" s="605" t="s">
        <v>1538</v>
      </c>
      <c r="F26" s="605" t="s">
        <v>665</v>
      </c>
      <c r="G26" s="622">
        <v>1.29</v>
      </c>
      <c r="H26" s="622">
        <v>5710.829999999999</v>
      </c>
      <c r="I26" s="605">
        <v>1.6125</v>
      </c>
      <c r="J26" s="605">
        <v>4426.9999999999991</v>
      </c>
      <c r="K26" s="622">
        <v>0.8</v>
      </c>
      <c r="L26" s="622">
        <v>3541.5999999999995</v>
      </c>
      <c r="M26" s="605">
        <v>1</v>
      </c>
      <c r="N26" s="605">
        <v>4426.9999999999991</v>
      </c>
      <c r="O26" s="622">
        <v>0.82000000000000006</v>
      </c>
      <c r="P26" s="622">
        <v>3729.0099999999993</v>
      </c>
      <c r="Q26" s="610">
        <v>1.0529167607860854</v>
      </c>
      <c r="R26" s="623">
        <v>4547.5731707317063</v>
      </c>
    </row>
    <row r="27" spans="1:18" ht="14.4" customHeight="1" x14ac:dyDescent="0.3">
      <c r="A27" s="604" t="s">
        <v>1499</v>
      </c>
      <c r="B27" s="605" t="s">
        <v>1525</v>
      </c>
      <c r="C27" s="605" t="s">
        <v>519</v>
      </c>
      <c r="D27" s="605" t="s">
        <v>1526</v>
      </c>
      <c r="E27" s="605" t="s">
        <v>1539</v>
      </c>
      <c r="F27" s="605" t="s">
        <v>665</v>
      </c>
      <c r="G27" s="622">
        <v>3.18</v>
      </c>
      <c r="H27" s="622">
        <v>28022.92</v>
      </c>
      <c r="I27" s="605">
        <v>4.0838724250748708</v>
      </c>
      <c r="J27" s="605">
        <v>8812.2389937106909</v>
      </c>
      <c r="K27" s="622">
        <v>0.78</v>
      </c>
      <c r="L27" s="622">
        <v>6861.8499999999985</v>
      </c>
      <c r="M27" s="605">
        <v>1</v>
      </c>
      <c r="N27" s="605">
        <v>8797.243589743588</v>
      </c>
      <c r="O27" s="622">
        <v>3.5799999999999992</v>
      </c>
      <c r="P27" s="622">
        <v>32515.129999999997</v>
      </c>
      <c r="Q27" s="610">
        <v>4.7385369834665587</v>
      </c>
      <c r="R27" s="623">
        <v>9082.4385474860355</v>
      </c>
    </row>
    <row r="28" spans="1:18" ht="14.4" customHeight="1" x14ac:dyDescent="0.3">
      <c r="A28" s="604" t="s">
        <v>1499</v>
      </c>
      <c r="B28" s="605" t="s">
        <v>1525</v>
      </c>
      <c r="C28" s="605" t="s">
        <v>519</v>
      </c>
      <c r="D28" s="605" t="s">
        <v>1526</v>
      </c>
      <c r="E28" s="605" t="s">
        <v>1540</v>
      </c>
      <c r="F28" s="605" t="s">
        <v>733</v>
      </c>
      <c r="G28" s="622">
        <v>2.1000000000000005</v>
      </c>
      <c r="H28" s="622">
        <v>4093.5399999999991</v>
      </c>
      <c r="I28" s="605">
        <v>2.0895749427012338</v>
      </c>
      <c r="J28" s="605">
        <v>1949.3047619047609</v>
      </c>
      <c r="K28" s="622">
        <v>1.01</v>
      </c>
      <c r="L28" s="622">
        <v>1959.0300000000004</v>
      </c>
      <c r="M28" s="605">
        <v>1</v>
      </c>
      <c r="N28" s="605">
        <v>1939.633663366337</v>
      </c>
      <c r="O28" s="622">
        <v>0.89999999999999991</v>
      </c>
      <c r="P28" s="622">
        <v>1754.3700000000003</v>
      </c>
      <c r="Q28" s="610">
        <v>0.89552993062893371</v>
      </c>
      <c r="R28" s="623">
        <v>1949.3000000000006</v>
      </c>
    </row>
    <row r="29" spans="1:18" ht="14.4" customHeight="1" x14ac:dyDescent="0.3">
      <c r="A29" s="604" t="s">
        <v>1499</v>
      </c>
      <c r="B29" s="605" t="s">
        <v>1525</v>
      </c>
      <c r="C29" s="605" t="s">
        <v>519</v>
      </c>
      <c r="D29" s="605" t="s">
        <v>1526</v>
      </c>
      <c r="E29" s="605" t="s">
        <v>1541</v>
      </c>
      <c r="F29" s="605" t="s">
        <v>665</v>
      </c>
      <c r="G29" s="622">
        <v>63.330000000000013</v>
      </c>
      <c r="H29" s="622">
        <v>112135.90999999997</v>
      </c>
      <c r="I29" s="605">
        <v>0.45077591841003978</v>
      </c>
      <c r="J29" s="605">
        <v>1770.6601926417172</v>
      </c>
      <c r="K29" s="622">
        <v>140.48999999999998</v>
      </c>
      <c r="L29" s="622">
        <v>248761.98000000007</v>
      </c>
      <c r="M29" s="605">
        <v>1</v>
      </c>
      <c r="N29" s="605">
        <v>1770.6739269698919</v>
      </c>
      <c r="O29" s="622">
        <v>65.660000000000039</v>
      </c>
      <c r="P29" s="622">
        <v>119392.23000000008</v>
      </c>
      <c r="Q29" s="610">
        <v>0.47994564925074179</v>
      </c>
      <c r="R29" s="623">
        <v>1818.3403898872984</v>
      </c>
    </row>
    <row r="30" spans="1:18" ht="14.4" customHeight="1" x14ac:dyDescent="0.3">
      <c r="A30" s="604" t="s">
        <v>1499</v>
      </c>
      <c r="B30" s="605" t="s">
        <v>1525</v>
      </c>
      <c r="C30" s="605" t="s">
        <v>519</v>
      </c>
      <c r="D30" s="605" t="s">
        <v>1526</v>
      </c>
      <c r="E30" s="605" t="s">
        <v>1542</v>
      </c>
      <c r="F30" s="605" t="s">
        <v>650</v>
      </c>
      <c r="G30" s="622">
        <v>11.380000000000003</v>
      </c>
      <c r="H30" s="622">
        <v>4428.8100000000004</v>
      </c>
      <c r="I30" s="605">
        <v>0.828311940435289</v>
      </c>
      <c r="J30" s="605">
        <v>389.1748681898066</v>
      </c>
      <c r="K30" s="622">
        <v>10.330000000000004</v>
      </c>
      <c r="L30" s="622">
        <v>5346.7900000000018</v>
      </c>
      <c r="M30" s="605">
        <v>1</v>
      </c>
      <c r="N30" s="605">
        <v>517.5982575024201</v>
      </c>
      <c r="O30" s="622">
        <v>8.32</v>
      </c>
      <c r="P30" s="622">
        <v>4303.84</v>
      </c>
      <c r="Q30" s="610">
        <v>0.80493903818926849</v>
      </c>
      <c r="R30" s="623">
        <v>517.28846153846155</v>
      </c>
    </row>
    <row r="31" spans="1:18" ht="14.4" customHeight="1" x14ac:dyDescent="0.3">
      <c r="A31" s="604" t="s">
        <v>1499</v>
      </c>
      <c r="B31" s="605" t="s">
        <v>1525</v>
      </c>
      <c r="C31" s="605" t="s">
        <v>519</v>
      </c>
      <c r="D31" s="605" t="s">
        <v>1526</v>
      </c>
      <c r="E31" s="605" t="s">
        <v>1543</v>
      </c>
      <c r="F31" s="605" t="s">
        <v>627</v>
      </c>
      <c r="G31" s="622">
        <v>18.240000000000009</v>
      </c>
      <c r="H31" s="622">
        <v>16485.280000000002</v>
      </c>
      <c r="I31" s="605">
        <v>0.88030463309515428</v>
      </c>
      <c r="J31" s="605">
        <v>903.79824561403473</v>
      </c>
      <c r="K31" s="622">
        <v>20.720000000000013</v>
      </c>
      <c r="L31" s="622">
        <v>18726.789999999997</v>
      </c>
      <c r="M31" s="605">
        <v>1</v>
      </c>
      <c r="N31" s="605">
        <v>903.80260617760553</v>
      </c>
      <c r="O31" s="622">
        <v>21.160000000000011</v>
      </c>
      <c r="P31" s="622">
        <v>19119.849999999991</v>
      </c>
      <c r="Q31" s="610">
        <v>1.0209891818085211</v>
      </c>
      <c r="R31" s="623">
        <v>903.58459357277798</v>
      </c>
    </row>
    <row r="32" spans="1:18" ht="14.4" customHeight="1" x14ac:dyDescent="0.3">
      <c r="A32" s="604" t="s">
        <v>1499</v>
      </c>
      <c r="B32" s="605" t="s">
        <v>1525</v>
      </c>
      <c r="C32" s="605" t="s">
        <v>519</v>
      </c>
      <c r="D32" s="605" t="s">
        <v>1526</v>
      </c>
      <c r="E32" s="605" t="s">
        <v>1544</v>
      </c>
      <c r="F32" s="605" t="s">
        <v>665</v>
      </c>
      <c r="G32" s="622">
        <v>10.699999999999983</v>
      </c>
      <c r="H32" s="622">
        <v>349379.79999999976</v>
      </c>
      <c r="I32" s="605">
        <v>1.0692606663311388</v>
      </c>
      <c r="J32" s="605">
        <v>32652.317757009372</v>
      </c>
      <c r="K32" s="622">
        <v>10.019999999999984</v>
      </c>
      <c r="L32" s="622">
        <v>326748.94999999984</v>
      </c>
      <c r="M32" s="605">
        <v>1</v>
      </c>
      <c r="N32" s="605">
        <v>32609.675648702632</v>
      </c>
      <c r="O32" s="622">
        <v>11.53999999999998</v>
      </c>
      <c r="P32" s="622">
        <v>380686.35</v>
      </c>
      <c r="Q32" s="610">
        <v>1.1650729099512032</v>
      </c>
      <c r="R32" s="623">
        <v>32988.418544194166</v>
      </c>
    </row>
    <row r="33" spans="1:18" ht="14.4" customHeight="1" x14ac:dyDescent="0.3">
      <c r="A33" s="604" t="s">
        <v>1499</v>
      </c>
      <c r="B33" s="605" t="s">
        <v>1525</v>
      </c>
      <c r="C33" s="605" t="s">
        <v>519</v>
      </c>
      <c r="D33" s="605" t="s">
        <v>1501</v>
      </c>
      <c r="E33" s="605" t="s">
        <v>1502</v>
      </c>
      <c r="F33" s="605" t="s">
        <v>1503</v>
      </c>
      <c r="G33" s="622">
        <v>3</v>
      </c>
      <c r="H33" s="622">
        <v>2681.7</v>
      </c>
      <c r="I33" s="605">
        <v>1.5</v>
      </c>
      <c r="J33" s="605">
        <v>893.9</v>
      </c>
      <c r="K33" s="622">
        <v>2</v>
      </c>
      <c r="L33" s="622">
        <v>1787.8</v>
      </c>
      <c r="M33" s="605">
        <v>1</v>
      </c>
      <c r="N33" s="605">
        <v>893.9</v>
      </c>
      <c r="O33" s="622">
        <v>3</v>
      </c>
      <c r="P33" s="622">
        <v>2681.7</v>
      </c>
      <c r="Q33" s="610">
        <v>1.5</v>
      </c>
      <c r="R33" s="623">
        <v>893.9</v>
      </c>
    </row>
    <row r="34" spans="1:18" ht="14.4" customHeight="1" x14ac:dyDescent="0.3">
      <c r="A34" s="604" t="s">
        <v>1499</v>
      </c>
      <c r="B34" s="605" t="s">
        <v>1525</v>
      </c>
      <c r="C34" s="605" t="s">
        <v>519</v>
      </c>
      <c r="D34" s="605" t="s">
        <v>1501</v>
      </c>
      <c r="E34" s="605" t="s">
        <v>1545</v>
      </c>
      <c r="F34" s="605" t="s">
        <v>1546</v>
      </c>
      <c r="G34" s="622"/>
      <c r="H34" s="622"/>
      <c r="I34" s="605"/>
      <c r="J34" s="605"/>
      <c r="K34" s="622">
        <v>2</v>
      </c>
      <c r="L34" s="622">
        <v>3683.24</v>
      </c>
      <c r="M34" s="605">
        <v>1</v>
      </c>
      <c r="N34" s="605">
        <v>1841.62</v>
      </c>
      <c r="O34" s="622"/>
      <c r="P34" s="622"/>
      <c r="Q34" s="610"/>
      <c r="R34" s="623"/>
    </row>
    <row r="35" spans="1:18" ht="14.4" customHeight="1" x14ac:dyDescent="0.3">
      <c r="A35" s="604" t="s">
        <v>1499</v>
      </c>
      <c r="B35" s="605" t="s">
        <v>1525</v>
      </c>
      <c r="C35" s="605" t="s">
        <v>519</v>
      </c>
      <c r="D35" s="605" t="s">
        <v>1501</v>
      </c>
      <c r="E35" s="605" t="s">
        <v>1547</v>
      </c>
      <c r="F35" s="605" t="s">
        <v>1548</v>
      </c>
      <c r="G35" s="622">
        <v>2</v>
      </c>
      <c r="H35" s="622">
        <v>18655.2</v>
      </c>
      <c r="I35" s="605"/>
      <c r="J35" s="605">
        <v>9327.6</v>
      </c>
      <c r="K35" s="622"/>
      <c r="L35" s="622"/>
      <c r="M35" s="605"/>
      <c r="N35" s="605"/>
      <c r="O35" s="622"/>
      <c r="P35" s="622"/>
      <c r="Q35" s="610"/>
      <c r="R35" s="623"/>
    </row>
    <row r="36" spans="1:18" ht="14.4" customHeight="1" x14ac:dyDescent="0.3">
      <c r="A36" s="604" t="s">
        <v>1499</v>
      </c>
      <c r="B36" s="605" t="s">
        <v>1525</v>
      </c>
      <c r="C36" s="605" t="s">
        <v>519</v>
      </c>
      <c r="D36" s="605" t="s">
        <v>1508</v>
      </c>
      <c r="E36" s="605" t="s">
        <v>1549</v>
      </c>
      <c r="F36" s="605" t="s">
        <v>1550</v>
      </c>
      <c r="G36" s="622">
        <v>18</v>
      </c>
      <c r="H36" s="622">
        <v>3546</v>
      </c>
      <c r="I36" s="605">
        <v>0.36036585365853657</v>
      </c>
      <c r="J36" s="605">
        <v>197</v>
      </c>
      <c r="K36" s="622">
        <v>48</v>
      </c>
      <c r="L36" s="622">
        <v>9840</v>
      </c>
      <c r="M36" s="605">
        <v>1</v>
      </c>
      <c r="N36" s="605">
        <v>205</v>
      </c>
      <c r="O36" s="622">
        <v>39</v>
      </c>
      <c r="P36" s="622">
        <v>7995</v>
      </c>
      <c r="Q36" s="610">
        <v>0.8125</v>
      </c>
      <c r="R36" s="623">
        <v>205</v>
      </c>
    </row>
    <row r="37" spans="1:18" ht="14.4" customHeight="1" x14ac:dyDescent="0.3">
      <c r="A37" s="604" t="s">
        <v>1499</v>
      </c>
      <c r="B37" s="605" t="s">
        <v>1525</v>
      </c>
      <c r="C37" s="605" t="s">
        <v>519</v>
      </c>
      <c r="D37" s="605" t="s">
        <v>1508</v>
      </c>
      <c r="E37" s="605" t="s">
        <v>1551</v>
      </c>
      <c r="F37" s="605" t="s">
        <v>1552</v>
      </c>
      <c r="G37" s="622"/>
      <c r="H37" s="622"/>
      <c r="I37" s="605"/>
      <c r="J37" s="605"/>
      <c r="K37" s="622">
        <v>29</v>
      </c>
      <c r="L37" s="622">
        <v>1073</v>
      </c>
      <c r="M37" s="605">
        <v>1</v>
      </c>
      <c r="N37" s="605">
        <v>37</v>
      </c>
      <c r="O37" s="622">
        <v>28</v>
      </c>
      <c r="P37" s="622">
        <v>1036</v>
      </c>
      <c r="Q37" s="610">
        <v>0.96551724137931039</v>
      </c>
      <c r="R37" s="623">
        <v>37</v>
      </c>
    </row>
    <row r="38" spans="1:18" ht="14.4" customHeight="1" x14ac:dyDescent="0.3">
      <c r="A38" s="604" t="s">
        <v>1499</v>
      </c>
      <c r="B38" s="605" t="s">
        <v>1525</v>
      </c>
      <c r="C38" s="605" t="s">
        <v>519</v>
      </c>
      <c r="D38" s="605" t="s">
        <v>1508</v>
      </c>
      <c r="E38" s="605" t="s">
        <v>1553</v>
      </c>
      <c r="F38" s="605" t="s">
        <v>1554</v>
      </c>
      <c r="G38" s="622">
        <v>312</v>
      </c>
      <c r="H38" s="622">
        <v>64584</v>
      </c>
      <c r="I38" s="605">
        <v>1.1356227251147333</v>
      </c>
      <c r="J38" s="605">
        <v>207</v>
      </c>
      <c r="K38" s="622">
        <v>267</v>
      </c>
      <c r="L38" s="622">
        <v>56871</v>
      </c>
      <c r="M38" s="605">
        <v>1</v>
      </c>
      <c r="N38" s="605">
        <v>213</v>
      </c>
      <c r="O38" s="622">
        <v>234</v>
      </c>
      <c r="P38" s="622">
        <v>49842</v>
      </c>
      <c r="Q38" s="610">
        <v>0.8764044943820225</v>
      </c>
      <c r="R38" s="623">
        <v>213</v>
      </c>
    </row>
    <row r="39" spans="1:18" ht="14.4" customHeight="1" x14ac:dyDescent="0.3">
      <c r="A39" s="604" t="s">
        <v>1499</v>
      </c>
      <c r="B39" s="605" t="s">
        <v>1525</v>
      </c>
      <c r="C39" s="605" t="s">
        <v>519</v>
      </c>
      <c r="D39" s="605" t="s">
        <v>1508</v>
      </c>
      <c r="E39" s="605" t="s">
        <v>1555</v>
      </c>
      <c r="F39" s="605" t="s">
        <v>1556</v>
      </c>
      <c r="G39" s="622">
        <v>403</v>
      </c>
      <c r="H39" s="622">
        <v>60853</v>
      </c>
      <c r="I39" s="605">
        <v>0.88823529411764701</v>
      </c>
      <c r="J39" s="605">
        <v>151</v>
      </c>
      <c r="K39" s="622">
        <v>442</v>
      </c>
      <c r="L39" s="622">
        <v>68510</v>
      </c>
      <c r="M39" s="605">
        <v>1</v>
      </c>
      <c r="N39" s="605">
        <v>155</v>
      </c>
      <c r="O39" s="622">
        <v>516</v>
      </c>
      <c r="P39" s="622">
        <v>79980</v>
      </c>
      <c r="Q39" s="610">
        <v>1.1674208144796381</v>
      </c>
      <c r="R39" s="623">
        <v>155</v>
      </c>
    </row>
    <row r="40" spans="1:18" ht="14.4" customHeight="1" x14ac:dyDescent="0.3">
      <c r="A40" s="604" t="s">
        <v>1499</v>
      </c>
      <c r="B40" s="605" t="s">
        <v>1525</v>
      </c>
      <c r="C40" s="605" t="s">
        <v>519</v>
      </c>
      <c r="D40" s="605" t="s">
        <v>1508</v>
      </c>
      <c r="E40" s="605" t="s">
        <v>1557</v>
      </c>
      <c r="F40" s="605" t="s">
        <v>1558</v>
      </c>
      <c r="G40" s="622">
        <v>555</v>
      </c>
      <c r="H40" s="622">
        <v>101565</v>
      </c>
      <c r="I40" s="605">
        <v>0.85263476019778539</v>
      </c>
      <c r="J40" s="605">
        <v>183</v>
      </c>
      <c r="K40" s="622">
        <v>637</v>
      </c>
      <c r="L40" s="622">
        <v>119119</v>
      </c>
      <c r="M40" s="605">
        <v>1</v>
      </c>
      <c r="N40" s="605">
        <v>187</v>
      </c>
      <c r="O40" s="622">
        <v>661</v>
      </c>
      <c r="P40" s="622">
        <v>123607</v>
      </c>
      <c r="Q40" s="610">
        <v>1.0376766091051806</v>
      </c>
      <c r="R40" s="623">
        <v>187</v>
      </c>
    </row>
    <row r="41" spans="1:18" ht="14.4" customHeight="1" x14ac:dyDescent="0.3">
      <c r="A41" s="604" t="s">
        <v>1499</v>
      </c>
      <c r="B41" s="605" t="s">
        <v>1525</v>
      </c>
      <c r="C41" s="605" t="s">
        <v>519</v>
      </c>
      <c r="D41" s="605" t="s">
        <v>1508</v>
      </c>
      <c r="E41" s="605" t="s">
        <v>1559</v>
      </c>
      <c r="F41" s="605" t="s">
        <v>1560</v>
      </c>
      <c r="G41" s="622">
        <v>387</v>
      </c>
      <c r="H41" s="622">
        <v>48375</v>
      </c>
      <c r="I41" s="605">
        <v>0.85504454185520362</v>
      </c>
      <c r="J41" s="605">
        <v>125</v>
      </c>
      <c r="K41" s="622">
        <v>442</v>
      </c>
      <c r="L41" s="622">
        <v>56576</v>
      </c>
      <c r="M41" s="605">
        <v>1</v>
      </c>
      <c r="N41" s="605">
        <v>128</v>
      </c>
      <c r="O41" s="622">
        <v>459</v>
      </c>
      <c r="P41" s="622">
        <v>58752</v>
      </c>
      <c r="Q41" s="610">
        <v>1.0384615384615385</v>
      </c>
      <c r="R41" s="623">
        <v>128</v>
      </c>
    </row>
    <row r="42" spans="1:18" ht="14.4" customHeight="1" x14ac:dyDescent="0.3">
      <c r="A42" s="604" t="s">
        <v>1499</v>
      </c>
      <c r="B42" s="605" t="s">
        <v>1525</v>
      </c>
      <c r="C42" s="605" t="s">
        <v>519</v>
      </c>
      <c r="D42" s="605" t="s">
        <v>1508</v>
      </c>
      <c r="E42" s="605" t="s">
        <v>1561</v>
      </c>
      <c r="F42" s="605" t="s">
        <v>1562</v>
      </c>
      <c r="G42" s="622">
        <v>2087</v>
      </c>
      <c r="H42" s="622">
        <v>457053</v>
      </c>
      <c r="I42" s="605">
        <v>0.90568494141472589</v>
      </c>
      <c r="J42" s="605">
        <v>219</v>
      </c>
      <c r="K42" s="622">
        <v>2263</v>
      </c>
      <c r="L42" s="622">
        <v>504649</v>
      </c>
      <c r="M42" s="605">
        <v>1</v>
      </c>
      <c r="N42" s="605">
        <v>223</v>
      </c>
      <c r="O42" s="622">
        <v>2313</v>
      </c>
      <c r="P42" s="622">
        <v>515799</v>
      </c>
      <c r="Q42" s="610">
        <v>1.0220945647370747</v>
      </c>
      <c r="R42" s="623">
        <v>223</v>
      </c>
    </row>
    <row r="43" spans="1:18" ht="14.4" customHeight="1" x14ac:dyDescent="0.3">
      <c r="A43" s="604" t="s">
        <v>1499</v>
      </c>
      <c r="B43" s="605" t="s">
        <v>1525</v>
      </c>
      <c r="C43" s="605" t="s">
        <v>519</v>
      </c>
      <c r="D43" s="605" t="s">
        <v>1508</v>
      </c>
      <c r="E43" s="605" t="s">
        <v>1563</v>
      </c>
      <c r="F43" s="605" t="s">
        <v>1564</v>
      </c>
      <c r="G43" s="622">
        <v>143</v>
      </c>
      <c r="H43" s="622">
        <v>31317</v>
      </c>
      <c r="I43" s="605">
        <v>1.0480222207348906</v>
      </c>
      <c r="J43" s="605">
        <v>219</v>
      </c>
      <c r="K43" s="622">
        <v>134</v>
      </c>
      <c r="L43" s="622">
        <v>29882</v>
      </c>
      <c r="M43" s="605">
        <v>1</v>
      </c>
      <c r="N43" s="605">
        <v>223</v>
      </c>
      <c r="O43" s="622">
        <v>177</v>
      </c>
      <c r="P43" s="622">
        <v>39471</v>
      </c>
      <c r="Q43" s="610">
        <v>1.3208955223880596</v>
      </c>
      <c r="R43" s="623">
        <v>223</v>
      </c>
    </row>
    <row r="44" spans="1:18" ht="14.4" customHeight="1" x14ac:dyDescent="0.3">
      <c r="A44" s="604" t="s">
        <v>1499</v>
      </c>
      <c r="B44" s="605" t="s">
        <v>1525</v>
      </c>
      <c r="C44" s="605" t="s">
        <v>519</v>
      </c>
      <c r="D44" s="605" t="s">
        <v>1508</v>
      </c>
      <c r="E44" s="605" t="s">
        <v>1565</v>
      </c>
      <c r="F44" s="605" t="s">
        <v>1566</v>
      </c>
      <c r="G44" s="622">
        <v>1</v>
      </c>
      <c r="H44" s="622">
        <v>347</v>
      </c>
      <c r="I44" s="605">
        <v>0.98300283286118983</v>
      </c>
      <c r="J44" s="605">
        <v>347</v>
      </c>
      <c r="K44" s="622">
        <v>1</v>
      </c>
      <c r="L44" s="622">
        <v>353</v>
      </c>
      <c r="M44" s="605">
        <v>1</v>
      </c>
      <c r="N44" s="605">
        <v>353</v>
      </c>
      <c r="O44" s="622">
        <v>3</v>
      </c>
      <c r="P44" s="622">
        <v>1059</v>
      </c>
      <c r="Q44" s="610">
        <v>3</v>
      </c>
      <c r="R44" s="623">
        <v>353</v>
      </c>
    </row>
    <row r="45" spans="1:18" ht="14.4" customHeight="1" x14ac:dyDescent="0.3">
      <c r="A45" s="604" t="s">
        <v>1499</v>
      </c>
      <c r="B45" s="605" t="s">
        <v>1525</v>
      </c>
      <c r="C45" s="605" t="s">
        <v>519</v>
      </c>
      <c r="D45" s="605" t="s">
        <v>1508</v>
      </c>
      <c r="E45" s="605" t="s">
        <v>1567</v>
      </c>
      <c r="F45" s="605" t="s">
        <v>1568</v>
      </c>
      <c r="G45" s="622">
        <v>626</v>
      </c>
      <c r="H45" s="622">
        <v>138346</v>
      </c>
      <c r="I45" s="605">
        <v>0.76858888888888888</v>
      </c>
      <c r="J45" s="605">
        <v>221</v>
      </c>
      <c r="K45" s="622">
        <v>800</v>
      </c>
      <c r="L45" s="622">
        <v>180000</v>
      </c>
      <c r="M45" s="605">
        <v>1</v>
      </c>
      <c r="N45" s="605">
        <v>225</v>
      </c>
      <c r="O45" s="622">
        <v>860</v>
      </c>
      <c r="P45" s="622">
        <v>193500</v>
      </c>
      <c r="Q45" s="610">
        <v>1.075</v>
      </c>
      <c r="R45" s="623">
        <v>225</v>
      </c>
    </row>
    <row r="46" spans="1:18" ht="14.4" customHeight="1" x14ac:dyDescent="0.3">
      <c r="A46" s="604" t="s">
        <v>1499</v>
      </c>
      <c r="B46" s="605" t="s">
        <v>1525</v>
      </c>
      <c r="C46" s="605" t="s">
        <v>519</v>
      </c>
      <c r="D46" s="605" t="s">
        <v>1508</v>
      </c>
      <c r="E46" s="605" t="s">
        <v>1569</v>
      </c>
      <c r="F46" s="605" t="s">
        <v>1570</v>
      </c>
      <c r="G46" s="622">
        <v>29</v>
      </c>
      <c r="H46" s="622">
        <v>17777</v>
      </c>
      <c r="I46" s="605">
        <v>1.673129411764706</v>
      </c>
      <c r="J46" s="605">
        <v>613</v>
      </c>
      <c r="K46" s="622">
        <v>17</v>
      </c>
      <c r="L46" s="622">
        <v>10625</v>
      </c>
      <c r="M46" s="605">
        <v>1</v>
      </c>
      <c r="N46" s="605">
        <v>625</v>
      </c>
      <c r="O46" s="622">
        <v>15</v>
      </c>
      <c r="P46" s="622">
        <v>9390</v>
      </c>
      <c r="Q46" s="610">
        <v>0.8837647058823529</v>
      </c>
      <c r="R46" s="623">
        <v>626</v>
      </c>
    </row>
    <row r="47" spans="1:18" ht="14.4" customHeight="1" x14ac:dyDescent="0.3">
      <c r="A47" s="604" t="s">
        <v>1499</v>
      </c>
      <c r="B47" s="605" t="s">
        <v>1525</v>
      </c>
      <c r="C47" s="605" t="s">
        <v>519</v>
      </c>
      <c r="D47" s="605" t="s">
        <v>1508</v>
      </c>
      <c r="E47" s="605" t="s">
        <v>1571</v>
      </c>
      <c r="F47" s="605" t="s">
        <v>1572</v>
      </c>
      <c r="G47" s="622">
        <v>7</v>
      </c>
      <c r="H47" s="622">
        <v>7182</v>
      </c>
      <c r="I47" s="605">
        <v>6.9124157844080845</v>
      </c>
      <c r="J47" s="605">
        <v>1026</v>
      </c>
      <c r="K47" s="622">
        <v>1</v>
      </c>
      <c r="L47" s="622">
        <v>1039</v>
      </c>
      <c r="M47" s="605">
        <v>1</v>
      </c>
      <c r="N47" s="605">
        <v>1039</v>
      </c>
      <c r="O47" s="622"/>
      <c r="P47" s="622"/>
      <c r="Q47" s="610"/>
      <c r="R47" s="623"/>
    </row>
    <row r="48" spans="1:18" ht="14.4" customHeight="1" x14ac:dyDescent="0.3">
      <c r="A48" s="604" t="s">
        <v>1499</v>
      </c>
      <c r="B48" s="605" t="s">
        <v>1525</v>
      </c>
      <c r="C48" s="605" t="s">
        <v>519</v>
      </c>
      <c r="D48" s="605" t="s">
        <v>1508</v>
      </c>
      <c r="E48" s="605" t="s">
        <v>1573</v>
      </c>
      <c r="F48" s="605" t="s">
        <v>1574</v>
      </c>
      <c r="G48" s="622"/>
      <c r="H48" s="622"/>
      <c r="I48" s="605"/>
      <c r="J48" s="605"/>
      <c r="K48" s="622"/>
      <c r="L48" s="622"/>
      <c r="M48" s="605"/>
      <c r="N48" s="605"/>
      <c r="O48" s="622">
        <v>1</v>
      </c>
      <c r="P48" s="622">
        <v>1136</v>
      </c>
      <c r="Q48" s="610"/>
      <c r="R48" s="623">
        <v>1136</v>
      </c>
    </row>
    <row r="49" spans="1:18" ht="14.4" customHeight="1" x14ac:dyDescent="0.3">
      <c r="A49" s="604" t="s">
        <v>1499</v>
      </c>
      <c r="B49" s="605" t="s">
        <v>1525</v>
      </c>
      <c r="C49" s="605" t="s">
        <v>519</v>
      </c>
      <c r="D49" s="605" t="s">
        <v>1508</v>
      </c>
      <c r="E49" s="605" t="s">
        <v>1575</v>
      </c>
      <c r="F49" s="605" t="s">
        <v>1576</v>
      </c>
      <c r="G49" s="622">
        <v>4</v>
      </c>
      <c r="H49" s="622">
        <v>1904</v>
      </c>
      <c r="I49" s="605">
        <v>3.9338842975206614</v>
      </c>
      <c r="J49" s="605">
        <v>476</v>
      </c>
      <c r="K49" s="622">
        <v>1</v>
      </c>
      <c r="L49" s="622">
        <v>484</v>
      </c>
      <c r="M49" s="605">
        <v>1</v>
      </c>
      <c r="N49" s="605">
        <v>484</v>
      </c>
      <c r="O49" s="622">
        <v>1</v>
      </c>
      <c r="P49" s="622">
        <v>484</v>
      </c>
      <c r="Q49" s="610">
        <v>1</v>
      </c>
      <c r="R49" s="623">
        <v>484</v>
      </c>
    </row>
    <row r="50" spans="1:18" ht="14.4" customHeight="1" x14ac:dyDescent="0.3">
      <c r="A50" s="604" t="s">
        <v>1499</v>
      </c>
      <c r="B50" s="605" t="s">
        <v>1525</v>
      </c>
      <c r="C50" s="605" t="s">
        <v>519</v>
      </c>
      <c r="D50" s="605" t="s">
        <v>1508</v>
      </c>
      <c r="E50" s="605" t="s">
        <v>1577</v>
      </c>
      <c r="F50" s="605" t="s">
        <v>1578</v>
      </c>
      <c r="G50" s="622">
        <v>1</v>
      </c>
      <c r="H50" s="622">
        <v>259</v>
      </c>
      <c r="I50" s="605">
        <v>0.97735849056603774</v>
      </c>
      <c r="J50" s="605">
        <v>259</v>
      </c>
      <c r="K50" s="622">
        <v>1</v>
      </c>
      <c r="L50" s="622">
        <v>265</v>
      </c>
      <c r="M50" s="605">
        <v>1</v>
      </c>
      <c r="N50" s="605">
        <v>265</v>
      </c>
      <c r="O50" s="622">
        <v>2</v>
      </c>
      <c r="P50" s="622">
        <v>530</v>
      </c>
      <c r="Q50" s="610">
        <v>2</v>
      </c>
      <c r="R50" s="623">
        <v>265</v>
      </c>
    </row>
    <row r="51" spans="1:18" ht="14.4" customHeight="1" x14ac:dyDescent="0.3">
      <c r="A51" s="604" t="s">
        <v>1499</v>
      </c>
      <c r="B51" s="605" t="s">
        <v>1525</v>
      </c>
      <c r="C51" s="605" t="s">
        <v>519</v>
      </c>
      <c r="D51" s="605" t="s">
        <v>1508</v>
      </c>
      <c r="E51" s="605" t="s">
        <v>1579</v>
      </c>
      <c r="F51" s="605" t="s">
        <v>1580</v>
      </c>
      <c r="G51" s="622">
        <v>18</v>
      </c>
      <c r="H51" s="622">
        <v>5940</v>
      </c>
      <c r="I51" s="605">
        <v>0.65461758871500997</v>
      </c>
      <c r="J51" s="605">
        <v>330</v>
      </c>
      <c r="K51" s="622">
        <v>26</v>
      </c>
      <c r="L51" s="622">
        <v>9074</v>
      </c>
      <c r="M51" s="605">
        <v>1</v>
      </c>
      <c r="N51" s="605">
        <v>349</v>
      </c>
      <c r="O51" s="622">
        <v>34</v>
      </c>
      <c r="P51" s="622">
        <v>11900</v>
      </c>
      <c r="Q51" s="610">
        <v>1.3114392770553229</v>
      </c>
      <c r="R51" s="623">
        <v>350</v>
      </c>
    </row>
    <row r="52" spans="1:18" ht="14.4" customHeight="1" x14ac:dyDescent="0.3">
      <c r="A52" s="604" t="s">
        <v>1499</v>
      </c>
      <c r="B52" s="605" t="s">
        <v>1525</v>
      </c>
      <c r="C52" s="605" t="s">
        <v>519</v>
      </c>
      <c r="D52" s="605" t="s">
        <v>1508</v>
      </c>
      <c r="E52" s="605" t="s">
        <v>1581</v>
      </c>
      <c r="F52" s="605" t="s">
        <v>1582</v>
      </c>
      <c r="G52" s="622">
        <v>2</v>
      </c>
      <c r="H52" s="622">
        <v>492</v>
      </c>
      <c r="I52" s="605"/>
      <c r="J52" s="605">
        <v>246</v>
      </c>
      <c r="K52" s="622"/>
      <c r="L52" s="622"/>
      <c r="M52" s="605"/>
      <c r="N52" s="605"/>
      <c r="O52" s="622">
        <v>1</v>
      </c>
      <c r="P52" s="622">
        <v>254</v>
      </c>
      <c r="Q52" s="610"/>
      <c r="R52" s="623">
        <v>254</v>
      </c>
    </row>
    <row r="53" spans="1:18" ht="14.4" customHeight="1" x14ac:dyDescent="0.3">
      <c r="A53" s="604" t="s">
        <v>1499</v>
      </c>
      <c r="B53" s="605" t="s">
        <v>1525</v>
      </c>
      <c r="C53" s="605" t="s">
        <v>519</v>
      </c>
      <c r="D53" s="605" t="s">
        <v>1508</v>
      </c>
      <c r="E53" s="605" t="s">
        <v>1583</v>
      </c>
      <c r="F53" s="605" t="s">
        <v>1584</v>
      </c>
      <c r="G53" s="622">
        <v>1091</v>
      </c>
      <c r="H53" s="622">
        <v>367667</v>
      </c>
      <c r="I53" s="605">
        <v>0.87639921815408084</v>
      </c>
      <c r="J53" s="605">
        <v>337</v>
      </c>
      <c r="K53" s="622">
        <v>1216</v>
      </c>
      <c r="L53" s="622">
        <v>419520</v>
      </c>
      <c r="M53" s="605">
        <v>1</v>
      </c>
      <c r="N53" s="605">
        <v>345</v>
      </c>
      <c r="O53" s="622">
        <v>1258</v>
      </c>
      <c r="P53" s="622">
        <v>434010</v>
      </c>
      <c r="Q53" s="610">
        <v>1.0345394736842106</v>
      </c>
      <c r="R53" s="623">
        <v>345</v>
      </c>
    </row>
    <row r="54" spans="1:18" ht="14.4" customHeight="1" x14ac:dyDescent="0.3">
      <c r="A54" s="604" t="s">
        <v>1499</v>
      </c>
      <c r="B54" s="605" t="s">
        <v>1525</v>
      </c>
      <c r="C54" s="605" t="s">
        <v>519</v>
      </c>
      <c r="D54" s="605" t="s">
        <v>1508</v>
      </c>
      <c r="E54" s="605" t="s">
        <v>1585</v>
      </c>
      <c r="F54" s="605" t="s">
        <v>1586</v>
      </c>
      <c r="G54" s="622">
        <v>245</v>
      </c>
      <c r="H54" s="622">
        <v>205065</v>
      </c>
      <c r="I54" s="605">
        <v>0.85515012510425359</v>
      </c>
      <c r="J54" s="605">
        <v>837</v>
      </c>
      <c r="K54" s="622">
        <v>275</v>
      </c>
      <c r="L54" s="622">
        <v>239800</v>
      </c>
      <c r="M54" s="605">
        <v>1</v>
      </c>
      <c r="N54" s="605">
        <v>872</v>
      </c>
      <c r="O54" s="622">
        <v>238</v>
      </c>
      <c r="P54" s="622">
        <v>207774</v>
      </c>
      <c r="Q54" s="610">
        <v>0.86644703919933275</v>
      </c>
      <c r="R54" s="623">
        <v>873</v>
      </c>
    </row>
    <row r="55" spans="1:18" ht="14.4" customHeight="1" x14ac:dyDescent="0.3">
      <c r="A55" s="604" t="s">
        <v>1499</v>
      </c>
      <c r="B55" s="605" t="s">
        <v>1525</v>
      </c>
      <c r="C55" s="605" t="s">
        <v>519</v>
      </c>
      <c r="D55" s="605" t="s">
        <v>1508</v>
      </c>
      <c r="E55" s="605" t="s">
        <v>1587</v>
      </c>
      <c r="F55" s="605" t="s">
        <v>1588</v>
      </c>
      <c r="G55" s="622">
        <v>1</v>
      </c>
      <c r="H55" s="622">
        <v>1046</v>
      </c>
      <c r="I55" s="605"/>
      <c r="J55" s="605">
        <v>1046</v>
      </c>
      <c r="K55" s="622"/>
      <c r="L55" s="622"/>
      <c r="M55" s="605"/>
      <c r="N55" s="605"/>
      <c r="O55" s="622"/>
      <c r="P55" s="622"/>
      <c r="Q55" s="610"/>
      <c r="R55" s="623"/>
    </row>
    <row r="56" spans="1:18" ht="14.4" customHeight="1" x14ac:dyDescent="0.3">
      <c r="A56" s="604" t="s">
        <v>1499</v>
      </c>
      <c r="B56" s="605" t="s">
        <v>1525</v>
      </c>
      <c r="C56" s="605" t="s">
        <v>519</v>
      </c>
      <c r="D56" s="605" t="s">
        <v>1508</v>
      </c>
      <c r="E56" s="605" t="s">
        <v>1589</v>
      </c>
      <c r="F56" s="605" t="s">
        <v>1590</v>
      </c>
      <c r="G56" s="622">
        <v>568</v>
      </c>
      <c r="H56" s="622">
        <v>727608</v>
      </c>
      <c r="I56" s="605">
        <v>0.94735444155397752</v>
      </c>
      <c r="J56" s="605">
        <v>1281</v>
      </c>
      <c r="K56" s="622">
        <v>594</v>
      </c>
      <c r="L56" s="622">
        <v>768042</v>
      </c>
      <c r="M56" s="605">
        <v>1</v>
      </c>
      <c r="N56" s="605">
        <v>1293</v>
      </c>
      <c r="O56" s="622">
        <v>629</v>
      </c>
      <c r="P56" s="622">
        <v>813926</v>
      </c>
      <c r="Q56" s="610">
        <v>1.0597415245520427</v>
      </c>
      <c r="R56" s="623">
        <v>1294</v>
      </c>
    </row>
    <row r="57" spans="1:18" ht="14.4" customHeight="1" x14ac:dyDescent="0.3">
      <c r="A57" s="604" t="s">
        <v>1499</v>
      </c>
      <c r="B57" s="605" t="s">
        <v>1525</v>
      </c>
      <c r="C57" s="605" t="s">
        <v>519</v>
      </c>
      <c r="D57" s="605" t="s">
        <v>1508</v>
      </c>
      <c r="E57" s="605" t="s">
        <v>1591</v>
      </c>
      <c r="F57" s="605" t="s">
        <v>1592</v>
      </c>
      <c r="G57" s="622">
        <v>451</v>
      </c>
      <c r="H57" s="622">
        <v>526317</v>
      </c>
      <c r="I57" s="605">
        <v>0.97634983471411663</v>
      </c>
      <c r="J57" s="605">
        <v>1167</v>
      </c>
      <c r="K57" s="622">
        <v>458</v>
      </c>
      <c r="L57" s="622">
        <v>539066</v>
      </c>
      <c r="M57" s="605">
        <v>1</v>
      </c>
      <c r="N57" s="605">
        <v>1177</v>
      </c>
      <c r="O57" s="622">
        <v>477</v>
      </c>
      <c r="P57" s="622">
        <v>561906</v>
      </c>
      <c r="Q57" s="610">
        <v>1.0423695799772199</v>
      </c>
      <c r="R57" s="623">
        <v>1178</v>
      </c>
    </row>
    <row r="58" spans="1:18" ht="14.4" customHeight="1" x14ac:dyDescent="0.3">
      <c r="A58" s="604" t="s">
        <v>1499</v>
      </c>
      <c r="B58" s="605" t="s">
        <v>1525</v>
      </c>
      <c r="C58" s="605" t="s">
        <v>519</v>
      </c>
      <c r="D58" s="605" t="s">
        <v>1508</v>
      </c>
      <c r="E58" s="605" t="s">
        <v>1593</v>
      </c>
      <c r="F58" s="605" t="s">
        <v>1594</v>
      </c>
      <c r="G58" s="622">
        <v>1648</v>
      </c>
      <c r="H58" s="622">
        <v>8365248</v>
      </c>
      <c r="I58" s="605">
        <v>1.0019241403619972</v>
      </c>
      <c r="J58" s="605">
        <v>5076</v>
      </c>
      <c r="K58" s="622">
        <v>1619</v>
      </c>
      <c r="L58" s="622">
        <v>8349183</v>
      </c>
      <c r="M58" s="605">
        <v>1</v>
      </c>
      <c r="N58" s="605">
        <v>5157</v>
      </c>
      <c r="O58" s="622">
        <v>1660</v>
      </c>
      <c r="P58" s="622">
        <v>8560620</v>
      </c>
      <c r="Q58" s="610">
        <v>1.0253242742433601</v>
      </c>
      <c r="R58" s="623">
        <v>5157</v>
      </c>
    </row>
    <row r="59" spans="1:18" ht="14.4" customHeight="1" x14ac:dyDescent="0.3">
      <c r="A59" s="604" t="s">
        <v>1499</v>
      </c>
      <c r="B59" s="605" t="s">
        <v>1525</v>
      </c>
      <c r="C59" s="605" t="s">
        <v>519</v>
      </c>
      <c r="D59" s="605" t="s">
        <v>1508</v>
      </c>
      <c r="E59" s="605" t="s">
        <v>1595</v>
      </c>
      <c r="F59" s="605" t="s">
        <v>1596</v>
      </c>
      <c r="G59" s="622">
        <v>17</v>
      </c>
      <c r="H59" s="622">
        <v>130645</v>
      </c>
      <c r="I59" s="605">
        <v>0.50716620470655827</v>
      </c>
      <c r="J59" s="605">
        <v>7685</v>
      </c>
      <c r="K59" s="622">
        <v>33</v>
      </c>
      <c r="L59" s="622">
        <v>257598</v>
      </c>
      <c r="M59" s="605">
        <v>1</v>
      </c>
      <c r="N59" s="605">
        <v>7806</v>
      </c>
      <c r="O59" s="622">
        <v>24</v>
      </c>
      <c r="P59" s="622">
        <v>187368</v>
      </c>
      <c r="Q59" s="610">
        <v>0.72736589569794796</v>
      </c>
      <c r="R59" s="623">
        <v>7807</v>
      </c>
    </row>
    <row r="60" spans="1:18" ht="14.4" customHeight="1" x14ac:dyDescent="0.3">
      <c r="A60" s="604" t="s">
        <v>1499</v>
      </c>
      <c r="B60" s="605" t="s">
        <v>1525</v>
      </c>
      <c r="C60" s="605" t="s">
        <v>519</v>
      </c>
      <c r="D60" s="605" t="s">
        <v>1508</v>
      </c>
      <c r="E60" s="605" t="s">
        <v>1597</v>
      </c>
      <c r="F60" s="605" t="s">
        <v>1598</v>
      </c>
      <c r="G60" s="622">
        <v>35</v>
      </c>
      <c r="H60" s="622">
        <v>193060</v>
      </c>
      <c r="I60" s="605">
        <v>0.67357476798548599</v>
      </c>
      <c r="J60" s="605">
        <v>5516</v>
      </c>
      <c r="K60" s="622">
        <v>51</v>
      </c>
      <c r="L60" s="622">
        <v>286620</v>
      </c>
      <c r="M60" s="605">
        <v>1</v>
      </c>
      <c r="N60" s="605">
        <v>5620</v>
      </c>
      <c r="O60" s="622">
        <v>55</v>
      </c>
      <c r="P60" s="622">
        <v>309100</v>
      </c>
      <c r="Q60" s="610">
        <v>1.0784313725490196</v>
      </c>
      <c r="R60" s="623">
        <v>5620</v>
      </c>
    </row>
    <row r="61" spans="1:18" ht="14.4" customHeight="1" x14ac:dyDescent="0.3">
      <c r="A61" s="604" t="s">
        <v>1499</v>
      </c>
      <c r="B61" s="605" t="s">
        <v>1525</v>
      </c>
      <c r="C61" s="605" t="s">
        <v>519</v>
      </c>
      <c r="D61" s="605" t="s">
        <v>1508</v>
      </c>
      <c r="E61" s="605" t="s">
        <v>1599</v>
      </c>
      <c r="F61" s="605" t="s">
        <v>1600</v>
      </c>
      <c r="G61" s="622">
        <v>70</v>
      </c>
      <c r="H61" s="622">
        <v>7350</v>
      </c>
      <c r="I61" s="605">
        <v>6.0196560196560194</v>
      </c>
      <c r="J61" s="605">
        <v>105</v>
      </c>
      <c r="K61" s="622">
        <v>11</v>
      </c>
      <c r="L61" s="622">
        <v>1221</v>
      </c>
      <c r="M61" s="605">
        <v>1</v>
      </c>
      <c r="N61" s="605">
        <v>111</v>
      </c>
      <c r="O61" s="622">
        <v>25</v>
      </c>
      <c r="P61" s="622">
        <v>2775</v>
      </c>
      <c r="Q61" s="610">
        <v>2.2727272727272729</v>
      </c>
      <c r="R61" s="623">
        <v>111</v>
      </c>
    </row>
    <row r="62" spans="1:18" ht="14.4" customHeight="1" x14ac:dyDescent="0.3">
      <c r="A62" s="604" t="s">
        <v>1499</v>
      </c>
      <c r="B62" s="605" t="s">
        <v>1525</v>
      </c>
      <c r="C62" s="605" t="s">
        <v>519</v>
      </c>
      <c r="D62" s="605" t="s">
        <v>1508</v>
      </c>
      <c r="E62" s="605" t="s">
        <v>1601</v>
      </c>
      <c r="F62" s="605" t="s">
        <v>1602</v>
      </c>
      <c r="G62" s="622">
        <v>1918</v>
      </c>
      <c r="H62" s="622">
        <v>335650</v>
      </c>
      <c r="I62" s="605">
        <v>0.96162661440964459</v>
      </c>
      <c r="J62" s="605">
        <v>175</v>
      </c>
      <c r="K62" s="622">
        <v>1972</v>
      </c>
      <c r="L62" s="622">
        <v>349044</v>
      </c>
      <c r="M62" s="605">
        <v>1</v>
      </c>
      <c r="N62" s="605">
        <v>177</v>
      </c>
      <c r="O62" s="622">
        <v>1908</v>
      </c>
      <c r="P62" s="622">
        <v>337716</v>
      </c>
      <c r="Q62" s="610">
        <v>0.96754563894523327</v>
      </c>
      <c r="R62" s="623">
        <v>177</v>
      </c>
    </row>
    <row r="63" spans="1:18" ht="14.4" customHeight="1" x14ac:dyDescent="0.3">
      <c r="A63" s="604" t="s">
        <v>1499</v>
      </c>
      <c r="B63" s="605" t="s">
        <v>1525</v>
      </c>
      <c r="C63" s="605" t="s">
        <v>519</v>
      </c>
      <c r="D63" s="605" t="s">
        <v>1508</v>
      </c>
      <c r="E63" s="605" t="s">
        <v>1603</v>
      </c>
      <c r="F63" s="605" t="s">
        <v>1604</v>
      </c>
      <c r="G63" s="622">
        <v>1148</v>
      </c>
      <c r="H63" s="622">
        <v>2297148</v>
      </c>
      <c r="I63" s="605">
        <v>0.79493571713323885</v>
      </c>
      <c r="J63" s="605">
        <v>2001</v>
      </c>
      <c r="K63" s="622">
        <v>1411</v>
      </c>
      <c r="L63" s="622">
        <v>2889728</v>
      </c>
      <c r="M63" s="605">
        <v>1</v>
      </c>
      <c r="N63" s="605">
        <v>2048</v>
      </c>
      <c r="O63" s="622">
        <v>1375</v>
      </c>
      <c r="P63" s="622">
        <v>2817375</v>
      </c>
      <c r="Q63" s="610">
        <v>0.97496200334425942</v>
      </c>
      <c r="R63" s="623">
        <v>2049</v>
      </c>
    </row>
    <row r="64" spans="1:18" ht="14.4" customHeight="1" x14ac:dyDescent="0.3">
      <c r="A64" s="604" t="s">
        <v>1499</v>
      </c>
      <c r="B64" s="605" t="s">
        <v>1525</v>
      </c>
      <c r="C64" s="605" t="s">
        <v>519</v>
      </c>
      <c r="D64" s="605" t="s">
        <v>1508</v>
      </c>
      <c r="E64" s="605" t="s">
        <v>1605</v>
      </c>
      <c r="F64" s="605" t="s">
        <v>1606</v>
      </c>
      <c r="G64" s="622">
        <v>1091</v>
      </c>
      <c r="H64" s="622">
        <v>367667</v>
      </c>
      <c r="I64" s="605">
        <v>0.96182441270339558</v>
      </c>
      <c r="J64" s="605">
        <v>337</v>
      </c>
      <c r="K64" s="622">
        <v>1108</v>
      </c>
      <c r="L64" s="622">
        <v>382260</v>
      </c>
      <c r="M64" s="605">
        <v>1</v>
      </c>
      <c r="N64" s="605">
        <v>345</v>
      </c>
      <c r="O64" s="622">
        <v>1189</v>
      </c>
      <c r="P64" s="622">
        <v>410205</v>
      </c>
      <c r="Q64" s="610">
        <v>1.0731046931407942</v>
      </c>
      <c r="R64" s="623">
        <v>345</v>
      </c>
    </row>
    <row r="65" spans="1:18" ht="14.4" customHeight="1" x14ac:dyDescent="0.3">
      <c r="A65" s="604" t="s">
        <v>1499</v>
      </c>
      <c r="B65" s="605" t="s">
        <v>1525</v>
      </c>
      <c r="C65" s="605" t="s">
        <v>519</v>
      </c>
      <c r="D65" s="605" t="s">
        <v>1508</v>
      </c>
      <c r="E65" s="605" t="s">
        <v>1607</v>
      </c>
      <c r="F65" s="605" t="s">
        <v>1608</v>
      </c>
      <c r="G65" s="622">
        <v>118</v>
      </c>
      <c r="H65" s="622">
        <v>34810</v>
      </c>
      <c r="I65" s="605">
        <v>0.73153304612798153</v>
      </c>
      <c r="J65" s="605">
        <v>295</v>
      </c>
      <c r="K65" s="622">
        <v>155</v>
      </c>
      <c r="L65" s="622">
        <v>47585</v>
      </c>
      <c r="M65" s="605">
        <v>1</v>
      </c>
      <c r="N65" s="605">
        <v>307</v>
      </c>
      <c r="O65" s="622">
        <v>145</v>
      </c>
      <c r="P65" s="622">
        <v>44660</v>
      </c>
      <c r="Q65" s="610">
        <v>0.93853104970053591</v>
      </c>
      <c r="R65" s="623">
        <v>308</v>
      </c>
    </row>
    <row r="66" spans="1:18" ht="14.4" customHeight="1" x14ac:dyDescent="0.3">
      <c r="A66" s="604" t="s">
        <v>1499</v>
      </c>
      <c r="B66" s="605" t="s">
        <v>1525</v>
      </c>
      <c r="C66" s="605" t="s">
        <v>519</v>
      </c>
      <c r="D66" s="605" t="s">
        <v>1508</v>
      </c>
      <c r="E66" s="605" t="s">
        <v>1609</v>
      </c>
      <c r="F66" s="605" t="s">
        <v>1610</v>
      </c>
      <c r="G66" s="622">
        <v>484</v>
      </c>
      <c r="H66" s="622">
        <v>1304864</v>
      </c>
      <c r="I66" s="605">
        <v>0.86399271124671584</v>
      </c>
      <c r="J66" s="605">
        <v>2696</v>
      </c>
      <c r="K66" s="622">
        <v>552</v>
      </c>
      <c r="L66" s="622">
        <v>1510272</v>
      </c>
      <c r="M66" s="605">
        <v>1</v>
      </c>
      <c r="N66" s="605">
        <v>2736</v>
      </c>
      <c r="O66" s="622">
        <v>471</v>
      </c>
      <c r="P66" s="622">
        <v>1289127</v>
      </c>
      <c r="Q66" s="610">
        <v>0.8535727339181286</v>
      </c>
      <c r="R66" s="623">
        <v>2737</v>
      </c>
    </row>
    <row r="67" spans="1:18" ht="14.4" customHeight="1" x14ac:dyDescent="0.3">
      <c r="A67" s="604" t="s">
        <v>1499</v>
      </c>
      <c r="B67" s="605" t="s">
        <v>1525</v>
      </c>
      <c r="C67" s="605" t="s">
        <v>519</v>
      </c>
      <c r="D67" s="605" t="s">
        <v>1508</v>
      </c>
      <c r="E67" s="605" t="s">
        <v>1611</v>
      </c>
      <c r="F67" s="605" t="s">
        <v>1612</v>
      </c>
      <c r="G67" s="622">
        <v>196</v>
      </c>
      <c r="H67" s="622">
        <v>1016848</v>
      </c>
      <c r="I67" s="605">
        <v>1.1285783890992109</v>
      </c>
      <c r="J67" s="605">
        <v>5188</v>
      </c>
      <c r="K67" s="622">
        <v>171</v>
      </c>
      <c r="L67" s="622">
        <v>900999</v>
      </c>
      <c r="M67" s="605">
        <v>1</v>
      </c>
      <c r="N67" s="605">
        <v>5269</v>
      </c>
      <c r="O67" s="622">
        <v>176</v>
      </c>
      <c r="P67" s="622">
        <v>927344</v>
      </c>
      <c r="Q67" s="610">
        <v>1.0292397660818713</v>
      </c>
      <c r="R67" s="623">
        <v>5269</v>
      </c>
    </row>
    <row r="68" spans="1:18" ht="14.4" customHeight="1" x14ac:dyDescent="0.3">
      <c r="A68" s="604" t="s">
        <v>1499</v>
      </c>
      <c r="B68" s="605" t="s">
        <v>1525</v>
      </c>
      <c r="C68" s="605" t="s">
        <v>519</v>
      </c>
      <c r="D68" s="605" t="s">
        <v>1508</v>
      </c>
      <c r="E68" s="605" t="s">
        <v>1613</v>
      </c>
      <c r="F68" s="605" t="s">
        <v>1614</v>
      </c>
      <c r="G68" s="622">
        <v>161</v>
      </c>
      <c r="H68" s="622">
        <v>23828</v>
      </c>
      <c r="I68" s="605">
        <v>1.3002291825821237</v>
      </c>
      <c r="J68" s="605">
        <v>148</v>
      </c>
      <c r="K68" s="622">
        <v>119</v>
      </c>
      <c r="L68" s="622">
        <v>18326</v>
      </c>
      <c r="M68" s="605">
        <v>1</v>
      </c>
      <c r="N68" s="605">
        <v>154</v>
      </c>
      <c r="O68" s="622">
        <v>142</v>
      </c>
      <c r="P68" s="622">
        <v>21868</v>
      </c>
      <c r="Q68" s="610">
        <v>1.1932773109243697</v>
      </c>
      <c r="R68" s="623">
        <v>154</v>
      </c>
    </row>
    <row r="69" spans="1:18" ht="14.4" customHeight="1" x14ac:dyDescent="0.3">
      <c r="A69" s="604" t="s">
        <v>1499</v>
      </c>
      <c r="B69" s="605" t="s">
        <v>1525</v>
      </c>
      <c r="C69" s="605" t="s">
        <v>519</v>
      </c>
      <c r="D69" s="605" t="s">
        <v>1508</v>
      </c>
      <c r="E69" s="605" t="s">
        <v>1615</v>
      </c>
      <c r="F69" s="605" t="s">
        <v>1616</v>
      </c>
      <c r="G69" s="622">
        <v>31</v>
      </c>
      <c r="H69" s="622">
        <v>20522</v>
      </c>
      <c r="I69" s="605">
        <v>3.0448071216617212</v>
      </c>
      <c r="J69" s="605">
        <v>662</v>
      </c>
      <c r="K69" s="622">
        <v>10</v>
      </c>
      <c r="L69" s="622">
        <v>6740</v>
      </c>
      <c r="M69" s="605">
        <v>1</v>
      </c>
      <c r="N69" s="605">
        <v>674</v>
      </c>
      <c r="O69" s="622">
        <v>16</v>
      </c>
      <c r="P69" s="622">
        <v>10800</v>
      </c>
      <c r="Q69" s="610">
        <v>1.6023738872403561</v>
      </c>
      <c r="R69" s="623">
        <v>675</v>
      </c>
    </row>
    <row r="70" spans="1:18" ht="14.4" customHeight="1" x14ac:dyDescent="0.3">
      <c r="A70" s="604" t="s">
        <v>1499</v>
      </c>
      <c r="B70" s="605" t="s">
        <v>1525</v>
      </c>
      <c r="C70" s="605" t="s">
        <v>519</v>
      </c>
      <c r="D70" s="605" t="s">
        <v>1508</v>
      </c>
      <c r="E70" s="605" t="s">
        <v>1617</v>
      </c>
      <c r="F70" s="605" t="s">
        <v>1618</v>
      </c>
      <c r="G70" s="622"/>
      <c r="H70" s="622"/>
      <c r="I70" s="605"/>
      <c r="J70" s="605"/>
      <c r="K70" s="622"/>
      <c r="L70" s="622"/>
      <c r="M70" s="605"/>
      <c r="N70" s="605"/>
      <c r="O70" s="622">
        <v>1</v>
      </c>
      <c r="P70" s="622">
        <v>307</v>
      </c>
      <c r="Q70" s="610"/>
      <c r="R70" s="623">
        <v>307</v>
      </c>
    </row>
    <row r="71" spans="1:18" ht="14.4" customHeight="1" x14ac:dyDescent="0.3">
      <c r="A71" s="604" t="s">
        <v>1499</v>
      </c>
      <c r="B71" s="605" t="s">
        <v>1525</v>
      </c>
      <c r="C71" s="605" t="s">
        <v>519</v>
      </c>
      <c r="D71" s="605" t="s">
        <v>1508</v>
      </c>
      <c r="E71" s="605" t="s">
        <v>1619</v>
      </c>
      <c r="F71" s="605" t="s">
        <v>1620</v>
      </c>
      <c r="G71" s="622">
        <v>896</v>
      </c>
      <c r="H71" s="622">
        <v>135296</v>
      </c>
      <c r="I71" s="605">
        <v>0.88978330209463685</v>
      </c>
      <c r="J71" s="605">
        <v>151</v>
      </c>
      <c r="K71" s="622">
        <v>981</v>
      </c>
      <c r="L71" s="622">
        <v>152055</v>
      </c>
      <c r="M71" s="605">
        <v>1</v>
      </c>
      <c r="N71" s="605">
        <v>155</v>
      </c>
      <c r="O71" s="622">
        <v>976</v>
      </c>
      <c r="P71" s="622">
        <v>151280</v>
      </c>
      <c r="Q71" s="610">
        <v>0.99490316004077473</v>
      </c>
      <c r="R71" s="623">
        <v>155</v>
      </c>
    </row>
    <row r="72" spans="1:18" ht="14.4" customHeight="1" x14ac:dyDescent="0.3">
      <c r="A72" s="604" t="s">
        <v>1499</v>
      </c>
      <c r="B72" s="605" t="s">
        <v>1525</v>
      </c>
      <c r="C72" s="605" t="s">
        <v>519</v>
      </c>
      <c r="D72" s="605" t="s">
        <v>1508</v>
      </c>
      <c r="E72" s="605" t="s">
        <v>1621</v>
      </c>
      <c r="F72" s="605" t="s">
        <v>1622</v>
      </c>
      <c r="G72" s="622">
        <v>396</v>
      </c>
      <c r="H72" s="622">
        <v>77220</v>
      </c>
      <c r="I72" s="605">
        <v>0.87200045169668572</v>
      </c>
      <c r="J72" s="605">
        <v>195</v>
      </c>
      <c r="K72" s="622">
        <v>445</v>
      </c>
      <c r="L72" s="622">
        <v>88555</v>
      </c>
      <c r="M72" s="605">
        <v>1</v>
      </c>
      <c r="N72" s="605">
        <v>199</v>
      </c>
      <c r="O72" s="622">
        <v>535</v>
      </c>
      <c r="P72" s="622">
        <v>106465</v>
      </c>
      <c r="Q72" s="610">
        <v>1.202247191011236</v>
      </c>
      <c r="R72" s="623">
        <v>199</v>
      </c>
    </row>
    <row r="73" spans="1:18" ht="14.4" customHeight="1" x14ac:dyDescent="0.3">
      <c r="A73" s="604" t="s">
        <v>1499</v>
      </c>
      <c r="B73" s="605" t="s">
        <v>1525</v>
      </c>
      <c r="C73" s="605" t="s">
        <v>519</v>
      </c>
      <c r="D73" s="605" t="s">
        <v>1508</v>
      </c>
      <c r="E73" s="605" t="s">
        <v>1623</v>
      </c>
      <c r="F73" s="605" t="s">
        <v>1624</v>
      </c>
      <c r="G73" s="622">
        <v>173</v>
      </c>
      <c r="H73" s="622">
        <v>34600</v>
      </c>
      <c r="I73" s="605">
        <v>1.2563543936092956</v>
      </c>
      <c r="J73" s="605">
        <v>200</v>
      </c>
      <c r="K73" s="622">
        <v>135</v>
      </c>
      <c r="L73" s="622">
        <v>27540</v>
      </c>
      <c r="M73" s="605">
        <v>1</v>
      </c>
      <c r="N73" s="605">
        <v>204</v>
      </c>
      <c r="O73" s="622">
        <v>223</v>
      </c>
      <c r="P73" s="622">
        <v>45492</v>
      </c>
      <c r="Q73" s="610">
        <v>1.6518518518518519</v>
      </c>
      <c r="R73" s="623">
        <v>204</v>
      </c>
    </row>
    <row r="74" spans="1:18" ht="14.4" customHeight="1" x14ac:dyDescent="0.3">
      <c r="A74" s="604" t="s">
        <v>1499</v>
      </c>
      <c r="B74" s="605" t="s">
        <v>1525</v>
      </c>
      <c r="C74" s="605" t="s">
        <v>519</v>
      </c>
      <c r="D74" s="605" t="s">
        <v>1508</v>
      </c>
      <c r="E74" s="605" t="s">
        <v>1625</v>
      </c>
      <c r="F74" s="605" t="s">
        <v>1626</v>
      </c>
      <c r="G74" s="622">
        <v>50</v>
      </c>
      <c r="H74" s="622">
        <v>20900</v>
      </c>
      <c r="I74" s="605">
        <v>1.1966105576548722</v>
      </c>
      <c r="J74" s="605">
        <v>418</v>
      </c>
      <c r="K74" s="622">
        <v>41</v>
      </c>
      <c r="L74" s="622">
        <v>17466</v>
      </c>
      <c r="M74" s="605">
        <v>1</v>
      </c>
      <c r="N74" s="605">
        <v>426</v>
      </c>
      <c r="O74" s="622">
        <v>28</v>
      </c>
      <c r="P74" s="622">
        <v>11928</v>
      </c>
      <c r="Q74" s="610">
        <v>0.68292682926829273</v>
      </c>
      <c r="R74" s="623">
        <v>426</v>
      </c>
    </row>
    <row r="75" spans="1:18" ht="14.4" customHeight="1" x14ac:dyDescent="0.3">
      <c r="A75" s="604" t="s">
        <v>1499</v>
      </c>
      <c r="B75" s="605" t="s">
        <v>1525</v>
      </c>
      <c r="C75" s="605" t="s">
        <v>519</v>
      </c>
      <c r="D75" s="605" t="s">
        <v>1508</v>
      </c>
      <c r="E75" s="605" t="s">
        <v>1627</v>
      </c>
      <c r="F75" s="605" t="s">
        <v>1628</v>
      </c>
      <c r="G75" s="622">
        <v>297</v>
      </c>
      <c r="H75" s="622">
        <v>47223</v>
      </c>
      <c r="I75" s="605">
        <v>0.99216320699218419</v>
      </c>
      <c r="J75" s="605">
        <v>159</v>
      </c>
      <c r="K75" s="622">
        <v>292</v>
      </c>
      <c r="L75" s="622">
        <v>47596</v>
      </c>
      <c r="M75" s="605">
        <v>1</v>
      </c>
      <c r="N75" s="605">
        <v>163</v>
      </c>
      <c r="O75" s="622">
        <v>339</v>
      </c>
      <c r="P75" s="622">
        <v>55257</v>
      </c>
      <c r="Q75" s="610">
        <v>1.1609589041095891</v>
      </c>
      <c r="R75" s="623">
        <v>163</v>
      </c>
    </row>
    <row r="76" spans="1:18" ht="14.4" customHeight="1" x14ac:dyDescent="0.3">
      <c r="A76" s="604" t="s">
        <v>1499</v>
      </c>
      <c r="B76" s="605" t="s">
        <v>1525</v>
      </c>
      <c r="C76" s="605" t="s">
        <v>519</v>
      </c>
      <c r="D76" s="605" t="s">
        <v>1508</v>
      </c>
      <c r="E76" s="605" t="s">
        <v>1629</v>
      </c>
      <c r="F76" s="605" t="s">
        <v>1630</v>
      </c>
      <c r="G76" s="622">
        <v>3</v>
      </c>
      <c r="H76" s="622">
        <v>1284</v>
      </c>
      <c r="I76" s="605">
        <v>1.4724770642201834</v>
      </c>
      <c r="J76" s="605">
        <v>428</v>
      </c>
      <c r="K76" s="622">
        <v>2</v>
      </c>
      <c r="L76" s="622">
        <v>872</v>
      </c>
      <c r="M76" s="605">
        <v>1</v>
      </c>
      <c r="N76" s="605">
        <v>436</v>
      </c>
      <c r="O76" s="622">
        <v>1</v>
      </c>
      <c r="P76" s="622">
        <v>436</v>
      </c>
      <c r="Q76" s="610">
        <v>0.5</v>
      </c>
      <c r="R76" s="623">
        <v>436</v>
      </c>
    </row>
    <row r="77" spans="1:18" ht="14.4" customHeight="1" x14ac:dyDescent="0.3">
      <c r="A77" s="604" t="s">
        <v>1499</v>
      </c>
      <c r="B77" s="605" t="s">
        <v>1525</v>
      </c>
      <c r="C77" s="605" t="s">
        <v>519</v>
      </c>
      <c r="D77" s="605" t="s">
        <v>1508</v>
      </c>
      <c r="E77" s="605" t="s">
        <v>1631</v>
      </c>
      <c r="F77" s="605" t="s">
        <v>1632</v>
      </c>
      <c r="G77" s="622">
        <v>526</v>
      </c>
      <c r="H77" s="622">
        <v>1116698</v>
      </c>
      <c r="I77" s="605">
        <v>0.72305425085695707</v>
      </c>
      <c r="J77" s="605">
        <v>2123</v>
      </c>
      <c r="K77" s="622">
        <v>717</v>
      </c>
      <c r="L77" s="622">
        <v>1544418</v>
      </c>
      <c r="M77" s="605">
        <v>1</v>
      </c>
      <c r="N77" s="605">
        <v>2154</v>
      </c>
      <c r="O77" s="622">
        <v>622</v>
      </c>
      <c r="P77" s="622">
        <v>1340410</v>
      </c>
      <c r="Q77" s="610">
        <v>0.86790622745914647</v>
      </c>
      <c r="R77" s="623">
        <v>2155</v>
      </c>
    </row>
    <row r="78" spans="1:18" ht="14.4" customHeight="1" x14ac:dyDescent="0.3">
      <c r="A78" s="604" t="s">
        <v>1499</v>
      </c>
      <c r="B78" s="605" t="s">
        <v>1525</v>
      </c>
      <c r="C78" s="605" t="s">
        <v>519</v>
      </c>
      <c r="D78" s="605" t="s">
        <v>1508</v>
      </c>
      <c r="E78" s="605" t="s">
        <v>1633</v>
      </c>
      <c r="F78" s="605" t="s">
        <v>1634</v>
      </c>
      <c r="G78" s="622">
        <v>64</v>
      </c>
      <c r="H78" s="622">
        <v>10176</v>
      </c>
      <c r="I78" s="605">
        <v>0.64360255518310039</v>
      </c>
      <c r="J78" s="605">
        <v>159</v>
      </c>
      <c r="K78" s="622">
        <v>97</v>
      </c>
      <c r="L78" s="622">
        <v>15811</v>
      </c>
      <c r="M78" s="605">
        <v>1</v>
      </c>
      <c r="N78" s="605">
        <v>163</v>
      </c>
      <c r="O78" s="622">
        <v>79</v>
      </c>
      <c r="P78" s="622">
        <v>12877</v>
      </c>
      <c r="Q78" s="610">
        <v>0.81443298969072164</v>
      </c>
      <c r="R78" s="623">
        <v>163</v>
      </c>
    </row>
    <row r="79" spans="1:18" ht="14.4" customHeight="1" x14ac:dyDescent="0.3">
      <c r="A79" s="604" t="s">
        <v>1499</v>
      </c>
      <c r="B79" s="605" t="s">
        <v>1525</v>
      </c>
      <c r="C79" s="605" t="s">
        <v>519</v>
      </c>
      <c r="D79" s="605" t="s">
        <v>1508</v>
      </c>
      <c r="E79" s="605" t="s">
        <v>1635</v>
      </c>
      <c r="F79" s="605" t="s">
        <v>1636</v>
      </c>
      <c r="G79" s="622">
        <v>36</v>
      </c>
      <c r="H79" s="622">
        <v>33012</v>
      </c>
      <c r="I79" s="605">
        <v>1.2636655948553055</v>
      </c>
      <c r="J79" s="605">
        <v>917</v>
      </c>
      <c r="K79" s="622">
        <v>28</v>
      </c>
      <c r="L79" s="622">
        <v>26124</v>
      </c>
      <c r="M79" s="605">
        <v>1</v>
      </c>
      <c r="N79" s="605">
        <v>933</v>
      </c>
      <c r="O79" s="622">
        <v>24</v>
      </c>
      <c r="P79" s="622">
        <v>22416</v>
      </c>
      <c r="Q79" s="610">
        <v>0.85806155259531469</v>
      </c>
      <c r="R79" s="623">
        <v>934</v>
      </c>
    </row>
    <row r="80" spans="1:18" ht="14.4" customHeight="1" x14ac:dyDescent="0.3">
      <c r="A80" s="604" t="s">
        <v>1499</v>
      </c>
      <c r="B80" s="605" t="s">
        <v>1525</v>
      </c>
      <c r="C80" s="605" t="s">
        <v>519</v>
      </c>
      <c r="D80" s="605" t="s">
        <v>1508</v>
      </c>
      <c r="E80" s="605" t="s">
        <v>1637</v>
      </c>
      <c r="F80" s="605" t="s">
        <v>1638</v>
      </c>
      <c r="G80" s="622">
        <v>1</v>
      </c>
      <c r="H80" s="622">
        <v>382</v>
      </c>
      <c r="I80" s="605"/>
      <c r="J80" s="605">
        <v>382</v>
      </c>
      <c r="K80" s="622"/>
      <c r="L80" s="622"/>
      <c r="M80" s="605"/>
      <c r="N80" s="605"/>
      <c r="O80" s="622"/>
      <c r="P80" s="622"/>
      <c r="Q80" s="610"/>
      <c r="R80" s="623"/>
    </row>
    <row r="81" spans="1:18" ht="14.4" customHeight="1" x14ac:dyDescent="0.3">
      <c r="A81" s="604" t="s">
        <v>1499</v>
      </c>
      <c r="B81" s="605" t="s">
        <v>1525</v>
      </c>
      <c r="C81" s="605" t="s">
        <v>519</v>
      </c>
      <c r="D81" s="605" t="s">
        <v>1508</v>
      </c>
      <c r="E81" s="605" t="s">
        <v>1639</v>
      </c>
      <c r="F81" s="605" t="s">
        <v>1640</v>
      </c>
      <c r="G81" s="622">
        <v>1</v>
      </c>
      <c r="H81" s="622">
        <v>255</v>
      </c>
      <c r="I81" s="605">
        <v>0.98455598455598459</v>
      </c>
      <c r="J81" s="605">
        <v>255</v>
      </c>
      <c r="K81" s="622">
        <v>1</v>
      </c>
      <c r="L81" s="622">
        <v>259</v>
      </c>
      <c r="M81" s="605">
        <v>1</v>
      </c>
      <c r="N81" s="605">
        <v>259</v>
      </c>
      <c r="O81" s="622">
        <v>3</v>
      </c>
      <c r="P81" s="622">
        <v>777</v>
      </c>
      <c r="Q81" s="610">
        <v>3</v>
      </c>
      <c r="R81" s="623">
        <v>259</v>
      </c>
    </row>
    <row r="82" spans="1:18" ht="14.4" customHeight="1" x14ac:dyDescent="0.3">
      <c r="A82" s="604" t="s">
        <v>1499</v>
      </c>
      <c r="B82" s="605" t="s">
        <v>1525</v>
      </c>
      <c r="C82" s="605" t="s">
        <v>519</v>
      </c>
      <c r="D82" s="605" t="s">
        <v>1508</v>
      </c>
      <c r="E82" s="605" t="s">
        <v>1641</v>
      </c>
      <c r="F82" s="605" t="s">
        <v>1642</v>
      </c>
      <c r="G82" s="622"/>
      <c r="H82" s="622"/>
      <c r="I82" s="605"/>
      <c r="J82" s="605"/>
      <c r="K82" s="622">
        <v>1</v>
      </c>
      <c r="L82" s="622">
        <v>2053</v>
      </c>
      <c r="M82" s="605">
        <v>1</v>
      </c>
      <c r="N82" s="605">
        <v>2053</v>
      </c>
      <c r="O82" s="622"/>
      <c r="P82" s="622"/>
      <c r="Q82" s="610"/>
      <c r="R82" s="623"/>
    </row>
    <row r="83" spans="1:18" ht="14.4" customHeight="1" x14ac:dyDescent="0.3">
      <c r="A83" s="604" t="s">
        <v>1499</v>
      </c>
      <c r="B83" s="605" t="s">
        <v>1525</v>
      </c>
      <c r="C83" s="605" t="s">
        <v>519</v>
      </c>
      <c r="D83" s="605" t="s">
        <v>1508</v>
      </c>
      <c r="E83" s="605" t="s">
        <v>1643</v>
      </c>
      <c r="F83" s="605" t="s">
        <v>1644</v>
      </c>
      <c r="G83" s="622">
        <v>5</v>
      </c>
      <c r="H83" s="622">
        <v>1395</v>
      </c>
      <c r="I83" s="605">
        <v>0.30808303886925797</v>
      </c>
      <c r="J83" s="605">
        <v>279</v>
      </c>
      <c r="K83" s="622">
        <v>16</v>
      </c>
      <c r="L83" s="622">
        <v>4528</v>
      </c>
      <c r="M83" s="605">
        <v>1</v>
      </c>
      <c r="N83" s="605">
        <v>283</v>
      </c>
      <c r="O83" s="622">
        <v>10</v>
      </c>
      <c r="P83" s="622">
        <v>2830</v>
      </c>
      <c r="Q83" s="610">
        <v>0.625</v>
      </c>
      <c r="R83" s="623">
        <v>283</v>
      </c>
    </row>
    <row r="84" spans="1:18" ht="14.4" customHeight="1" x14ac:dyDescent="0.3">
      <c r="A84" s="604" t="s">
        <v>1499</v>
      </c>
      <c r="B84" s="605" t="s">
        <v>1525</v>
      </c>
      <c r="C84" s="605" t="s">
        <v>519</v>
      </c>
      <c r="D84" s="605" t="s">
        <v>1508</v>
      </c>
      <c r="E84" s="605" t="s">
        <v>1645</v>
      </c>
      <c r="F84" s="605" t="s">
        <v>1646</v>
      </c>
      <c r="G84" s="622">
        <v>3</v>
      </c>
      <c r="H84" s="622">
        <v>1101</v>
      </c>
      <c r="I84" s="605">
        <v>0.98391420911528149</v>
      </c>
      <c r="J84" s="605">
        <v>367</v>
      </c>
      <c r="K84" s="622">
        <v>3</v>
      </c>
      <c r="L84" s="622">
        <v>1119</v>
      </c>
      <c r="M84" s="605">
        <v>1</v>
      </c>
      <c r="N84" s="605">
        <v>373</v>
      </c>
      <c r="O84" s="622">
        <v>2</v>
      </c>
      <c r="P84" s="622">
        <v>746</v>
      </c>
      <c r="Q84" s="610">
        <v>0.66666666666666663</v>
      </c>
      <c r="R84" s="623">
        <v>373</v>
      </c>
    </row>
    <row r="85" spans="1:18" ht="14.4" customHeight="1" x14ac:dyDescent="0.3">
      <c r="A85" s="604" t="s">
        <v>1499</v>
      </c>
      <c r="B85" s="605" t="s">
        <v>1525</v>
      </c>
      <c r="C85" s="605" t="s">
        <v>519</v>
      </c>
      <c r="D85" s="605" t="s">
        <v>1508</v>
      </c>
      <c r="E85" s="605" t="s">
        <v>1647</v>
      </c>
      <c r="F85" s="605" t="s">
        <v>1648</v>
      </c>
      <c r="G85" s="622">
        <v>4</v>
      </c>
      <c r="H85" s="622">
        <v>25852</v>
      </c>
      <c r="I85" s="605">
        <v>0.435152922957801</v>
      </c>
      <c r="J85" s="605">
        <v>6463</v>
      </c>
      <c r="K85" s="622">
        <v>9</v>
      </c>
      <c r="L85" s="622">
        <v>59409</v>
      </c>
      <c r="M85" s="605">
        <v>1</v>
      </c>
      <c r="N85" s="605">
        <v>6601</v>
      </c>
      <c r="O85" s="622"/>
      <c r="P85" s="622"/>
      <c r="Q85" s="610"/>
      <c r="R85" s="623"/>
    </row>
    <row r="86" spans="1:18" ht="14.4" customHeight="1" x14ac:dyDescent="0.3">
      <c r="A86" s="604" t="s">
        <v>1499</v>
      </c>
      <c r="B86" s="605" t="s">
        <v>1525</v>
      </c>
      <c r="C86" s="605" t="s">
        <v>519</v>
      </c>
      <c r="D86" s="605" t="s">
        <v>1508</v>
      </c>
      <c r="E86" s="605" t="s">
        <v>1649</v>
      </c>
      <c r="F86" s="605" t="s">
        <v>1650</v>
      </c>
      <c r="G86" s="622"/>
      <c r="H86" s="622"/>
      <c r="I86" s="605"/>
      <c r="J86" s="605"/>
      <c r="K86" s="622"/>
      <c r="L86" s="622"/>
      <c r="M86" s="605"/>
      <c r="N86" s="605"/>
      <c r="O86" s="622">
        <v>2</v>
      </c>
      <c r="P86" s="622">
        <v>704</v>
      </c>
      <c r="Q86" s="610"/>
      <c r="R86" s="623">
        <v>352</v>
      </c>
    </row>
    <row r="87" spans="1:18" ht="14.4" customHeight="1" x14ac:dyDescent="0.3">
      <c r="A87" s="604" t="s">
        <v>1499</v>
      </c>
      <c r="B87" s="605" t="s">
        <v>1525</v>
      </c>
      <c r="C87" s="605" t="s">
        <v>911</v>
      </c>
      <c r="D87" s="605" t="s">
        <v>1526</v>
      </c>
      <c r="E87" s="605" t="s">
        <v>1528</v>
      </c>
      <c r="F87" s="605" t="s">
        <v>631</v>
      </c>
      <c r="G87" s="622"/>
      <c r="H87" s="622"/>
      <c r="I87" s="605"/>
      <c r="J87" s="605"/>
      <c r="K87" s="622"/>
      <c r="L87" s="622"/>
      <c r="M87" s="605"/>
      <c r="N87" s="605"/>
      <c r="O87" s="622">
        <v>1</v>
      </c>
      <c r="P87" s="622">
        <v>1711.27</v>
      </c>
      <c r="Q87" s="610"/>
      <c r="R87" s="623">
        <v>1711.27</v>
      </c>
    </row>
    <row r="88" spans="1:18" ht="14.4" customHeight="1" x14ac:dyDescent="0.3">
      <c r="A88" s="604" t="s">
        <v>1499</v>
      </c>
      <c r="B88" s="605" t="s">
        <v>1525</v>
      </c>
      <c r="C88" s="605" t="s">
        <v>911</v>
      </c>
      <c r="D88" s="605" t="s">
        <v>1526</v>
      </c>
      <c r="E88" s="605" t="s">
        <v>1651</v>
      </c>
      <c r="F88" s="605" t="s">
        <v>710</v>
      </c>
      <c r="G88" s="622"/>
      <c r="H88" s="622"/>
      <c r="I88" s="605"/>
      <c r="J88" s="605"/>
      <c r="K88" s="622"/>
      <c r="L88" s="622"/>
      <c r="M88" s="605"/>
      <c r="N88" s="605"/>
      <c r="O88" s="622">
        <v>0.1</v>
      </c>
      <c r="P88" s="622">
        <v>494.38</v>
      </c>
      <c r="Q88" s="610"/>
      <c r="R88" s="623">
        <v>4943.7999999999993</v>
      </c>
    </row>
    <row r="89" spans="1:18" ht="14.4" customHeight="1" x14ac:dyDescent="0.3">
      <c r="A89" s="604" t="s">
        <v>1499</v>
      </c>
      <c r="B89" s="605" t="s">
        <v>1525</v>
      </c>
      <c r="C89" s="605" t="s">
        <v>911</v>
      </c>
      <c r="D89" s="605" t="s">
        <v>1526</v>
      </c>
      <c r="E89" s="605" t="s">
        <v>1533</v>
      </c>
      <c r="F89" s="605" t="s">
        <v>710</v>
      </c>
      <c r="G89" s="622"/>
      <c r="H89" s="622"/>
      <c r="I89" s="605"/>
      <c r="J89" s="605"/>
      <c r="K89" s="622"/>
      <c r="L89" s="622"/>
      <c r="M89" s="605"/>
      <c r="N89" s="605"/>
      <c r="O89" s="622">
        <v>0.02</v>
      </c>
      <c r="P89" s="622">
        <v>197.75</v>
      </c>
      <c r="Q89" s="610"/>
      <c r="R89" s="623">
        <v>9887.5</v>
      </c>
    </row>
    <row r="90" spans="1:18" ht="14.4" customHeight="1" x14ac:dyDescent="0.3">
      <c r="A90" s="604" t="s">
        <v>1499</v>
      </c>
      <c r="B90" s="605" t="s">
        <v>1525</v>
      </c>
      <c r="C90" s="605" t="s">
        <v>911</v>
      </c>
      <c r="D90" s="605" t="s">
        <v>1526</v>
      </c>
      <c r="E90" s="605" t="s">
        <v>1534</v>
      </c>
      <c r="F90" s="605" t="s">
        <v>1535</v>
      </c>
      <c r="G90" s="622">
        <v>0.01</v>
      </c>
      <c r="H90" s="622">
        <v>46.75</v>
      </c>
      <c r="I90" s="605"/>
      <c r="J90" s="605">
        <v>4675</v>
      </c>
      <c r="K90" s="622"/>
      <c r="L90" s="622"/>
      <c r="M90" s="605"/>
      <c r="N90" s="605"/>
      <c r="O90" s="622"/>
      <c r="P90" s="622"/>
      <c r="Q90" s="610"/>
      <c r="R90" s="623"/>
    </row>
    <row r="91" spans="1:18" ht="14.4" customHeight="1" x14ac:dyDescent="0.3">
      <c r="A91" s="604" t="s">
        <v>1499</v>
      </c>
      <c r="B91" s="605" t="s">
        <v>1525</v>
      </c>
      <c r="C91" s="605" t="s">
        <v>911</v>
      </c>
      <c r="D91" s="605" t="s">
        <v>1526</v>
      </c>
      <c r="E91" s="605" t="s">
        <v>1652</v>
      </c>
      <c r="F91" s="605" t="s">
        <v>710</v>
      </c>
      <c r="G91" s="622">
        <v>7.0000000000000007E-2</v>
      </c>
      <c r="H91" s="622">
        <v>346.06</v>
      </c>
      <c r="I91" s="605"/>
      <c r="J91" s="605">
        <v>4943.7142857142853</v>
      </c>
      <c r="K91" s="622"/>
      <c r="L91" s="622"/>
      <c r="M91" s="605"/>
      <c r="N91" s="605"/>
      <c r="O91" s="622"/>
      <c r="P91" s="622"/>
      <c r="Q91" s="610"/>
      <c r="R91" s="623"/>
    </row>
    <row r="92" spans="1:18" ht="14.4" customHeight="1" x14ac:dyDescent="0.3">
      <c r="A92" s="604" t="s">
        <v>1499</v>
      </c>
      <c r="B92" s="605" t="s">
        <v>1525</v>
      </c>
      <c r="C92" s="605" t="s">
        <v>911</v>
      </c>
      <c r="D92" s="605" t="s">
        <v>1526</v>
      </c>
      <c r="E92" s="605" t="s">
        <v>1538</v>
      </c>
      <c r="F92" s="605" t="s">
        <v>665</v>
      </c>
      <c r="G92" s="622"/>
      <c r="H92" s="622"/>
      <c r="I92" s="605"/>
      <c r="J92" s="605"/>
      <c r="K92" s="622"/>
      <c r="L92" s="622"/>
      <c r="M92" s="605"/>
      <c r="N92" s="605"/>
      <c r="O92" s="622">
        <v>0.31000000000000005</v>
      </c>
      <c r="P92" s="622">
        <v>1409.73</v>
      </c>
      <c r="Q92" s="610"/>
      <c r="R92" s="623">
        <v>4547.5161290322576</v>
      </c>
    </row>
    <row r="93" spans="1:18" ht="14.4" customHeight="1" x14ac:dyDescent="0.3">
      <c r="A93" s="604" t="s">
        <v>1499</v>
      </c>
      <c r="B93" s="605" t="s">
        <v>1525</v>
      </c>
      <c r="C93" s="605" t="s">
        <v>911</v>
      </c>
      <c r="D93" s="605" t="s">
        <v>1526</v>
      </c>
      <c r="E93" s="605" t="s">
        <v>1539</v>
      </c>
      <c r="F93" s="605" t="s">
        <v>665</v>
      </c>
      <c r="G93" s="622">
        <v>0.25</v>
      </c>
      <c r="H93" s="622">
        <v>2213.5</v>
      </c>
      <c r="I93" s="605">
        <v>0.65789473684210531</v>
      </c>
      <c r="J93" s="605">
        <v>8854</v>
      </c>
      <c r="K93" s="622">
        <v>0.37999999999999995</v>
      </c>
      <c r="L93" s="622">
        <v>3364.5199999999995</v>
      </c>
      <c r="M93" s="605">
        <v>1</v>
      </c>
      <c r="N93" s="605">
        <v>8854</v>
      </c>
      <c r="O93" s="622">
        <v>0.38000000000000006</v>
      </c>
      <c r="P93" s="622">
        <v>3456.17</v>
      </c>
      <c r="Q93" s="610">
        <v>1.0272401412385721</v>
      </c>
      <c r="R93" s="623">
        <v>9095.1842105263149</v>
      </c>
    </row>
    <row r="94" spans="1:18" ht="14.4" customHeight="1" x14ac:dyDescent="0.3">
      <c r="A94" s="604" t="s">
        <v>1499</v>
      </c>
      <c r="B94" s="605" t="s">
        <v>1525</v>
      </c>
      <c r="C94" s="605" t="s">
        <v>911</v>
      </c>
      <c r="D94" s="605" t="s">
        <v>1526</v>
      </c>
      <c r="E94" s="605" t="s">
        <v>1540</v>
      </c>
      <c r="F94" s="605" t="s">
        <v>733</v>
      </c>
      <c r="G94" s="622">
        <v>0.5</v>
      </c>
      <c r="H94" s="622">
        <v>974.65000000000009</v>
      </c>
      <c r="I94" s="605">
        <v>0.625</v>
      </c>
      <c r="J94" s="605">
        <v>1949.3000000000002</v>
      </c>
      <c r="K94" s="622">
        <v>0.79999999999999993</v>
      </c>
      <c r="L94" s="622">
        <v>1559.44</v>
      </c>
      <c r="M94" s="605">
        <v>1</v>
      </c>
      <c r="N94" s="605">
        <v>1949.3000000000002</v>
      </c>
      <c r="O94" s="622">
        <v>0.16</v>
      </c>
      <c r="P94" s="622">
        <v>311.88</v>
      </c>
      <c r="Q94" s="610">
        <v>0.19999486995331656</v>
      </c>
      <c r="R94" s="623">
        <v>1949.25</v>
      </c>
    </row>
    <row r="95" spans="1:18" ht="14.4" customHeight="1" x14ac:dyDescent="0.3">
      <c r="A95" s="604" t="s">
        <v>1499</v>
      </c>
      <c r="B95" s="605" t="s">
        <v>1525</v>
      </c>
      <c r="C95" s="605" t="s">
        <v>911</v>
      </c>
      <c r="D95" s="605" t="s">
        <v>1526</v>
      </c>
      <c r="E95" s="605" t="s">
        <v>1541</v>
      </c>
      <c r="F95" s="605" t="s">
        <v>665</v>
      </c>
      <c r="G95" s="622">
        <v>0.75</v>
      </c>
      <c r="H95" s="622">
        <v>1328.07</v>
      </c>
      <c r="I95" s="605"/>
      <c r="J95" s="605">
        <v>1770.76</v>
      </c>
      <c r="K95" s="622"/>
      <c r="L95" s="622"/>
      <c r="M95" s="605"/>
      <c r="N95" s="605"/>
      <c r="O95" s="622">
        <v>0.17</v>
      </c>
      <c r="P95" s="622">
        <v>309.23</v>
      </c>
      <c r="Q95" s="610"/>
      <c r="R95" s="623">
        <v>1819</v>
      </c>
    </row>
    <row r="96" spans="1:18" ht="14.4" customHeight="1" x14ac:dyDescent="0.3">
      <c r="A96" s="604" t="s">
        <v>1499</v>
      </c>
      <c r="B96" s="605" t="s">
        <v>1525</v>
      </c>
      <c r="C96" s="605" t="s">
        <v>911</v>
      </c>
      <c r="D96" s="605" t="s">
        <v>1526</v>
      </c>
      <c r="E96" s="605" t="s">
        <v>1542</v>
      </c>
      <c r="F96" s="605" t="s">
        <v>650</v>
      </c>
      <c r="G96" s="622">
        <v>0.4</v>
      </c>
      <c r="H96" s="622">
        <v>179.37</v>
      </c>
      <c r="I96" s="605">
        <v>3.465417310664606</v>
      </c>
      <c r="J96" s="605">
        <v>448.42500000000001</v>
      </c>
      <c r="K96" s="622">
        <v>0.1</v>
      </c>
      <c r="L96" s="622">
        <v>51.76</v>
      </c>
      <c r="M96" s="605">
        <v>1</v>
      </c>
      <c r="N96" s="605">
        <v>517.59999999999991</v>
      </c>
      <c r="O96" s="622">
        <v>0.4</v>
      </c>
      <c r="P96" s="622">
        <v>207.04</v>
      </c>
      <c r="Q96" s="610">
        <v>4</v>
      </c>
      <c r="R96" s="623">
        <v>517.59999999999991</v>
      </c>
    </row>
    <row r="97" spans="1:18" ht="14.4" customHeight="1" x14ac:dyDescent="0.3">
      <c r="A97" s="604" t="s">
        <v>1499</v>
      </c>
      <c r="B97" s="605" t="s">
        <v>1525</v>
      </c>
      <c r="C97" s="605" t="s">
        <v>911</v>
      </c>
      <c r="D97" s="605" t="s">
        <v>1526</v>
      </c>
      <c r="E97" s="605" t="s">
        <v>1544</v>
      </c>
      <c r="F97" s="605" t="s">
        <v>665</v>
      </c>
      <c r="G97" s="622"/>
      <c r="H97" s="622"/>
      <c r="I97" s="605"/>
      <c r="J97" s="605"/>
      <c r="K97" s="622"/>
      <c r="L97" s="622"/>
      <c r="M97" s="605"/>
      <c r="N97" s="605"/>
      <c r="O97" s="622">
        <v>0.01</v>
      </c>
      <c r="P97" s="622">
        <v>181.9</v>
      </c>
      <c r="Q97" s="610"/>
      <c r="R97" s="623">
        <v>18190</v>
      </c>
    </row>
    <row r="98" spans="1:18" ht="14.4" customHeight="1" x14ac:dyDescent="0.3">
      <c r="A98" s="604" t="s">
        <v>1499</v>
      </c>
      <c r="B98" s="605" t="s">
        <v>1525</v>
      </c>
      <c r="C98" s="605" t="s">
        <v>911</v>
      </c>
      <c r="D98" s="605" t="s">
        <v>1501</v>
      </c>
      <c r="E98" s="605" t="s">
        <v>1502</v>
      </c>
      <c r="F98" s="605" t="s">
        <v>1503</v>
      </c>
      <c r="G98" s="622"/>
      <c r="H98" s="622"/>
      <c r="I98" s="605"/>
      <c r="J98" s="605"/>
      <c r="K98" s="622">
        <v>2</v>
      </c>
      <c r="L98" s="622">
        <v>1787.8</v>
      </c>
      <c r="M98" s="605">
        <v>1</v>
      </c>
      <c r="N98" s="605">
        <v>893.9</v>
      </c>
      <c r="O98" s="622">
        <v>2</v>
      </c>
      <c r="P98" s="622">
        <v>1787.8</v>
      </c>
      <c r="Q98" s="610">
        <v>1</v>
      </c>
      <c r="R98" s="623">
        <v>893.9</v>
      </c>
    </row>
    <row r="99" spans="1:18" ht="14.4" customHeight="1" x14ac:dyDescent="0.3">
      <c r="A99" s="604" t="s">
        <v>1499</v>
      </c>
      <c r="B99" s="605" t="s">
        <v>1525</v>
      </c>
      <c r="C99" s="605" t="s">
        <v>911</v>
      </c>
      <c r="D99" s="605" t="s">
        <v>1501</v>
      </c>
      <c r="E99" s="605" t="s">
        <v>1504</v>
      </c>
      <c r="F99" s="605" t="s">
        <v>1505</v>
      </c>
      <c r="G99" s="622">
        <v>7</v>
      </c>
      <c r="H99" s="622">
        <v>6257.2999999999993</v>
      </c>
      <c r="I99" s="605"/>
      <c r="J99" s="605">
        <v>893.89999999999986</v>
      </c>
      <c r="K99" s="622"/>
      <c r="L99" s="622"/>
      <c r="M99" s="605"/>
      <c r="N99" s="605"/>
      <c r="O99" s="622">
        <v>18</v>
      </c>
      <c r="P99" s="622">
        <v>16090.199999999999</v>
      </c>
      <c r="Q99" s="610"/>
      <c r="R99" s="623">
        <v>893.9</v>
      </c>
    </row>
    <row r="100" spans="1:18" ht="14.4" customHeight="1" x14ac:dyDescent="0.3">
      <c r="A100" s="604" t="s">
        <v>1499</v>
      </c>
      <c r="B100" s="605" t="s">
        <v>1525</v>
      </c>
      <c r="C100" s="605" t="s">
        <v>911</v>
      </c>
      <c r="D100" s="605" t="s">
        <v>1501</v>
      </c>
      <c r="E100" s="605" t="s">
        <v>1653</v>
      </c>
      <c r="F100" s="605" t="s">
        <v>1654</v>
      </c>
      <c r="G100" s="622">
        <v>2</v>
      </c>
      <c r="H100" s="622">
        <v>4026.28</v>
      </c>
      <c r="I100" s="605">
        <v>0.39999999999999997</v>
      </c>
      <c r="J100" s="605">
        <v>2013.14</v>
      </c>
      <c r="K100" s="622">
        <v>5</v>
      </c>
      <c r="L100" s="622">
        <v>10065.700000000001</v>
      </c>
      <c r="M100" s="605">
        <v>1</v>
      </c>
      <c r="N100" s="605">
        <v>2013.14</v>
      </c>
      <c r="O100" s="622"/>
      <c r="P100" s="622"/>
      <c r="Q100" s="610"/>
      <c r="R100" s="623"/>
    </row>
    <row r="101" spans="1:18" ht="14.4" customHeight="1" x14ac:dyDescent="0.3">
      <c r="A101" s="604" t="s">
        <v>1499</v>
      </c>
      <c r="B101" s="605" t="s">
        <v>1525</v>
      </c>
      <c r="C101" s="605" t="s">
        <v>911</v>
      </c>
      <c r="D101" s="605" t="s">
        <v>1501</v>
      </c>
      <c r="E101" s="605" t="s">
        <v>1506</v>
      </c>
      <c r="F101" s="605" t="s">
        <v>1507</v>
      </c>
      <c r="G101" s="622">
        <v>23</v>
      </c>
      <c r="H101" s="622">
        <v>11753</v>
      </c>
      <c r="I101" s="605">
        <v>0.8214285714285714</v>
      </c>
      <c r="J101" s="605">
        <v>511</v>
      </c>
      <c r="K101" s="622">
        <v>28</v>
      </c>
      <c r="L101" s="622">
        <v>14308</v>
      </c>
      <c r="M101" s="605">
        <v>1</v>
      </c>
      <c r="N101" s="605">
        <v>511</v>
      </c>
      <c r="O101" s="622">
        <v>14</v>
      </c>
      <c r="P101" s="622">
        <v>7154</v>
      </c>
      <c r="Q101" s="610">
        <v>0.5</v>
      </c>
      <c r="R101" s="623">
        <v>511</v>
      </c>
    </row>
    <row r="102" spans="1:18" ht="14.4" customHeight="1" x14ac:dyDescent="0.3">
      <c r="A102" s="604" t="s">
        <v>1499</v>
      </c>
      <c r="B102" s="605" t="s">
        <v>1525</v>
      </c>
      <c r="C102" s="605" t="s">
        <v>911</v>
      </c>
      <c r="D102" s="605" t="s">
        <v>1501</v>
      </c>
      <c r="E102" s="605" t="s">
        <v>1655</v>
      </c>
      <c r="F102" s="605" t="s">
        <v>1656</v>
      </c>
      <c r="G102" s="622">
        <v>11</v>
      </c>
      <c r="H102" s="622">
        <v>107175.20000000001</v>
      </c>
      <c r="I102" s="605">
        <v>1.8333333333333337</v>
      </c>
      <c r="J102" s="605">
        <v>9743.2000000000007</v>
      </c>
      <c r="K102" s="622">
        <v>6</v>
      </c>
      <c r="L102" s="622">
        <v>58459.199999999997</v>
      </c>
      <c r="M102" s="605">
        <v>1</v>
      </c>
      <c r="N102" s="605">
        <v>9743.1999999999989</v>
      </c>
      <c r="O102" s="622">
        <v>11</v>
      </c>
      <c r="P102" s="622">
        <v>107175.2</v>
      </c>
      <c r="Q102" s="610">
        <v>1.8333333333333335</v>
      </c>
      <c r="R102" s="623">
        <v>9743.1999999999989</v>
      </c>
    </row>
    <row r="103" spans="1:18" ht="14.4" customHeight="1" x14ac:dyDescent="0.3">
      <c r="A103" s="604" t="s">
        <v>1499</v>
      </c>
      <c r="B103" s="605" t="s">
        <v>1525</v>
      </c>
      <c r="C103" s="605" t="s">
        <v>911</v>
      </c>
      <c r="D103" s="605" t="s">
        <v>1501</v>
      </c>
      <c r="E103" s="605" t="s">
        <v>1657</v>
      </c>
      <c r="F103" s="605" t="s">
        <v>1658</v>
      </c>
      <c r="G103" s="622">
        <v>7</v>
      </c>
      <c r="H103" s="622">
        <v>25384.52</v>
      </c>
      <c r="I103" s="605">
        <v>1.4000000000000001</v>
      </c>
      <c r="J103" s="605">
        <v>3626.36</v>
      </c>
      <c r="K103" s="622">
        <v>5</v>
      </c>
      <c r="L103" s="622">
        <v>18131.8</v>
      </c>
      <c r="M103" s="605">
        <v>1</v>
      </c>
      <c r="N103" s="605">
        <v>3626.3599999999997</v>
      </c>
      <c r="O103" s="622">
        <v>2</v>
      </c>
      <c r="P103" s="622">
        <v>7252.72</v>
      </c>
      <c r="Q103" s="610">
        <v>0.4</v>
      </c>
      <c r="R103" s="623">
        <v>3626.36</v>
      </c>
    </row>
    <row r="104" spans="1:18" ht="14.4" customHeight="1" x14ac:dyDescent="0.3">
      <c r="A104" s="604" t="s">
        <v>1499</v>
      </c>
      <c r="B104" s="605" t="s">
        <v>1525</v>
      </c>
      <c r="C104" s="605" t="s">
        <v>911</v>
      </c>
      <c r="D104" s="605" t="s">
        <v>1501</v>
      </c>
      <c r="E104" s="605" t="s">
        <v>1659</v>
      </c>
      <c r="F104" s="605" t="s">
        <v>1660</v>
      </c>
      <c r="G104" s="622"/>
      <c r="H104" s="622"/>
      <c r="I104" s="605"/>
      <c r="J104" s="605"/>
      <c r="K104" s="622">
        <v>1</v>
      </c>
      <c r="L104" s="622">
        <v>599.25</v>
      </c>
      <c r="M104" s="605">
        <v>1</v>
      </c>
      <c r="N104" s="605">
        <v>599.25</v>
      </c>
      <c r="O104" s="622"/>
      <c r="P104" s="622"/>
      <c r="Q104" s="610"/>
      <c r="R104" s="623"/>
    </row>
    <row r="105" spans="1:18" ht="14.4" customHeight="1" x14ac:dyDescent="0.3">
      <c r="A105" s="604" t="s">
        <v>1499</v>
      </c>
      <c r="B105" s="605" t="s">
        <v>1525</v>
      </c>
      <c r="C105" s="605" t="s">
        <v>911</v>
      </c>
      <c r="D105" s="605" t="s">
        <v>1501</v>
      </c>
      <c r="E105" s="605" t="s">
        <v>1661</v>
      </c>
      <c r="F105" s="605" t="s">
        <v>1662</v>
      </c>
      <c r="G105" s="622"/>
      <c r="H105" s="622"/>
      <c r="I105" s="605"/>
      <c r="J105" s="605"/>
      <c r="K105" s="622"/>
      <c r="L105" s="622"/>
      <c r="M105" s="605"/>
      <c r="N105" s="605"/>
      <c r="O105" s="622">
        <v>2</v>
      </c>
      <c r="P105" s="622">
        <v>4186</v>
      </c>
      <c r="Q105" s="610"/>
      <c r="R105" s="623">
        <v>2093</v>
      </c>
    </row>
    <row r="106" spans="1:18" ht="14.4" customHeight="1" x14ac:dyDescent="0.3">
      <c r="A106" s="604" t="s">
        <v>1499</v>
      </c>
      <c r="B106" s="605" t="s">
        <v>1525</v>
      </c>
      <c r="C106" s="605" t="s">
        <v>911</v>
      </c>
      <c r="D106" s="605" t="s">
        <v>1501</v>
      </c>
      <c r="E106" s="605" t="s">
        <v>1663</v>
      </c>
      <c r="F106" s="605" t="s">
        <v>1664</v>
      </c>
      <c r="G106" s="622"/>
      <c r="H106" s="622"/>
      <c r="I106" s="605"/>
      <c r="J106" s="605"/>
      <c r="K106" s="622"/>
      <c r="L106" s="622"/>
      <c r="M106" s="605"/>
      <c r="N106" s="605"/>
      <c r="O106" s="622">
        <v>1</v>
      </c>
      <c r="P106" s="622">
        <v>1570.6</v>
      </c>
      <c r="Q106" s="610"/>
      <c r="R106" s="623">
        <v>1570.6</v>
      </c>
    </row>
    <row r="107" spans="1:18" ht="14.4" customHeight="1" x14ac:dyDescent="0.3">
      <c r="A107" s="604" t="s">
        <v>1499</v>
      </c>
      <c r="B107" s="605" t="s">
        <v>1525</v>
      </c>
      <c r="C107" s="605" t="s">
        <v>911</v>
      </c>
      <c r="D107" s="605" t="s">
        <v>1508</v>
      </c>
      <c r="E107" s="605" t="s">
        <v>1549</v>
      </c>
      <c r="F107" s="605" t="s">
        <v>1550</v>
      </c>
      <c r="G107" s="622">
        <v>10</v>
      </c>
      <c r="H107" s="622">
        <v>1970</v>
      </c>
      <c r="I107" s="605">
        <v>0.64065040650406502</v>
      </c>
      <c r="J107" s="605">
        <v>197</v>
      </c>
      <c r="K107" s="622">
        <v>15</v>
      </c>
      <c r="L107" s="622">
        <v>3075</v>
      </c>
      <c r="M107" s="605">
        <v>1</v>
      </c>
      <c r="N107" s="605">
        <v>205</v>
      </c>
      <c r="O107" s="622">
        <v>22</v>
      </c>
      <c r="P107" s="622">
        <v>4510</v>
      </c>
      <c r="Q107" s="610">
        <v>1.4666666666666666</v>
      </c>
      <c r="R107" s="623">
        <v>205</v>
      </c>
    </row>
    <row r="108" spans="1:18" ht="14.4" customHeight="1" x14ac:dyDescent="0.3">
      <c r="A108" s="604" t="s">
        <v>1499</v>
      </c>
      <c r="B108" s="605" t="s">
        <v>1525</v>
      </c>
      <c r="C108" s="605" t="s">
        <v>911</v>
      </c>
      <c r="D108" s="605" t="s">
        <v>1508</v>
      </c>
      <c r="E108" s="605" t="s">
        <v>1551</v>
      </c>
      <c r="F108" s="605" t="s">
        <v>1552</v>
      </c>
      <c r="G108" s="622"/>
      <c r="H108" s="622"/>
      <c r="I108" s="605"/>
      <c r="J108" s="605"/>
      <c r="K108" s="622">
        <v>65</v>
      </c>
      <c r="L108" s="622">
        <v>2405</v>
      </c>
      <c r="M108" s="605">
        <v>1</v>
      </c>
      <c r="N108" s="605">
        <v>37</v>
      </c>
      <c r="O108" s="622">
        <v>78</v>
      </c>
      <c r="P108" s="622">
        <v>2886</v>
      </c>
      <c r="Q108" s="610">
        <v>1.2</v>
      </c>
      <c r="R108" s="623">
        <v>37</v>
      </c>
    </row>
    <row r="109" spans="1:18" ht="14.4" customHeight="1" x14ac:dyDescent="0.3">
      <c r="A109" s="604" t="s">
        <v>1499</v>
      </c>
      <c r="B109" s="605" t="s">
        <v>1525</v>
      </c>
      <c r="C109" s="605" t="s">
        <v>911</v>
      </c>
      <c r="D109" s="605" t="s">
        <v>1508</v>
      </c>
      <c r="E109" s="605" t="s">
        <v>1553</v>
      </c>
      <c r="F109" s="605" t="s">
        <v>1554</v>
      </c>
      <c r="G109" s="622">
        <v>64</v>
      </c>
      <c r="H109" s="622">
        <v>13248</v>
      </c>
      <c r="I109" s="605">
        <v>1.884763124199744</v>
      </c>
      <c r="J109" s="605">
        <v>207</v>
      </c>
      <c r="K109" s="622">
        <v>33</v>
      </c>
      <c r="L109" s="622">
        <v>7029</v>
      </c>
      <c r="M109" s="605">
        <v>1</v>
      </c>
      <c r="N109" s="605">
        <v>213</v>
      </c>
      <c r="O109" s="622">
        <v>25</v>
      </c>
      <c r="P109" s="622">
        <v>5325</v>
      </c>
      <c r="Q109" s="610">
        <v>0.75757575757575757</v>
      </c>
      <c r="R109" s="623">
        <v>213</v>
      </c>
    </row>
    <row r="110" spans="1:18" ht="14.4" customHeight="1" x14ac:dyDescent="0.3">
      <c r="A110" s="604" t="s">
        <v>1499</v>
      </c>
      <c r="B110" s="605" t="s">
        <v>1525</v>
      </c>
      <c r="C110" s="605" t="s">
        <v>911</v>
      </c>
      <c r="D110" s="605" t="s">
        <v>1508</v>
      </c>
      <c r="E110" s="605" t="s">
        <v>1555</v>
      </c>
      <c r="F110" s="605" t="s">
        <v>1556</v>
      </c>
      <c r="G110" s="622">
        <v>23</v>
      </c>
      <c r="H110" s="622">
        <v>3473</v>
      </c>
      <c r="I110" s="605">
        <v>0.86178660049627787</v>
      </c>
      <c r="J110" s="605">
        <v>151</v>
      </c>
      <c r="K110" s="622">
        <v>26</v>
      </c>
      <c r="L110" s="622">
        <v>4030</v>
      </c>
      <c r="M110" s="605">
        <v>1</v>
      </c>
      <c r="N110" s="605">
        <v>155</v>
      </c>
      <c r="O110" s="622">
        <v>28</v>
      </c>
      <c r="P110" s="622">
        <v>4340</v>
      </c>
      <c r="Q110" s="610">
        <v>1.0769230769230769</v>
      </c>
      <c r="R110" s="623">
        <v>155</v>
      </c>
    </row>
    <row r="111" spans="1:18" ht="14.4" customHeight="1" x14ac:dyDescent="0.3">
      <c r="A111" s="604" t="s">
        <v>1499</v>
      </c>
      <c r="B111" s="605" t="s">
        <v>1525</v>
      </c>
      <c r="C111" s="605" t="s">
        <v>911</v>
      </c>
      <c r="D111" s="605" t="s">
        <v>1508</v>
      </c>
      <c r="E111" s="605" t="s">
        <v>1557</v>
      </c>
      <c r="F111" s="605" t="s">
        <v>1558</v>
      </c>
      <c r="G111" s="622">
        <v>129</v>
      </c>
      <c r="H111" s="622">
        <v>23607</v>
      </c>
      <c r="I111" s="605">
        <v>0.83053053757388118</v>
      </c>
      <c r="J111" s="605">
        <v>183</v>
      </c>
      <c r="K111" s="622">
        <v>152</v>
      </c>
      <c r="L111" s="622">
        <v>28424</v>
      </c>
      <c r="M111" s="605">
        <v>1</v>
      </c>
      <c r="N111" s="605">
        <v>187</v>
      </c>
      <c r="O111" s="622">
        <v>121</v>
      </c>
      <c r="P111" s="622">
        <v>22627</v>
      </c>
      <c r="Q111" s="610">
        <v>0.79605263157894735</v>
      </c>
      <c r="R111" s="623">
        <v>187</v>
      </c>
    </row>
    <row r="112" spans="1:18" ht="14.4" customHeight="1" x14ac:dyDescent="0.3">
      <c r="A112" s="604" t="s">
        <v>1499</v>
      </c>
      <c r="B112" s="605" t="s">
        <v>1525</v>
      </c>
      <c r="C112" s="605" t="s">
        <v>911</v>
      </c>
      <c r="D112" s="605" t="s">
        <v>1508</v>
      </c>
      <c r="E112" s="605" t="s">
        <v>1559</v>
      </c>
      <c r="F112" s="605" t="s">
        <v>1560</v>
      </c>
      <c r="G112" s="622">
        <v>861</v>
      </c>
      <c r="H112" s="622">
        <v>107625</v>
      </c>
      <c r="I112" s="605">
        <v>0.96535053099885193</v>
      </c>
      <c r="J112" s="605">
        <v>125</v>
      </c>
      <c r="K112" s="622">
        <v>871</v>
      </c>
      <c r="L112" s="622">
        <v>111488</v>
      </c>
      <c r="M112" s="605">
        <v>1</v>
      </c>
      <c r="N112" s="605">
        <v>128</v>
      </c>
      <c r="O112" s="622">
        <v>952</v>
      </c>
      <c r="P112" s="622">
        <v>121856</v>
      </c>
      <c r="Q112" s="610">
        <v>1.0929965556831229</v>
      </c>
      <c r="R112" s="623">
        <v>128</v>
      </c>
    </row>
    <row r="113" spans="1:18" ht="14.4" customHeight="1" x14ac:dyDescent="0.3">
      <c r="A113" s="604" t="s">
        <v>1499</v>
      </c>
      <c r="B113" s="605" t="s">
        <v>1525</v>
      </c>
      <c r="C113" s="605" t="s">
        <v>911</v>
      </c>
      <c r="D113" s="605" t="s">
        <v>1508</v>
      </c>
      <c r="E113" s="605" t="s">
        <v>1561</v>
      </c>
      <c r="F113" s="605" t="s">
        <v>1562</v>
      </c>
      <c r="G113" s="622">
        <v>1362</v>
      </c>
      <c r="H113" s="622">
        <v>298278</v>
      </c>
      <c r="I113" s="605">
        <v>0.84070993508891101</v>
      </c>
      <c r="J113" s="605">
        <v>219</v>
      </c>
      <c r="K113" s="622">
        <v>1591</v>
      </c>
      <c r="L113" s="622">
        <v>354793</v>
      </c>
      <c r="M113" s="605">
        <v>1</v>
      </c>
      <c r="N113" s="605">
        <v>223</v>
      </c>
      <c r="O113" s="622">
        <v>1727</v>
      </c>
      <c r="P113" s="622">
        <v>385121</v>
      </c>
      <c r="Q113" s="610">
        <v>1.0854808296668761</v>
      </c>
      <c r="R113" s="623">
        <v>223</v>
      </c>
    </row>
    <row r="114" spans="1:18" ht="14.4" customHeight="1" x14ac:dyDescent="0.3">
      <c r="A114" s="604" t="s">
        <v>1499</v>
      </c>
      <c r="B114" s="605" t="s">
        <v>1525</v>
      </c>
      <c r="C114" s="605" t="s">
        <v>911</v>
      </c>
      <c r="D114" s="605" t="s">
        <v>1508</v>
      </c>
      <c r="E114" s="605" t="s">
        <v>1563</v>
      </c>
      <c r="F114" s="605" t="s">
        <v>1564</v>
      </c>
      <c r="G114" s="622">
        <v>5</v>
      </c>
      <c r="H114" s="622">
        <v>1095</v>
      </c>
      <c r="I114" s="605">
        <v>0.6137892376681614</v>
      </c>
      <c r="J114" s="605">
        <v>219</v>
      </c>
      <c r="K114" s="622">
        <v>8</v>
      </c>
      <c r="L114" s="622">
        <v>1784</v>
      </c>
      <c r="M114" s="605">
        <v>1</v>
      </c>
      <c r="N114" s="605">
        <v>223</v>
      </c>
      <c r="O114" s="622">
        <v>6</v>
      </c>
      <c r="P114" s="622">
        <v>1338</v>
      </c>
      <c r="Q114" s="610">
        <v>0.75</v>
      </c>
      <c r="R114" s="623">
        <v>223</v>
      </c>
    </row>
    <row r="115" spans="1:18" ht="14.4" customHeight="1" x14ac:dyDescent="0.3">
      <c r="A115" s="604" t="s">
        <v>1499</v>
      </c>
      <c r="B115" s="605" t="s">
        <v>1525</v>
      </c>
      <c r="C115" s="605" t="s">
        <v>911</v>
      </c>
      <c r="D115" s="605" t="s">
        <v>1508</v>
      </c>
      <c r="E115" s="605" t="s">
        <v>1565</v>
      </c>
      <c r="F115" s="605" t="s">
        <v>1566</v>
      </c>
      <c r="G115" s="622">
        <v>6</v>
      </c>
      <c r="H115" s="622">
        <v>2082</v>
      </c>
      <c r="I115" s="605"/>
      <c r="J115" s="605">
        <v>347</v>
      </c>
      <c r="K115" s="622"/>
      <c r="L115" s="622"/>
      <c r="M115" s="605"/>
      <c r="N115" s="605"/>
      <c r="O115" s="622">
        <v>3</v>
      </c>
      <c r="P115" s="622">
        <v>1059</v>
      </c>
      <c r="Q115" s="610"/>
      <c r="R115" s="623">
        <v>353</v>
      </c>
    </row>
    <row r="116" spans="1:18" ht="14.4" customHeight="1" x14ac:dyDescent="0.3">
      <c r="A116" s="604" t="s">
        <v>1499</v>
      </c>
      <c r="B116" s="605" t="s">
        <v>1525</v>
      </c>
      <c r="C116" s="605" t="s">
        <v>911</v>
      </c>
      <c r="D116" s="605" t="s">
        <v>1508</v>
      </c>
      <c r="E116" s="605" t="s">
        <v>1567</v>
      </c>
      <c r="F116" s="605" t="s">
        <v>1568</v>
      </c>
      <c r="G116" s="622">
        <v>24</v>
      </c>
      <c r="H116" s="622">
        <v>5304</v>
      </c>
      <c r="I116" s="605">
        <v>0.54821705426356593</v>
      </c>
      <c r="J116" s="605">
        <v>221</v>
      </c>
      <c r="K116" s="622">
        <v>43</v>
      </c>
      <c r="L116" s="622">
        <v>9675</v>
      </c>
      <c r="M116" s="605">
        <v>1</v>
      </c>
      <c r="N116" s="605">
        <v>225</v>
      </c>
      <c r="O116" s="622">
        <v>51</v>
      </c>
      <c r="P116" s="622">
        <v>11475</v>
      </c>
      <c r="Q116" s="610">
        <v>1.1860465116279071</v>
      </c>
      <c r="R116" s="623">
        <v>225</v>
      </c>
    </row>
    <row r="117" spans="1:18" ht="14.4" customHeight="1" x14ac:dyDescent="0.3">
      <c r="A117" s="604" t="s">
        <v>1499</v>
      </c>
      <c r="B117" s="605" t="s">
        <v>1525</v>
      </c>
      <c r="C117" s="605" t="s">
        <v>911</v>
      </c>
      <c r="D117" s="605" t="s">
        <v>1508</v>
      </c>
      <c r="E117" s="605" t="s">
        <v>1569</v>
      </c>
      <c r="F117" s="605" t="s">
        <v>1570</v>
      </c>
      <c r="G117" s="622">
        <v>1</v>
      </c>
      <c r="H117" s="622">
        <v>613</v>
      </c>
      <c r="I117" s="605">
        <v>0.98080000000000001</v>
      </c>
      <c r="J117" s="605">
        <v>613</v>
      </c>
      <c r="K117" s="622">
        <v>1</v>
      </c>
      <c r="L117" s="622">
        <v>625</v>
      </c>
      <c r="M117" s="605">
        <v>1</v>
      </c>
      <c r="N117" s="605">
        <v>625</v>
      </c>
      <c r="O117" s="622">
        <v>1</v>
      </c>
      <c r="P117" s="622">
        <v>626</v>
      </c>
      <c r="Q117" s="610">
        <v>1.0016</v>
      </c>
      <c r="R117" s="623">
        <v>626</v>
      </c>
    </row>
    <row r="118" spans="1:18" ht="14.4" customHeight="1" x14ac:dyDescent="0.3">
      <c r="A118" s="604" t="s">
        <v>1499</v>
      </c>
      <c r="B118" s="605" t="s">
        <v>1525</v>
      </c>
      <c r="C118" s="605" t="s">
        <v>911</v>
      </c>
      <c r="D118" s="605" t="s">
        <v>1508</v>
      </c>
      <c r="E118" s="605" t="s">
        <v>1571</v>
      </c>
      <c r="F118" s="605" t="s">
        <v>1572</v>
      </c>
      <c r="G118" s="622">
        <v>5</v>
      </c>
      <c r="H118" s="622">
        <v>5130</v>
      </c>
      <c r="I118" s="605">
        <v>1.6458132820019249</v>
      </c>
      <c r="J118" s="605">
        <v>1026</v>
      </c>
      <c r="K118" s="622">
        <v>3</v>
      </c>
      <c r="L118" s="622">
        <v>3117</v>
      </c>
      <c r="M118" s="605">
        <v>1</v>
      </c>
      <c r="N118" s="605">
        <v>1039</v>
      </c>
      <c r="O118" s="622">
        <v>2</v>
      </c>
      <c r="P118" s="622">
        <v>2080</v>
      </c>
      <c r="Q118" s="610">
        <v>0.66730830927173568</v>
      </c>
      <c r="R118" s="623">
        <v>1040</v>
      </c>
    </row>
    <row r="119" spans="1:18" ht="14.4" customHeight="1" x14ac:dyDescent="0.3">
      <c r="A119" s="604" t="s">
        <v>1499</v>
      </c>
      <c r="B119" s="605" t="s">
        <v>1525</v>
      </c>
      <c r="C119" s="605" t="s">
        <v>911</v>
      </c>
      <c r="D119" s="605" t="s">
        <v>1508</v>
      </c>
      <c r="E119" s="605" t="s">
        <v>1665</v>
      </c>
      <c r="F119" s="605" t="s">
        <v>1666</v>
      </c>
      <c r="G119" s="622">
        <v>14</v>
      </c>
      <c r="H119" s="622">
        <v>6328</v>
      </c>
      <c r="I119" s="605">
        <v>0.72402745995423345</v>
      </c>
      <c r="J119" s="605">
        <v>452</v>
      </c>
      <c r="K119" s="622">
        <v>19</v>
      </c>
      <c r="L119" s="622">
        <v>8740</v>
      </c>
      <c r="M119" s="605">
        <v>1</v>
      </c>
      <c r="N119" s="605">
        <v>460</v>
      </c>
      <c r="O119" s="622">
        <v>20</v>
      </c>
      <c r="P119" s="622">
        <v>9200</v>
      </c>
      <c r="Q119" s="610">
        <v>1.0526315789473684</v>
      </c>
      <c r="R119" s="623">
        <v>460</v>
      </c>
    </row>
    <row r="120" spans="1:18" ht="14.4" customHeight="1" x14ac:dyDescent="0.3">
      <c r="A120" s="604" t="s">
        <v>1499</v>
      </c>
      <c r="B120" s="605" t="s">
        <v>1525</v>
      </c>
      <c r="C120" s="605" t="s">
        <v>911</v>
      </c>
      <c r="D120" s="605" t="s">
        <v>1508</v>
      </c>
      <c r="E120" s="605" t="s">
        <v>1577</v>
      </c>
      <c r="F120" s="605" t="s">
        <v>1578</v>
      </c>
      <c r="G120" s="622">
        <v>1</v>
      </c>
      <c r="H120" s="622">
        <v>259</v>
      </c>
      <c r="I120" s="605"/>
      <c r="J120" s="605">
        <v>259</v>
      </c>
      <c r="K120" s="622"/>
      <c r="L120" s="622"/>
      <c r="M120" s="605"/>
      <c r="N120" s="605"/>
      <c r="O120" s="622">
        <v>2</v>
      </c>
      <c r="P120" s="622">
        <v>530</v>
      </c>
      <c r="Q120" s="610"/>
      <c r="R120" s="623">
        <v>265</v>
      </c>
    </row>
    <row r="121" spans="1:18" ht="14.4" customHeight="1" x14ac:dyDescent="0.3">
      <c r="A121" s="604" t="s">
        <v>1499</v>
      </c>
      <c r="B121" s="605" t="s">
        <v>1525</v>
      </c>
      <c r="C121" s="605" t="s">
        <v>911</v>
      </c>
      <c r="D121" s="605" t="s">
        <v>1508</v>
      </c>
      <c r="E121" s="605" t="s">
        <v>1579</v>
      </c>
      <c r="F121" s="605" t="s">
        <v>1580</v>
      </c>
      <c r="G121" s="622">
        <v>36</v>
      </c>
      <c r="H121" s="622">
        <v>11880</v>
      </c>
      <c r="I121" s="605">
        <v>0.85100286532951286</v>
      </c>
      <c r="J121" s="605">
        <v>330</v>
      </c>
      <c r="K121" s="622">
        <v>40</v>
      </c>
      <c r="L121" s="622">
        <v>13960</v>
      </c>
      <c r="M121" s="605">
        <v>1</v>
      </c>
      <c r="N121" s="605">
        <v>349</v>
      </c>
      <c r="O121" s="622">
        <v>42</v>
      </c>
      <c r="P121" s="622">
        <v>14700</v>
      </c>
      <c r="Q121" s="610">
        <v>1.0530085959885387</v>
      </c>
      <c r="R121" s="623">
        <v>350</v>
      </c>
    </row>
    <row r="122" spans="1:18" ht="14.4" customHeight="1" x14ac:dyDescent="0.3">
      <c r="A122" s="604" t="s">
        <v>1499</v>
      </c>
      <c r="B122" s="605" t="s">
        <v>1525</v>
      </c>
      <c r="C122" s="605" t="s">
        <v>911</v>
      </c>
      <c r="D122" s="605" t="s">
        <v>1508</v>
      </c>
      <c r="E122" s="605" t="s">
        <v>1667</v>
      </c>
      <c r="F122" s="605" t="s">
        <v>1668</v>
      </c>
      <c r="G122" s="622"/>
      <c r="H122" s="622"/>
      <c r="I122" s="605"/>
      <c r="J122" s="605"/>
      <c r="K122" s="622"/>
      <c r="L122" s="622"/>
      <c r="M122" s="605"/>
      <c r="N122" s="605"/>
      <c r="O122" s="622">
        <v>2</v>
      </c>
      <c r="P122" s="622">
        <v>2288</v>
      </c>
      <c r="Q122" s="610"/>
      <c r="R122" s="623">
        <v>1144</v>
      </c>
    </row>
    <row r="123" spans="1:18" ht="14.4" customHeight="1" x14ac:dyDescent="0.3">
      <c r="A123" s="604" t="s">
        <v>1499</v>
      </c>
      <c r="B123" s="605" t="s">
        <v>1525</v>
      </c>
      <c r="C123" s="605" t="s">
        <v>911</v>
      </c>
      <c r="D123" s="605" t="s">
        <v>1508</v>
      </c>
      <c r="E123" s="605" t="s">
        <v>1669</v>
      </c>
      <c r="F123" s="605" t="s">
        <v>1670</v>
      </c>
      <c r="G123" s="622">
        <v>10</v>
      </c>
      <c r="H123" s="622">
        <v>47140</v>
      </c>
      <c r="I123" s="605">
        <v>1.9703239289446186</v>
      </c>
      <c r="J123" s="605">
        <v>4714</v>
      </c>
      <c r="K123" s="622">
        <v>5</v>
      </c>
      <c r="L123" s="622">
        <v>23925</v>
      </c>
      <c r="M123" s="605">
        <v>1</v>
      </c>
      <c r="N123" s="605">
        <v>4785</v>
      </c>
      <c r="O123" s="622">
        <v>11</v>
      </c>
      <c r="P123" s="622">
        <v>52646</v>
      </c>
      <c r="Q123" s="610">
        <v>2.2004597701149424</v>
      </c>
      <c r="R123" s="623">
        <v>4786</v>
      </c>
    </row>
    <row r="124" spans="1:18" ht="14.4" customHeight="1" x14ac:dyDescent="0.3">
      <c r="A124" s="604" t="s">
        <v>1499</v>
      </c>
      <c r="B124" s="605" t="s">
        <v>1525</v>
      </c>
      <c r="C124" s="605" t="s">
        <v>911</v>
      </c>
      <c r="D124" s="605" t="s">
        <v>1508</v>
      </c>
      <c r="E124" s="605" t="s">
        <v>1581</v>
      </c>
      <c r="F124" s="605" t="s">
        <v>1582</v>
      </c>
      <c r="G124" s="622">
        <v>347</v>
      </c>
      <c r="H124" s="622">
        <v>85362</v>
      </c>
      <c r="I124" s="605">
        <v>0.83185857955874332</v>
      </c>
      <c r="J124" s="605">
        <v>246</v>
      </c>
      <c r="K124" s="622">
        <v>404</v>
      </c>
      <c r="L124" s="622">
        <v>102616</v>
      </c>
      <c r="M124" s="605">
        <v>1</v>
      </c>
      <c r="N124" s="605">
        <v>254</v>
      </c>
      <c r="O124" s="622">
        <v>411</v>
      </c>
      <c r="P124" s="622">
        <v>104394</v>
      </c>
      <c r="Q124" s="610">
        <v>1.0173267326732673</v>
      </c>
      <c r="R124" s="623">
        <v>254</v>
      </c>
    </row>
    <row r="125" spans="1:18" ht="14.4" customHeight="1" x14ac:dyDescent="0.3">
      <c r="A125" s="604" t="s">
        <v>1499</v>
      </c>
      <c r="B125" s="605" t="s">
        <v>1525</v>
      </c>
      <c r="C125" s="605" t="s">
        <v>911</v>
      </c>
      <c r="D125" s="605" t="s">
        <v>1508</v>
      </c>
      <c r="E125" s="605" t="s">
        <v>1583</v>
      </c>
      <c r="F125" s="605" t="s">
        <v>1584</v>
      </c>
      <c r="G125" s="622">
        <v>326</v>
      </c>
      <c r="H125" s="622">
        <v>109862</v>
      </c>
      <c r="I125" s="605">
        <v>0.94773982056590755</v>
      </c>
      <c r="J125" s="605">
        <v>337</v>
      </c>
      <c r="K125" s="622">
        <v>336</v>
      </c>
      <c r="L125" s="622">
        <v>115920</v>
      </c>
      <c r="M125" s="605">
        <v>1</v>
      </c>
      <c r="N125" s="605">
        <v>345</v>
      </c>
      <c r="O125" s="622">
        <v>327</v>
      </c>
      <c r="P125" s="622">
        <v>112815</v>
      </c>
      <c r="Q125" s="610">
        <v>0.9732142857142857</v>
      </c>
      <c r="R125" s="623">
        <v>345</v>
      </c>
    </row>
    <row r="126" spans="1:18" ht="14.4" customHeight="1" x14ac:dyDescent="0.3">
      <c r="A126" s="604" t="s">
        <v>1499</v>
      </c>
      <c r="B126" s="605" t="s">
        <v>1525</v>
      </c>
      <c r="C126" s="605" t="s">
        <v>911</v>
      </c>
      <c r="D126" s="605" t="s">
        <v>1508</v>
      </c>
      <c r="E126" s="605" t="s">
        <v>1585</v>
      </c>
      <c r="F126" s="605" t="s">
        <v>1586</v>
      </c>
      <c r="G126" s="622">
        <v>2</v>
      </c>
      <c r="H126" s="622">
        <v>1674</v>
      </c>
      <c r="I126" s="605">
        <v>0.15997706422018348</v>
      </c>
      <c r="J126" s="605">
        <v>837</v>
      </c>
      <c r="K126" s="622">
        <v>12</v>
      </c>
      <c r="L126" s="622">
        <v>10464</v>
      </c>
      <c r="M126" s="605">
        <v>1</v>
      </c>
      <c r="N126" s="605">
        <v>872</v>
      </c>
      <c r="O126" s="622">
        <v>14</v>
      </c>
      <c r="P126" s="622">
        <v>12222</v>
      </c>
      <c r="Q126" s="610">
        <v>1.1680045871559632</v>
      </c>
      <c r="R126" s="623">
        <v>873</v>
      </c>
    </row>
    <row r="127" spans="1:18" ht="14.4" customHeight="1" x14ac:dyDescent="0.3">
      <c r="A127" s="604" t="s">
        <v>1499</v>
      </c>
      <c r="B127" s="605" t="s">
        <v>1525</v>
      </c>
      <c r="C127" s="605" t="s">
        <v>911</v>
      </c>
      <c r="D127" s="605" t="s">
        <v>1508</v>
      </c>
      <c r="E127" s="605" t="s">
        <v>1599</v>
      </c>
      <c r="F127" s="605" t="s">
        <v>1600</v>
      </c>
      <c r="G127" s="622">
        <v>211</v>
      </c>
      <c r="H127" s="622">
        <v>22155</v>
      </c>
      <c r="I127" s="605">
        <v>3.564189189189189</v>
      </c>
      <c r="J127" s="605">
        <v>105</v>
      </c>
      <c r="K127" s="622">
        <v>56</v>
      </c>
      <c r="L127" s="622">
        <v>6216</v>
      </c>
      <c r="M127" s="605">
        <v>1</v>
      </c>
      <c r="N127" s="605">
        <v>111</v>
      </c>
      <c r="O127" s="622">
        <v>42</v>
      </c>
      <c r="P127" s="622">
        <v>4662</v>
      </c>
      <c r="Q127" s="610">
        <v>0.75</v>
      </c>
      <c r="R127" s="623">
        <v>111</v>
      </c>
    </row>
    <row r="128" spans="1:18" ht="14.4" customHeight="1" x14ac:dyDescent="0.3">
      <c r="A128" s="604" t="s">
        <v>1499</v>
      </c>
      <c r="B128" s="605" t="s">
        <v>1525</v>
      </c>
      <c r="C128" s="605" t="s">
        <v>911</v>
      </c>
      <c r="D128" s="605" t="s">
        <v>1508</v>
      </c>
      <c r="E128" s="605" t="s">
        <v>1601</v>
      </c>
      <c r="F128" s="605" t="s">
        <v>1602</v>
      </c>
      <c r="G128" s="622">
        <v>2322</v>
      </c>
      <c r="H128" s="622">
        <v>406350</v>
      </c>
      <c r="I128" s="605">
        <v>0.92983503923224253</v>
      </c>
      <c r="J128" s="605">
        <v>175</v>
      </c>
      <c r="K128" s="622">
        <v>2469</v>
      </c>
      <c r="L128" s="622">
        <v>437013</v>
      </c>
      <c r="M128" s="605">
        <v>1</v>
      </c>
      <c r="N128" s="605">
        <v>177</v>
      </c>
      <c r="O128" s="622">
        <v>2661</v>
      </c>
      <c r="P128" s="622">
        <v>470997</v>
      </c>
      <c r="Q128" s="610">
        <v>1.0777642770352369</v>
      </c>
      <c r="R128" s="623">
        <v>177</v>
      </c>
    </row>
    <row r="129" spans="1:18" ht="14.4" customHeight="1" x14ac:dyDescent="0.3">
      <c r="A129" s="604" t="s">
        <v>1499</v>
      </c>
      <c r="B129" s="605" t="s">
        <v>1525</v>
      </c>
      <c r="C129" s="605" t="s">
        <v>911</v>
      </c>
      <c r="D129" s="605" t="s">
        <v>1508</v>
      </c>
      <c r="E129" s="605" t="s">
        <v>1605</v>
      </c>
      <c r="F129" s="605" t="s">
        <v>1606</v>
      </c>
      <c r="G129" s="622">
        <v>325</v>
      </c>
      <c r="H129" s="622">
        <v>109525</v>
      </c>
      <c r="I129" s="605">
        <v>0.94202898550724634</v>
      </c>
      <c r="J129" s="605">
        <v>337</v>
      </c>
      <c r="K129" s="622">
        <v>337</v>
      </c>
      <c r="L129" s="622">
        <v>116265</v>
      </c>
      <c r="M129" s="605">
        <v>1</v>
      </c>
      <c r="N129" s="605">
        <v>345</v>
      </c>
      <c r="O129" s="622">
        <v>327</v>
      </c>
      <c r="P129" s="622">
        <v>112815</v>
      </c>
      <c r="Q129" s="610">
        <v>0.97032640949554894</v>
      </c>
      <c r="R129" s="623">
        <v>345</v>
      </c>
    </row>
    <row r="130" spans="1:18" ht="14.4" customHeight="1" x14ac:dyDescent="0.3">
      <c r="A130" s="604" t="s">
        <v>1499</v>
      </c>
      <c r="B130" s="605" t="s">
        <v>1525</v>
      </c>
      <c r="C130" s="605" t="s">
        <v>911</v>
      </c>
      <c r="D130" s="605" t="s">
        <v>1508</v>
      </c>
      <c r="E130" s="605" t="s">
        <v>1607</v>
      </c>
      <c r="F130" s="605" t="s">
        <v>1608</v>
      </c>
      <c r="G130" s="622">
        <v>85</v>
      </c>
      <c r="H130" s="622">
        <v>25075</v>
      </c>
      <c r="I130" s="605">
        <v>0.82502549929260027</v>
      </c>
      <c r="J130" s="605">
        <v>295</v>
      </c>
      <c r="K130" s="622">
        <v>99</v>
      </c>
      <c r="L130" s="622">
        <v>30393</v>
      </c>
      <c r="M130" s="605">
        <v>1</v>
      </c>
      <c r="N130" s="605">
        <v>307</v>
      </c>
      <c r="O130" s="622">
        <v>96</v>
      </c>
      <c r="P130" s="622">
        <v>29568</v>
      </c>
      <c r="Q130" s="610">
        <v>0.97285559174809988</v>
      </c>
      <c r="R130" s="623">
        <v>308</v>
      </c>
    </row>
    <row r="131" spans="1:18" ht="14.4" customHeight="1" x14ac:dyDescent="0.3">
      <c r="A131" s="604" t="s">
        <v>1499</v>
      </c>
      <c r="B131" s="605" t="s">
        <v>1525</v>
      </c>
      <c r="C131" s="605" t="s">
        <v>911</v>
      </c>
      <c r="D131" s="605" t="s">
        <v>1508</v>
      </c>
      <c r="E131" s="605" t="s">
        <v>1613</v>
      </c>
      <c r="F131" s="605" t="s">
        <v>1614</v>
      </c>
      <c r="G131" s="622">
        <v>31</v>
      </c>
      <c r="H131" s="622">
        <v>4588</v>
      </c>
      <c r="I131" s="605">
        <v>0.90279417552144825</v>
      </c>
      <c r="J131" s="605">
        <v>148</v>
      </c>
      <c r="K131" s="622">
        <v>33</v>
      </c>
      <c r="L131" s="622">
        <v>5082</v>
      </c>
      <c r="M131" s="605">
        <v>1</v>
      </c>
      <c r="N131" s="605">
        <v>154</v>
      </c>
      <c r="O131" s="622">
        <v>41</v>
      </c>
      <c r="P131" s="622">
        <v>6314</v>
      </c>
      <c r="Q131" s="610">
        <v>1.2424242424242424</v>
      </c>
      <c r="R131" s="623">
        <v>154</v>
      </c>
    </row>
    <row r="132" spans="1:18" ht="14.4" customHeight="1" x14ac:dyDescent="0.3">
      <c r="A132" s="604" t="s">
        <v>1499</v>
      </c>
      <c r="B132" s="605" t="s">
        <v>1525</v>
      </c>
      <c r="C132" s="605" t="s">
        <v>911</v>
      </c>
      <c r="D132" s="605" t="s">
        <v>1508</v>
      </c>
      <c r="E132" s="605" t="s">
        <v>1615</v>
      </c>
      <c r="F132" s="605" t="s">
        <v>1616</v>
      </c>
      <c r="G132" s="622">
        <v>3</v>
      </c>
      <c r="H132" s="622">
        <v>1986</v>
      </c>
      <c r="I132" s="605"/>
      <c r="J132" s="605">
        <v>662</v>
      </c>
      <c r="K132" s="622"/>
      <c r="L132" s="622"/>
      <c r="M132" s="605"/>
      <c r="N132" s="605"/>
      <c r="O132" s="622">
        <v>3</v>
      </c>
      <c r="P132" s="622">
        <v>2025</v>
      </c>
      <c r="Q132" s="610"/>
      <c r="R132" s="623">
        <v>675</v>
      </c>
    </row>
    <row r="133" spans="1:18" ht="14.4" customHeight="1" x14ac:dyDescent="0.3">
      <c r="A133" s="604" t="s">
        <v>1499</v>
      </c>
      <c r="B133" s="605" t="s">
        <v>1525</v>
      </c>
      <c r="C133" s="605" t="s">
        <v>911</v>
      </c>
      <c r="D133" s="605" t="s">
        <v>1508</v>
      </c>
      <c r="E133" s="605" t="s">
        <v>1671</v>
      </c>
      <c r="F133" s="605" t="s">
        <v>1672</v>
      </c>
      <c r="G133" s="622">
        <v>14</v>
      </c>
      <c r="H133" s="622">
        <v>7812</v>
      </c>
      <c r="I133" s="605">
        <v>0.72386953298739809</v>
      </c>
      <c r="J133" s="605">
        <v>558</v>
      </c>
      <c r="K133" s="622">
        <v>19</v>
      </c>
      <c r="L133" s="622">
        <v>10792</v>
      </c>
      <c r="M133" s="605">
        <v>1</v>
      </c>
      <c r="N133" s="605">
        <v>568</v>
      </c>
      <c r="O133" s="622">
        <v>20</v>
      </c>
      <c r="P133" s="622">
        <v>11380</v>
      </c>
      <c r="Q133" s="610">
        <v>1.0544848035581913</v>
      </c>
      <c r="R133" s="623">
        <v>569</v>
      </c>
    </row>
    <row r="134" spans="1:18" ht="14.4" customHeight="1" x14ac:dyDescent="0.3">
      <c r="A134" s="604" t="s">
        <v>1499</v>
      </c>
      <c r="B134" s="605" t="s">
        <v>1525</v>
      </c>
      <c r="C134" s="605" t="s">
        <v>911</v>
      </c>
      <c r="D134" s="605" t="s">
        <v>1508</v>
      </c>
      <c r="E134" s="605" t="s">
        <v>1619</v>
      </c>
      <c r="F134" s="605" t="s">
        <v>1620</v>
      </c>
      <c r="G134" s="622">
        <v>401</v>
      </c>
      <c r="H134" s="622">
        <v>60551</v>
      </c>
      <c r="I134" s="605">
        <v>0.84011099549080814</v>
      </c>
      <c r="J134" s="605">
        <v>151</v>
      </c>
      <c r="K134" s="622">
        <v>465</v>
      </c>
      <c r="L134" s="622">
        <v>72075</v>
      </c>
      <c r="M134" s="605">
        <v>1</v>
      </c>
      <c r="N134" s="605">
        <v>155</v>
      </c>
      <c r="O134" s="622">
        <v>457</v>
      </c>
      <c r="P134" s="622">
        <v>70835</v>
      </c>
      <c r="Q134" s="610">
        <v>0.98279569892473118</v>
      </c>
      <c r="R134" s="623">
        <v>155</v>
      </c>
    </row>
    <row r="135" spans="1:18" ht="14.4" customHeight="1" x14ac:dyDescent="0.3">
      <c r="A135" s="604" t="s">
        <v>1499</v>
      </c>
      <c r="B135" s="605" t="s">
        <v>1525</v>
      </c>
      <c r="C135" s="605" t="s">
        <v>911</v>
      </c>
      <c r="D135" s="605" t="s">
        <v>1508</v>
      </c>
      <c r="E135" s="605" t="s">
        <v>1621</v>
      </c>
      <c r="F135" s="605" t="s">
        <v>1622</v>
      </c>
      <c r="G135" s="622">
        <v>243</v>
      </c>
      <c r="H135" s="622">
        <v>47385</v>
      </c>
      <c r="I135" s="605">
        <v>0.95628746140340259</v>
      </c>
      <c r="J135" s="605">
        <v>195</v>
      </c>
      <c r="K135" s="622">
        <v>249</v>
      </c>
      <c r="L135" s="622">
        <v>49551</v>
      </c>
      <c r="M135" s="605">
        <v>1</v>
      </c>
      <c r="N135" s="605">
        <v>199</v>
      </c>
      <c r="O135" s="622">
        <v>329</v>
      </c>
      <c r="P135" s="622">
        <v>65471</v>
      </c>
      <c r="Q135" s="610">
        <v>1.321285140562249</v>
      </c>
      <c r="R135" s="623">
        <v>199</v>
      </c>
    </row>
    <row r="136" spans="1:18" ht="14.4" customHeight="1" x14ac:dyDescent="0.3">
      <c r="A136" s="604" t="s">
        <v>1499</v>
      </c>
      <c r="B136" s="605" t="s">
        <v>1525</v>
      </c>
      <c r="C136" s="605" t="s">
        <v>911</v>
      </c>
      <c r="D136" s="605" t="s">
        <v>1508</v>
      </c>
      <c r="E136" s="605" t="s">
        <v>1623</v>
      </c>
      <c r="F136" s="605" t="s">
        <v>1624</v>
      </c>
      <c r="G136" s="622">
        <v>9</v>
      </c>
      <c r="H136" s="622">
        <v>1800</v>
      </c>
      <c r="I136" s="605">
        <v>0.88235294117647056</v>
      </c>
      <c r="J136" s="605">
        <v>200</v>
      </c>
      <c r="K136" s="622">
        <v>10</v>
      </c>
      <c r="L136" s="622">
        <v>2040</v>
      </c>
      <c r="M136" s="605">
        <v>1</v>
      </c>
      <c r="N136" s="605">
        <v>204</v>
      </c>
      <c r="O136" s="622">
        <v>21</v>
      </c>
      <c r="P136" s="622">
        <v>4284</v>
      </c>
      <c r="Q136" s="610">
        <v>2.1</v>
      </c>
      <c r="R136" s="623">
        <v>204</v>
      </c>
    </row>
    <row r="137" spans="1:18" ht="14.4" customHeight="1" x14ac:dyDescent="0.3">
      <c r="A137" s="604" t="s">
        <v>1499</v>
      </c>
      <c r="B137" s="605" t="s">
        <v>1525</v>
      </c>
      <c r="C137" s="605" t="s">
        <v>911</v>
      </c>
      <c r="D137" s="605" t="s">
        <v>1508</v>
      </c>
      <c r="E137" s="605" t="s">
        <v>1625</v>
      </c>
      <c r="F137" s="605" t="s">
        <v>1626</v>
      </c>
      <c r="G137" s="622">
        <v>6</v>
      </c>
      <c r="H137" s="622">
        <v>2508</v>
      </c>
      <c r="I137" s="605">
        <v>5.887323943661972</v>
      </c>
      <c r="J137" s="605">
        <v>418</v>
      </c>
      <c r="K137" s="622">
        <v>1</v>
      </c>
      <c r="L137" s="622">
        <v>426</v>
      </c>
      <c r="M137" s="605">
        <v>1</v>
      </c>
      <c r="N137" s="605">
        <v>426</v>
      </c>
      <c r="O137" s="622">
        <v>3</v>
      </c>
      <c r="P137" s="622">
        <v>1278</v>
      </c>
      <c r="Q137" s="610">
        <v>3</v>
      </c>
      <c r="R137" s="623">
        <v>426</v>
      </c>
    </row>
    <row r="138" spans="1:18" ht="14.4" customHeight="1" x14ac:dyDescent="0.3">
      <c r="A138" s="604" t="s">
        <v>1499</v>
      </c>
      <c r="B138" s="605" t="s">
        <v>1525</v>
      </c>
      <c r="C138" s="605" t="s">
        <v>911</v>
      </c>
      <c r="D138" s="605" t="s">
        <v>1508</v>
      </c>
      <c r="E138" s="605" t="s">
        <v>1673</v>
      </c>
      <c r="F138" s="605" t="s">
        <v>1674</v>
      </c>
      <c r="G138" s="622">
        <v>9</v>
      </c>
      <c r="H138" s="622">
        <v>2331</v>
      </c>
      <c r="I138" s="605">
        <v>1.2566037735849056</v>
      </c>
      <c r="J138" s="605">
        <v>259</v>
      </c>
      <c r="K138" s="622">
        <v>7</v>
      </c>
      <c r="L138" s="622">
        <v>1855</v>
      </c>
      <c r="M138" s="605">
        <v>1</v>
      </c>
      <c r="N138" s="605">
        <v>265</v>
      </c>
      <c r="O138" s="622">
        <v>12</v>
      </c>
      <c r="P138" s="622">
        <v>3180</v>
      </c>
      <c r="Q138" s="610">
        <v>1.7142857142857142</v>
      </c>
      <c r="R138" s="623">
        <v>265</v>
      </c>
    </row>
    <row r="139" spans="1:18" ht="14.4" customHeight="1" x14ac:dyDescent="0.3">
      <c r="A139" s="604" t="s">
        <v>1499</v>
      </c>
      <c r="B139" s="605" t="s">
        <v>1525</v>
      </c>
      <c r="C139" s="605" t="s">
        <v>911</v>
      </c>
      <c r="D139" s="605" t="s">
        <v>1508</v>
      </c>
      <c r="E139" s="605" t="s">
        <v>1627</v>
      </c>
      <c r="F139" s="605" t="s">
        <v>1628</v>
      </c>
      <c r="G139" s="622">
        <v>6</v>
      </c>
      <c r="H139" s="622">
        <v>954</v>
      </c>
      <c r="I139" s="605">
        <v>2.9263803680981595</v>
      </c>
      <c r="J139" s="605">
        <v>159</v>
      </c>
      <c r="K139" s="622">
        <v>2</v>
      </c>
      <c r="L139" s="622">
        <v>326</v>
      </c>
      <c r="M139" s="605">
        <v>1</v>
      </c>
      <c r="N139" s="605">
        <v>163</v>
      </c>
      <c r="O139" s="622">
        <v>8</v>
      </c>
      <c r="P139" s="622">
        <v>1304</v>
      </c>
      <c r="Q139" s="610">
        <v>4</v>
      </c>
      <c r="R139" s="623">
        <v>163</v>
      </c>
    </row>
    <row r="140" spans="1:18" ht="14.4" customHeight="1" x14ac:dyDescent="0.3">
      <c r="A140" s="604" t="s">
        <v>1499</v>
      </c>
      <c r="B140" s="605" t="s">
        <v>1525</v>
      </c>
      <c r="C140" s="605" t="s">
        <v>911</v>
      </c>
      <c r="D140" s="605" t="s">
        <v>1508</v>
      </c>
      <c r="E140" s="605" t="s">
        <v>1633</v>
      </c>
      <c r="F140" s="605" t="s">
        <v>1634</v>
      </c>
      <c r="G140" s="622"/>
      <c r="H140" s="622"/>
      <c r="I140" s="605"/>
      <c r="J140" s="605"/>
      <c r="K140" s="622">
        <v>9</v>
      </c>
      <c r="L140" s="622">
        <v>1467</v>
      </c>
      <c r="M140" s="605">
        <v>1</v>
      </c>
      <c r="N140" s="605">
        <v>163</v>
      </c>
      <c r="O140" s="622">
        <v>1</v>
      </c>
      <c r="P140" s="622">
        <v>163</v>
      </c>
      <c r="Q140" s="610">
        <v>0.1111111111111111</v>
      </c>
      <c r="R140" s="623">
        <v>163</v>
      </c>
    </row>
    <row r="141" spans="1:18" ht="14.4" customHeight="1" x14ac:dyDescent="0.3">
      <c r="A141" s="604" t="s">
        <v>1499</v>
      </c>
      <c r="B141" s="605" t="s">
        <v>1525</v>
      </c>
      <c r="C141" s="605" t="s">
        <v>911</v>
      </c>
      <c r="D141" s="605" t="s">
        <v>1508</v>
      </c>
      <c r="E141" s="605" t="s">
        <v>1635</v>
      </c>
      <c r="F141" s="605" t="s">
        <v>1636</v>
      </c>
      <c r="G141" s="622"/>
      <c r="H141" s="622"/>
      <c r="I141" s="605"/>
      <c r="J141" s="605"/>
      <c r="K141" s="622"/>
      <c r="L141" s="622"/>
      <c r="M141" s="605"/>
      <c r="N141" s="605"/>
      <c r="O141" s="622">
        <v>1</v>
      </c>
      <c r="P141" s="622">
        <v>934</v>
      </c>
      <c r="Q141" s="610"/>
      <c r="R141" s="623">
        <v>934</v>
      </c>
    </row>
    <row r="142" spans="1:18" ht="14.4" customHeight="1" x14ac:dyDescent="0.3">
      <c r="A142" s="604" t="s">
        <v>1499</v>
      </c>
      <c r="B142" s="605" t="s">
        <v>1525</v>
      </c>
      <c r="C142" s="605" t="s">
        <v>911</v>
      </c>
      <c r="D142" s="605" t="s">
        <v>1508</v>
      </c>
      <c r="E142" s="605" t="s">
        <v>1675</v>
      </c>
      <c r="F142" s="605" t="s">
        <v>1676</v>
      </c>
      <c r="G142" s="622">
        <v>6</v>
      </c>
      <c r="H142" s="622">
        <v>924</v>
      </c>
      <c r="I142" s="605">
        <v>0.96250000000000002</v>
      </c>
      <c r="J142" s="605">
        <v>154</v>
      </c>
      <c r="K142" s="622">
        <v>6</v>
      </c>
      <c r="L142" s="622">
        <v>960</v>
      </c>
      <c r="M142" s="605">
        <v>1</v>
      </c>
      <c r="N142" s="605">
        <v>160</v>
      </c>
      <c r="O142" s="622">
        <v>4</v>
      </c>
      <c r="P142" s="622">
        <v>640</v>
      </c>
      <c r="Q142" s="610">
        <v>0.66666666666666663</v>
      </c>
      <c r="R142" s="623">
        <v>160</v>
      </c>
    </row>
    <row r="143" spans="1:18" ht="14.4" customHeight="1" x14ac:dyDescent="0.3">
      <c r="A143" s="604" t="s">
        <v>1499</v>
      </c>
      <c r="B143" s="605" t="s">
        <v>1525</v>
      </c>
      <c r="C143" s="605" t="s">
        <v>911</v>
      </c>
      <c r="D143" s="605" t="s">
        <v>1508</v>
      </c>
      <c r="E143" s="605" t="s">
        <v>1639</v>
      </c>
      <c r="F143" s="605" t="s">
        <v>1640</v>
      </c>
      <c r="G143" s="622">
        <v>65</v>
      </c>
      <c r="H143" s="622">
        <v>16575</v>
      </c>
      <c r="I143" s="605">
        <v>1.0321957902603063</v>
      </c>
      <c r="J143" s="605">
        <v>255</v>
      </c>
      <c r="K143" s="622">
        <v>62</v>
      </c>
      <c r="L143" s="622">
        <v>16058</v>
      </c>
      <c r="M143" s="605">
        <v>1</v>
      </c>
      <c r="N143" s="605">
        <v>259</v>
      </c>
      <c r="O143" s="622">
        <v>79</v>
      </c>
      <c r="P143" s="622">
        <v>20461</v>
      </c>
      <c r="Q143" s="610">
        <v>1.2741935483870968</v>
      </c>
      <c r="R143" s="623">
        <v>259</v>
      </c>
    </row>
    <row r="144" spans="1:18" ht="14.4" customHeight="1" x14ac:dyDescent="0.3">
      <c r="A144" s="604" t="s">
        <v>1499</v>
      </c>
      <c r="B144" s="605" t="s">
        <v>1525</v>
      </c>
      <c r="C144" s="605" t="s">
        <v>911</v>
      </c>
      <c r="D144" s="605" t="s">
        <v>1508</v>
      </c>
      <c r="E144" s="605" t="s">
        <v>1643</v>
      </c>
      <c r="F144" s="605" t="s">
        <v>1644</v>
      </c>
      <c r="G144" s="622">
        <v>68</v>
      </c>
      <c r="H144" s="622">
        <v>18972</v>
      </c>
      <c r="I144" s="605">
        <v>0.70567230797842662</v>
      </c>
      <c r="J144" s="605">
        <v>279</v>
      </c>
      <c r="K144" s="622">
        <v>95</v>
      </c>
      <c r="L144" s="622">
        <v>26885</v>
      </c>
      <c r="M144" s="605">
        <v>1</v>
      </c>
      <c r="N144" s="605">
        <v>283</v>
      </c>
      <c r="O144" s="622">
        <v>112</v>
      </c>
      <c r="P144" s="622">
        <v>31696</v>
      </c>
      <c r="Q144" s="610">
        <v>1.1789473684210525</v>
      </c>
      <c r="R144" s="623">
        <v>283</v>
      </c>
    </row>
    <row r="145" spans="1:18" ht="14.4" customHeight="1" x14ac:dyDescent="0.3">
      <c r="A145" s="604" t="s">
        <v>1499</v>
      </c>
      <c r="B145" s="605" t="s">
        <v>1525</v>
      </c>
      <c r="C145" s="605" t="s">
        <v>911</v>
      </c>
      <c r="D145" s="605" t="s">
        <v>1508</v>
      </c>
      <c r="E145" s="605" t="s">
        <v>1677</v>
      </c>
      <c r="F145" s="605" t="s">
        <v>1678</v>
      </c>
      <c r="G145" s="622">
        <v>1</v>
      </c>
      <c r="H145" s="622">
        <v>5159</v>
      </c>
      <c r="I145" s="605">
        <v>0.98642447418738055</v>
      </c>
      <c r="J145" s="605">
        <v>5159</v>
      </c>
      <c r="K145" s="622">
        <v>1</v>
      </c>
      <c r="L145" s="622">
        <v>5230</v>
      </c>
      <c r="M145" s="605">
        <v>1</v>
      </c>
      <c r="N145" s="605">
        <v>5230</v>
      </c>
      <c r="O145" s="622"/>
      <c r="P145" s="622"/>
      <c r="Q145" s="610"/>
      <c r="R145" s="623"/>
    </row>
    <row r="146" spans="1:18" ht="14.4" customHeight="1" x14ac:dyDescent="0.3">
      <c r="A146" s="604" t="s">
        <v>1499</v>
      </c>
      <c r="B146" s="605" t="s">
        <v>1525</v>
      </c>
      <c r="C146" s="605" t="s">
        <v>911</v>
      </c>
      <c r="D146" s="605" t="s">
        <v>1508</v>
      </c>
      <c r="E146" s="605" t="s">
        <v>1649</v>
      </c>
      <c r="F146" s="605" t="s">
        <v>1650</v>
      </c>
      <c r="G146" s="622">
        <v>364</v>
      </c>
      <c r="H146" s="622">
        <v>125216</v>
      </c>
      <c r="I146" s="605">
        <v>0.83700534759358292</v>
      </c>
      <c r="J146" s="605">
        <v>344</v>
      </c>
      <c r="K146" s="622">
        <v>425</v>
      </c>
      <c r="L146" s="622">
        <v>149600</v>
      </c>
      <c r="M146" s="605">
        <v>1</v>
      </c>
      <c r="N146" s="605">
        <v>352</v>
      </c>
      <c r="O146" s="622">
        <v>440</v>
      </c>
      <c r="P146" s="622">
        <v>154880</v>
      </c>
      <c r="Q146" s="610">
        <v>1.0352941176470589</v>
      </c>
      <c r="R146" s="623">
        <v>352</v>
      </c>
    </row>
    <row r="147" spans="1:18" ht="14.4" customHeight="1" x14ac:dyDescent="0.3">
      <c r="A147" s="604" t="s">
        <v>1499</v>
      </c>
      <c r="B147" s="605" t="s">
        <v>1525</v>
      </c>
      <c r="C147" s="605" t="s">
        <v>524</v>
      </c>
      <c r="D147" s="605" t="s">
        <v>1526</v>
      </c>
      <c r="E147" s="605" t="s">
        <v>1651</v>
      </c>
      <c r="F147" s="605" t="s">
        <v>710</v>
      </c>
      <c r="G147" s="622">
        <v>0.2</v>
      </c>
      <c r="H147" s="622">
        <v>988.77</v>
      </c>
      <c r="I147" s="605">
        <v>2.000060683293889</v>
      </c>
      <c r="J147" s="605">
        <v>4943.8499999999995</v>
      </c>
      <c r="K147" s="622">
        <v>0.1</v>
      </c>
      <c r="L147" s="622">
        <v>494.37</v>
      </c>
      <c r="M147" s="605">
        <v>1</v>
      </c>
      <c r="N147" s="605">
        <v>4943.7</v>
      </c>
      <c r="O147" s="622">
        <v>0.1</v>
      </c>
      <c r="P147" s="622">
        <v>494.38</v>
      </c>
      <c r="Q147" s="610">
        <v>1.0000202277646297</v>
      </c>
      <c r="R147" s="623">
        <v>4943.7999999999993</v>
      </c>
    </row>
    <row r="148" spans="1:18" ht="14.4" customHeight="1" x14ac:dyDescent="0.3">
      <c r="A148" s="604" t="s">
        <v>1499</v>
      </c>
      <c r="B148" s="605" t="s">
        <v>1525</v>
      </c>
      <c r="C148" s="605" t="s">
        <v>524</v>
      </c>
      <c r="D148" s="605" t="s">
        <v>1526</v>
      </c>
      <c r="E148" s="605" t="s">
        <v>1533</v>
      </c>
      <c r="F148" s="605" t="s">
        <v>710</v>
      </c>
      <c r="G148" s="622">
        <v>1.9200000000000008</v>
      </c>
      <c r="H148" s="622">
        <v>18984.599999999999</v>
      </c>
      <c r="I148" s="605">
        <v>0.98969568757800153</v>
      </c>
      <c r="J148" s="605">
        <v>9887.8124999999945</v>
      </c>
      <c r="K148" s="622">
        <v>1.9400000000000006</v>
      </c>
      <c r="L148" s="622">
        <v>19182.260000000002</v>
      </c>
      <c r="M148" s="605">
        <v>1</v>
      </c>
      <c r="N148" s="605">
        <v>9887.7628865979368</v>
      </c>
      <c r="O148" s="622">
        <v>1.5300000000000002</v>
      </c>
      <c r="P148" s="622">
        <v>15128.160000000002</v>
      </c>
      <c r="Q148" s="610">
        <v>0.78865368314265372</v>
      </c>
      <c r="R148" s="623">
        <v>9887.6862745098042</v>
      </c>
    </row>
    <row r="149" spans="1:18" ht="14.4" customHeight="1" x14ac:dyDescent="0.3">
      <c r="A149" s="604" t="s">
        <v>1499</v>
      </c>
      <c r="B149" s="605" t="s">
        <v>1525</v>
      </c>
      <c r="C149" s="605" t="s">
        <v>524</v>
      </c>
      <c r="D149" s="605" t="s">
        <v>1526</v>
      </c>
      <c r="E149" s="605" t="s">
        <v>1539</v>
      </c>
      <c r="F149" s="605" t="s">
        <v>665</v>
      </c>
      <c r="G149" s="622"/>
      <c r="H149" s="622"/>
      <c r="I149" s="605"/>
      <c r="J149" s="605"/>
      <c r="K149" s="622"/>
      <c r="L149" s="622"/>
      <c r="M149" s="605"/>
      <c r="N149" s="605"/>
      <c r="O149" s="622">
        <v>0.04</v>
      </c>
      <c r="P149" s="622">
        <v>363.8</v>
      </c>
      <c r="Q149" s="610"/>
      <c r="R149" s="623">
        <v>9095</v>
      </c>
    </row>
    <row r="150" spans="1:18" ht="14.4" customHeight="1" x14ac:dyDescent="0.3">
      <c r="A150" s="604" t="s">
        <v>1499</v>
      </c>
      <c r="B150" s="605" t="s">
        <v>1525</v>
      </c>
      <c r="C150" s="605" t="s">
        <v>524</v>
      </c>
      <c r="D150" s="605" t="s">
        <v>1501</v>
      </c>
      <c r="E150" s="605" t="s">
        <v>1679</v>
      </c>
      <c r="F150" s="605" t="s">
        <v>1680</v>
      </c>
      <c r="G150" s="622"/>
      <c r="H150" s="622"/>
      <c r="I150" s="605"/>
      <c r="J150" s="605"/>
      <c r="K150" s="622"/>
      <c r="L150" s="622"/>
      <c r="M150" s="605"/>
      <c r="N150" s="605"/>
      <c r="O150" s="622">
        <v>1</v>
      </c>
      <c r="P150" s="622">
        <v>589.59</v>
      </c>
      <c r="Q150" s="610"/>
      <c r="R150" s="623">
        <v>589.59</v>
      </c>
    </row>
    <row r="151" spans="1:18" ht="14.4" customHeight="1" x14ac:dyDescent="0.3">
      <c r="A151" s="604" t="s">
        <v>1499</v>
      </c>
      <c r="B151" s="605" t="s">
        <v>1525</v>
      </c>
      <c r="C151" s="605" t="s">
        <v>524</v>
      </c>
      <c r="D151" s="605" t="s">
        <v>1501</v>
      </c>
      <c r="E151" s="605" t="s">
        <v>1681</v>
      </c>
      <c r="F151" s="605" t="s">
        <v>1682</v>
      </c>
      <c r="G151" s="622"/>
      <c r="H151" s="622"/>
      <c r="I151" s="605"/>
      <c r="J151" s="605"/>
      <c r="K151" s="622">
        <v>1</v>
      </c>
      <c r="L151" s="622">
        <v>1447.28</v>
      </c>
      <c r="M151" s="605">
        <v>1</v>
      </c>
      <c r="N151" s="605">
        <v>1447.28</v>
      </c>
      <c r="O151" s="622">
        <v>1</v>
      </c>
      <c r="P151" s="622">
        <v>1447.28</v>
      </c>
      <c r="Q151" s="610">
        <v>1</v>
      </c>
      <c r="R151" s="623">
        <v>1447.28</v>
      </c>
    </row>
    <row r="152" spans="1:18" ht="14.4" customHeight="1" x14ac:dyDescent="0.3">
      <c r="A152" s="604" t="s">
        <v>1499</v>
      </c>
      <c r="B152" s="605" t="s">
        <v>1525</v>
      </c>
      <c r="C152" s="605" t="s">
        <v>524</v>
      </c>
      <c r="D152" s="605" t="s">
        <v>1501</v>
      </c>
      <c r="E152" s="605" t="s">
        <v>1683</v>
      </c>
      <c r="F152" s="605" t="s">
        <v>1684</v>
      </c>
      <c r="G152" s="622">
        <v>8</v>
      </c>
      <c r="H152" s="622">
        <v>7778.5599999999995</v>
      </c>
      <c r="I152" s="605">
        <v>1.1428571428571428</v>
      </c>
      <c r="J152" s="605">
        <v>972.31999999999994</v>
      </c>
      <c r="K152" s="622">
        <v>7</v>
      </c>
      <c r="L152" s="622">
        <v>6806.24</v>
      </c>
      <c r="M152" s="605">
        <v>1</v>
      </c>
      <c r="N152" s="605">
        <v>972.31999999999994</v>
      </c>
      <c r="O152" s="622">
        <v>3</v>
      </c>
      <c r="P152" s="622">
        <v>2916.96</v>
      </c>
      <c r="Q152" s="610">
        <v>0.4285714285714286</v>
      </c>
      <c r="R152" s="623">
        <v>972.32</v>
      </c>
    </row>
    <row r="153" spans="1:18" ht="14.4" customHeight="1" x14ac:dyDescent="0.3">
      <c r="A153" s="604" t="s">
        <v>1499</v>
      </c>
      <c r="B153" s="605" t="s">
        <v>1525</v>
      </c>
      <c r="C153" s="605" t="s">
        <v>524</v>
      </c>
      <c r="D153" s="605" t="s">
        <v>1501</v>
      </c>
      <c r="E153" s="605" t="s">
        <v>1685</v>
      </c>
      <c r="F153" s="605" t="s">
        <v>1684</v>
      </c>
      <c r="G153" s="622">
        <v>12</v>
      </c>
      <c r="H153" s="622">
        <v>20487.719999999998</v>
      </c>
      <c r="I153" s="605">
        <v>1.0909090909090908</v>
      </c>
      <c r="J153" s="605">
        <v>1707.3099999999997</v>
      </c>
      <c r="K153" s="622">
        <v>11</v>
      </c>
      <c r="L153" s="622">
        <v>18780.41</v>
      </c>
      <c r="M153" s="605">
        <v>1</v>
      </c>
      <c r="N153" s="605">
        <v>1707.31</v>
      </c>
      <c r="O153" s="622">
        <v>16</v>
      </c>
      <c r="P153" s="622">
        <v>27316.959999999999</v>
      </c>
      <c r="Q153" s="610">
        <v>1.4545454545454546</v>
      </c>
      <c r="R153" s="623">
        <v>1707.31</v>
      </c>
    </row>
    <row r="154" spans="1:18" ht="14.4" customHeight="1" x14ac:dyDescent="0.3">
      <c r="A154" s="604" t="s">
        <v>1499</v>
      </c>
      <c r="B154" s="605" t="s">
        <v>1525</v>
      </c>
      <c r="C154" s="605" t="s">
        <v>524</v>
      </c>
      <c r="D154" s="605" t="s">
        <v>1501</v>
      </c>
      <c r="E154" s="605" t="s">
        <v>1686</v>
      </c>
      <c r="F154" s="605" t="s">
        <v>1684</v>
      </c>
      <c r="G154" s="622">
        <v>2</v>
      </c>
      <c r="H154" s="622">
        <v>4132.6000000000004</v>
      </c>
      <c r="I154" s="605">
        <v>2</v>
      </c>
      <c r="J154" s="605">
        <v>2066.3000000000002</v>
      </c>
      <c r="K154" s="622">
        <v>1</v>
      </c>
      <c r="L154" s="622">
        <v>2066.3000000000002</v>
      </c>
      <c r="M154" s="605">
        <v>1</v>
      </c>
      <c r="N154" s="605">
        <v>2066.3000000000002</v>
      </c>
      <c r="O154" s="622">
        <v>1</v>
      </c>
      <c r="P154" s="622">
        <v>2066.3000000000002</v>
      </c>
      <c r="Q154" s="610">
        <v>1</v>
      </c>
      <c r="R154" s="623">
        <v>2066.3000000000002</v>
      </c>
    </row>
    <row r="155" spans="1:18" ht="14.4" customHeight="1" x14ac:dyDescent="0.3">
      <c r="A155" s="604" t="s">
        <v>1499</v>
      </c>
      <c r="B155" s="605" t="s">
        <v>1525</v>
      </c>
      <c r="C155" s="605" t="s">
        <v>524</v>
      </c>
      <c r="D155" s="605" t="s">
        <v>1501</v>
      </c>
      <c r="E155" s="605" t="s">
        <v>1687</v>
      </c>
      <c r="F155" s="605" t="s">
        <v>1688</v>
      </c>
      <c r="G155" s="622">
        <v>11</v>
      </c>
      <c r="H155" s="622">
        <v>11305.36</v>
      </c>
      <c r="I155" s="605">
        <v>1.8333333333333333</v>
      </c>
      <c r="J155" s="605">
        <v>1027.76</v>
      </c>
      <c r="K155" s="622">
        <v>6</v>
      </c>
      <c r="L155" s="622">
        <v>6166.56</v>
      </c>
      <c r="M155" s="605">
        <v>1</v>
      </c>
      <c r="N155" s="605">
        <v>1027.76</v>
      </c>
      <c r="O155" s="622">
        <v>2</v>
      </c>
      <c r="P155" s="622">
        <v>2055.52</v>
      </c>
      <c r="Q155" s="610">
        <v>0.33333333333333331</v>
      </c>
      <c r="R155" s="623">
        <v>1027.76</v>
      </c>
    </row>
    <row r="156" spans="1:18" ht="14.4" customHeight="1" x14ac:dyDescent="0.3">
      <c r="A156" s="604" t="s">
        <v>1499</v>
      </c>
      <c r="B156" s="605" t="s">
        <v>1525</v>
      </c>
      <c r="C156" s="605" t="s">
        <v>524</v>
      </c>
      <c r="D156" s="605" t="s">
        <v>1501</v>
      </c>
      <c r="E156" s="605" t="s">
        <v>1689</v>
      </c>
      <c r="F156" s="605" t="s">
        <v>1688</v>
      </c>
      <c r="G156" s="622">
        <v>3</v>
      </c>
      <c r="H156" s="622">
        <v>6425.5499999999993</v>
      </c>
      <c r="I156" s="605"/>
      <c r="J156" s="605">
        <v>2141.85</v>
      </c>
      <c r="K156" s="622"/>
      <c r="L156" s="622"/>
      <c r="M156" s="605"/>
      <c r="N156" s="605"/>
      <c r="O156" s="622">
        <v>3</v>
      </c>
      <c r="P156" s="622">
        <v>6425.5499999999993</v>
      </c>
      <c r="Q156" s="610"/>
      <c r="R156" s="623">
        <v>2141.85</v>
      </c>
    </row>
    <row r="157" spans="1:18" ht="14.4" customHeight="1" x14ac:dyDescent="0.3">
      <c r="A157" s="604" t="s">
        <v>1499</v>
      </c>
      <c r="B157" s="605" t="s">
        <v>1525</v>
      </c>
      <c r="C157" s="605" t="s">
        <v>524</v>
      </c>
      <c r="D157" s="605" t="s">
        <v>1501</v>
      </c>
      <c r="E157" s="605" t="s">
        <v>1690</v>
      </c>
      <c r="F157" s="605" t="s">
        <v>1691</v>
      </c>
      <c r="G157" s="622">
        <v>4</v>
      </c>
      <c r="H157" s="622">
        <v>12013.52</v>
      </c>
      <c r="I157" s="605">
        <v>0.66666666666666663</v>
      </c>
      <c r="J157" s="605">
        <v>3003.38</v>
      </c>
      <c r="K157" s="622">
        <v>6</v>
      </c>
      <c r="L157" s="622">
        <v>18020.280000000002</v>
      </c>
      <c r="M157" s="605">
        <v>1</v>
      </c>
      <c r="N157" s="605">
        <v>3003.3800000000006</v>
      </c>
      <c r="O157" s="622">
        <v>5</v>
      </c>
      <c r="P157" s="622">
        <v>15016.900000000001</v>
      </c>
      <c r="Q157" s="610">
        <v>0.83333333333333326</v>
      </c>
      <c r="R157" s="623">
        <v>3003.38</v>
      </c>
    </row>
    <row r="158" spans="1:18" ht="14.4" customHeight="1" x14ac:dyDescent="0.3">
      <c r="A158" s="604" t="s">
        <v>1499</v>
      </c>
      <c r="B158" s="605" t="s">
        <v>1525</v>
      </c>
      <c r="C158" s="605" t="s">
        <v>524</v>
      </c>
      <c r="D158" s="605" t="s">
        <v>1501</v>
      </c>
      <c r="E158" s="605" t="s">
        <v>1692</v>
      </c>
      <c r="F158" s="605" t="s">
        <v>1693</v>
      </c>
      <c r="G158" s="622">
        <v>7</v>
      </c>
      <c r="H158" s="622">
        <v>48235.46</v>
      </c>
      <c r="I158" s="605">
        <v>0.7</v>
      </c>
      <c r="J158" s="605">
        <v>6890.78</v>
      </c>
      <c r="K158" s="622">
        <v>10</v>
      </c>
      <c r="L158" s="622">
        <v>68907.8</v>
      </c>
      <c r="M158" s="605">
        <v>1</v>
      </c>
      <c r="N158" s="605">
        <v>6890.7800000000007</v>
      </c>
      <c r="O158" s="622">
        <v>1</v>
      </c>
      <c r="P158" s="622">
        <v>6890.78</v>
      </c>
      <c r="Q158" s="610">
        <v>9.9999999999999992E-2</v>
      </c>
      <c r="R158" s="623">
        <v>6890.78</v>
      </c>
    </row>
    <row r="159" spans="1:18" ht="14.4" customHeight="1" x14ac:dyDescent="0.3">
      <c r="A159" s="604" t="s">
        <v>1499</v>
      </c>
      <c r="B159" s="605" t="s">
        <v>1525</v>
      </c>
      <c r="C159" s="605" t="s">
        <v>524</v>
      </c>
      <c r="D159" s="605" t="s">
        <v>1501</v>
      </c>
      <c r="E159" s="605" t="s">
        <v>1694</v>
      </c>
      <c r="F159" s="605" t="s">
        <v>1695</v>
      </c>
      <c r="G159" s="622">
        <v>4</v>
      </c>
      <c r="H159" s="622">
        <v>16551.560000000001</v>
      </c>
      <c r="I159" s="605">
        <v>0.5</v>
      </c>
      <c r="J159" s="605">
        <v>4137.8900000000003</v>
      </c>
      <c r="K159" s="622">
        <v>8</v>
      </c>
      <c r="L159" s="622">
        <v>33103.120000000003</v>
      </c>
      <c r="M159" s="605">
        <v>1</v>
      </c>
      <c r="N159" s="605">
        <v>4137.8900000000003</v>
      </c>
      <c r="O159" s="622">
        <v>6</v>
      </c>
      <c r="P159" s="622">
        <v>24827.34</v>
      </c>
      <c r="Q159" s="610">
        <v>0.75</v>
      </c>
      <c r="R159" s="623">
        <v>4137.8900000000003</v>
      </c>
    </row>
    <row r="160" spans="1:18" ht="14.4" customHeight="1" x14ac:dyDescent="0.3">
      <c r="A160" s="604" t="s">
        <v>1499</v>
      </c>
      <c r="B160" s="605" t="s">
        <v>1525</v>
      </c>
      <c r="C160" s="605" t="s">
        <v>524</v>
      </c>
      <c r="D160" s="605" t="s">
        <v>1501</v>
      </c>
      <c r="E160" s="605" t="s">
        <v>1696</v>
      </c>
      <c r="F160" s="605" t="s">
        <v>1697</v>
      </c>
      <c r="G160" s="622">
        <v>2</v>
      </c>
      <c r="H160" s="622">
        <v>2247.46</v>
      </c>
      <c r="I160" s="605"/>
      <c r="J160" s="605">
        <v>1123.73</v>
      </c>
      <c r="K160" s="622"/>
      <c r="L160" s="622"/>
      <c r="M160" s="605"/>
      <c r="N160" s="605"/>
      <c r="O160" s="622"/>
      <c r="P160" s="622"/>
      <c r="Q160" s="610"/>
      <c r="R160" s="623"/>
    </row>
    <row r="161" spans="1:18" ht="14.4" customHeight="1" x14ac:dyDescent="0.3">
      <c r="A161" s="604" t="s">
        <v>1499</v>
      </c>
      <c r="B161" s="605" t="s">
        <v>1525</v>
      </c>
      <c r="C161" s="605" t="s">
        <v>524</v>
      </c>
      <c r="D161" s="605" t="s">
        <v>1501</v>
      </c>
      <c r="E161" s="605" t="s">
        <v>1698</v>
      </c>
      <c r="F161" s="605" t="s">
        <v>1699</v>
      </c>
      <c r="G161" s="622">
        <v>6</v>
      </c>
      <c r="H161" s="622">
        <v>102438.3</v>
      </c>
      <c r="I161" s="605"/>
      <c r="J161" s="605">
        <v>17073.05</v>
      </c>
      <c r="K161" s="622"/>
      <c r="L161" s="622"/>
      <c r="M161" s="605"/>
      <c r="N161" s="605"/>
      <c r="O161" s="622"/>
      <c r="P161" s="622"/>
      <c r="Q161" s="610"/>
      <c r="R161" s="623"/>
    </row>
    <row r="162" spans="1:18" ht="14.4" customHeight="1" x14ac:dyDescent="0.3">
      <c r="A162" s="604" t="s">
        <v>1499</v>
      </c>
      <c r="B162" s="605" t="s">
        <v>1525</v>
      </c>
      <c r="C162" s="605" t="s">
        <v>524</v>
      </c>
      <c r="D162" s="605" t="s">
        <v>1501</v>
      </c>
      <c r="E162" s="605" t="s">
        <v>1700</v>
      </c>
      <c r="F162" s="605" t="s">
        <v>1701</v>
      </c>
      <c r="G162" s="622">
        <v>9</v>
      </c>
      <c r="H162" s="622">
        <v>9025.2000000000007</v>
      </c>
      <c r="I162" s="605">
        <v>1.8</v>
      </c>
      <c r="J162" s="605">
        <v>1002.8000000000001</v>
      </c>
      <c r="K162" s="622">
        <v>5</v>
      </c>
      <c r="L162" s="622">
        <v>5014</v>
      </c>
      <c r="M162" s="605">
        <v>1</v>
      </c>
      <c r="N162" s="605">
        <v>1002.8</v>
      </c>
      <c r="O162" s="622">
        <v>11</v>
      </c>
      <c r="P162" s="622">
        <v>11030.799999999997</v>
      </c>
      <c r="Q162" s="610">
        <v>2.1999999999999993</v>
      </c>
      <c r="R162" s="623">
        <v>1002.7999999999997</v>
      </c>
    </row>
    <row r="163" spans="1:18" ht="14.4" customHeight="1" x14ac:dyDescent="0.3">
      <c r="A163" s="604" t="s">
        <v>1499</v>
      </c>
      <c r="B163" s="605" t="s">
        <v>1525</v>
      </c>
      <c r="C163" s="605" t="s">
        <v>524</v>
      </c>
      <c r="D163" s="605" t="s">
        <v>1501</v>
      </c>
      <c r="E163" s="605" t="s">
        <v>1702</v>
      </c>
      <c r="F163" s="605" t="s">
        <v>1703</v>
      </c>
      <c r="G163" s="622">
        <v>10</v>
      </c>
      <c r="H163" s="622">
        <v>76500</v>
      </c>
      <c r="I163" s="605">
        <v>10</v>
      </c>
      <c r="J163" s="605">
        <v>7650</v>
      </c>
      <c r="K163" s="622">
        <v>1</v>
      </c>
      <c r="L163" s="622">
        <v>7650</v>
      </c>
      <c r="M163" s="605">
        <v>1</v>
      </c>
      <c r="N163" s="605">
        <v>7650</v>
      </c>
      <c r="O163" s="622">
        <v>2</v>
      </c>
      <c r="P163" s="622">
        <v>15300</v>
      </c>
      <c r="Q163" s="610">
        <v>2</v>
      </c>
      <c r="R163" s="623">
        <v>7650</v>
      </c>
    </row>
    <row r="164" spans="1:18" ht="14.4" customHeight="1" x14ac:dyDescent="0.3">
      <c r="A164" s="604" t="s">
        <v>1499</v>
      </c>
      <c r="B164" s="605" t="s">
        <v>1525</v>
      </c>
      <c r="C164" s="605" t="s">
        <v>524</v>
      </c>
      <c r="D164" s="605" t="s">
        <v>1501</v>
      </c>
      <c r="E164" s="605" t="s">
        <v>1704</v>
      </c>
      <c r="F164" s="605" t="s">
        <v>1705</v>
      </c>
      <c r="G164" s="622">
        <v>2</v>
      </c>
      <c r="H164" s="622">
        <v>18740.78</v>
      </c>
      <c r="I164" s="605"/>
      <c r="J164" s="605">
        <v>9370.39</v>
      </c>
      <c r="K164" s="622"/>
      <c r="L164" s="622"/>
      <c r="M164" s="605"/>
      <c r="N164" s="605"/>
      <c r="O164" s="622"/>
      <c r="P164" s="622"/>
      <c r="Q164" s="610"/>
      <c r="R164" s="623"/>
    </row>
    <row r="165" spans="1:18" ht="14.4" customHeight="1" x14ac:dyDescent="0.3">
      <c r="A165" s="604" t="s">
        <v>1499</v>
      </c>
      <c r="B165" s="605" t="s">
        <v>1525</v>
      </c>
      <c r="C165" s="605" t="s">
        <v>524</v>
      </c>
      <c r="D165" s="605" t="s">
        <v>1501</v>
      </c>
      <c r="E165" s="605" t="s">
        <v>1706</v>
      </c>
      <c r="F165" s="605" t="s">
        <v>1707</v>
      </c>
      <c r="G165" s="622">
        <v>2</v>
      </c>
      <c r="H165" s="622">
        <v>26569.040000000001</v>
      </c>
      <c r="I165" s="605">
        <v>2</v>
      </c>
      <c r="J165" s="605">
        <v>13284.52</v>
      </c>
      <c r="K165" s="622">
        <v>1</v>
      </c>
      <c r="L165" s="622">
        <v>13284.52</v>
      </c>
      <c r="M165" s="605">
        <v>1</v>
      </c>
      <c r="N165" s="605">
        <v>13284.52</v>
      </c>
      <c r="O165" s="622">
        <v>1</v>
      </c>
      <c r="P165" s="622">
        <v>13284.52</v>
      </c>
      <c r="Q165" s="610">
        <v>1</v>
      </c>
      <c r="R165" s="623">
        <v>13284.52</v>
      </c>
    </row>
    <row r="166" spans="1:18" ht="14.4" customHeight="1" x14ac:dyDescent="0.3">
      <c r="A166" s="604" t="s">
        <v>1499</v>
      </c>
      <c r="B166" s="605" t="s">
        <v>1525</v>
      </c>
      <c r="C166" s="605" t="s">
        <v>524</v>
      </c>
      <c r="D166" s="605" t="s">
        <v>1501</v>
      </c>
      <c r="E166" s="605" t="s">
        <v>1708</v>
      </c>
      <c r="F166" s="605" t="s">
        <v>1709</v>
      </c>
      <c r="G166" s="622">
        <v>3</v>
      </c>
      <c r="H166" s="622">
        <v>6512.91</v>
      </c>
      <c r="I166" s="605">
        <v>0.5</v>
      </c>
      <c r="J166" s="605">
        <v>2170.9699999999998</v>
      </c>
      <c r="K166" s="622">
        <v>6</v>
      </c>
      <c r="L166" s="622">
        <v>13025.82</v>
      </c>
      <c r="M166" s="605">
        <v>1</v>
      </c>
      <c r="N166" s="605">
        <v>2170.9699999999998</v>
      </c>
      <c r="O166" s="622">
        <v>5</v>
      </c>
      <c r="P166" s="622">
        <v>10854.849999999999</v>
      </c>
      <c r="Q166" s="610">
        <v>0.83333333333333326</v>
      </c>
      <c r="R166" s="623">
        <v>2170.9699999999998</v>
      </c>
    </row>
    <row r="167" spans="1:18" ht="14.4" customHeight="1" x14ac:dyDescent="0.3">
      <c r="A167" s="604" t="s">
        <v>1499</v>
      </c>
      <c r="B167" s="605" t="s">
        <v>1525</v>
      </c>
      <c r="C167" s="605" t="s">
        <v>524</v>
      </c>
      <c r="D167" s="605" t="s">
        <v>1501</v>
      </c>
      <c r="E167" s="605" t="s">
        <v>1710</v>
      </c>
      <c r="F167" s="605" t="s">
        <v>1711</v>
      </c>
      <c r="G167" s="622">
        <v>1</v>
      </c>
      <c r="H167" s="622">
        <v>1497.44</v>
      </c>
      <c r="I167" s="605">
        <v>1</v>
      </c>
      <c r="J167" s="605">
        <v>1497.44</v>
      </c>
      <c r="K167" s="622">
        <v>1</v>
      </c>
      <c r="L167" s="622">
        <v>1497.44</v>
      </c>
      <c r="M167" s="605">
        <v>1</v>
      </c>
      <c r="N167" s="605">
        <v>1497.44</v>
      </c>
      <c r="O167" s="622"/>
      <c r="P167" s="622"/>
      <c r="Q167" s="610"/>
      <c r="R167" s="623"/>
    </row>
    <row r="168" spans="1:18" ht="14.4" customHeight="1" x14ac:dyDescent="0.3">
      <c r="A168" s="604" t="s">
        <v>1499</v>
      </c>
      <c r="B168" s="605" t="s">
        <v>1525</v>
      </c>
      <c r="C168" s="605" t="s">
        <v>524</v>
      </c>
      <c r="D168" s="605" t="s">
        <v>1501</v>
      </c>
      <c r="E168" s="605" t="s">
        <v>1712</v>
      </c>
      <c r="F168" s="605" t="s">
        <v>1713</v>
      </c>
      <c r="G168" s="622">
        <v>2</v>
      </c>
      <c r="H168" s="622">
        <v>1211.3</v>
      </c>
      <c r="I168" s="605">
        <v>0.2857142857142857</v>
      </c>
      <c r="J168" s="605">
        <v>605.65</v>
      </c>
      <c r="K168" s="622">
        <v>7</v>
      </c>
      <c r="L168" s="622">
        <v>4239.55</v>
      </c>
      <c r="M168" s="605">
        <v>1</v>
      </c>
      <c r="N168" s="605">
        <v>605.65</v>
      </c>
      <c r="O168" s="622">
        <v>6</v>
      </c>
      <c r="P168" s="622">
        <v>3633.9</v>
      </c>
      <c r="Q168" s="610">
        <v>0.8571428571428571</v>
      </c>
      <c r="R168" s="623">
        <v>605.65</v>
      </c>
    </row>
    <row r="169" spans="1:18" ht="14.4" customHeight="1" x14ac:dyDescent="0.3">
      <c r="A169" s="604" t="s">
        <v>1499</v>
      </c>
      <c r="B169" s="605" t="s">
        <v>1525</v>
      </c>
      <c r="C169" s="605" t="s">
        <v>524</v>
      </c>
      <c r="D169" s="605" t="s">
        <v>1501</v>
      </c>
      <c r="E169" s="605" t="s">
        <v>1714</v>
      </c>
      <c r="F169" s="605" t="s">
        <v>1715</v>
      </c>
      <c r="G169" s="622"/>
      <c r="H169" s="622"/>
      <c r="I169" s="605"/>
      <c r="J169" s="605"/>
      <c r="K169" s="622"/>
      <c r="L169" s="622"/>
      <c r="M169" s="605"/>
      <c r="N169" s="605"/>
      <c r="O169" s="622">
        <v>1</v>
      </c>
      <c r="P169" s="622">
        <v>15489.6</v>
      </c>
      <c r="Q169" s="610"/>
      <c r="R169" s="623">
        <v>15489.6</v>
      </c>
    </row>
    <row r="170" spans="1:18" ht="14.4" customHeight="1" x14ac:dyDescent="0.3">
      <c r="A170" s="604" t="s">
        <v>1499</v>
      </c>
      <c r="B170" s="605" t="s">
        <v>1525</v>
      </c>
      <c r="C170" s="605" t="s">
        <v>524</v>
      </c>
      <c r="D170" s="605" t="s">
        <v>1501</v>
      </c>
      <c r="E170" s="605" t="s">
        <v>1716</v>
      </c>
      <c r="F170" s="605" t="s">
        <v>1717</v>
      </c>
      <c r="G170" s="622">
        <v>2</v>
      </c>
      <c r="H170" s="622">
        <v>1662.32</v>
      </c>
      <c r="I170" s="605">
        <v>1</v>
      </c>
      <c r="J170" s="605">
        <v>831.16</v>
      </c>
      <c r="K170" s="622">
        <v>2</v>
      </c>
      <c r="L170" s="622">
        <v>1662.32</v>
      </c>
      <c r="M170" s="605">
        <v>1</v>
      </c>
      <c r="N170" s="605">
        <v>831.16</v>
      </c>
      <c r="O170" s="622">
        <v>2</v>
      </c>
      <c r="P170" s="622">
        <v>1662.32</v>
      </c>
      <c r="Q170" s="610">
        <v>1</v>
      </c>
      <c r="R170" s="623">
        <v>831.16</v>
      </c>
    </row>
    <row r="171" spans="1:18" ht="14.4" customHeight="1" x14ac:dyDescent="0.3">
      <c r="A171" s="604" t="s">
        <v>1499</v>
      </c>
      <c r="B171" s="605" t="s">
        <v>1525</v>
      </c>
      <c r="C171" s="605" t="s">
        <v>524</v>
      </c>
      <c r="D171" s="605" t="s">
        <v>1501</v>
      </c>
      <c r="E171" s="605" t="s">
        <v>1718</v>
      </c>
      <c r="F171" s="605" t="s">
        <v>1717</v>
      </c>
      <c r="G171" s="622">
        <v>6</v>
      </c>
      <c r="H171" s="622">
        <v>5328.3600000000006</v>
      </c>
      <c r="I171" s="605">
        <v>0.54545454545454553</v>
      </c>
      <c r="J171" s="605">
        <v>888.06000000000006</v>
      </c>
      <c r="K171" s="622">
        <v>11</v>
      </c>
      <c r="L171" s="622">
        <v>9768.66</v>
      </c>
      <c r="M171" s="605">
        <v>1</v>
      </c>
      <c r="N171" s="605">
        <v>888.06</v>
      </c>
      <c r="O171" s="622">
        <v>3</v>
      </c>
      <c r="P171" s="622">
        <v>2664.18</v>
      </c>
      <c r="Q171" s="610">
        <v>0.27272727272727271</v>
      </c>
      <c r="R171" s="623">
        <v>888.06</v>
      </c>
    </row>
    <row r="172" spans="1:18" ht="14.4" customHeight="1" x14ac:dyDescent="0.3">
      <c r="A172" s="604" t="s">
        <v>1499</v>
      </c>
      <c r="B172" s="605" t="s">
        <v>1525</v>
      </c>
      <c r="C172" s="605" t="s">
        <v>524</v>
      </c>
      <c r="D172" s="605" t="s">
        <v>1501</v>
      </c>
      <c r="E172" s="605" t="s">
        <v>1719</v>
      </c>
      <c r="F172" s="605" t="s">
        <v>1720</v>
      </c>
      <c r="G172" s="622">
        <v>1</v>
      </c>
      <c r="H172" s="622">
        <v>831.16</v>
      </c>
      <c r="I172" s="605">
        <v>0.5</v>
      </c>
      <c r="J172" s="605">
        <v>831.16</v>
      </c>
      <c r="K172" s="622">
        <v>2</v>
      </c>
      <c r="L172" s="622">
        <v>1662.32</v>
      </c>
      <c r="M172" s="605">
        <v>1</v>
      </c>
      <c r="N172" s="605">
        <v>831.16</v>
      </c>
      <c r="O172" s="622">
        <v>1</v>
      </c>
      <c r="P172" s="622">
        <v>831.16</v>
      </c>
      <c r="Q172" s="610">
        <v>0.5</v>
      </c>
      <c r="R172" s="623">
        <v>831.16</v>
      </c>
    </row>
    <row r="173" spans="1:18" ht="14.4" customHeight="1" x14ac:dyDescent="0.3">
      <c r="A173" s="604" t="s">
        <v>1499</v>
      </c>
      <c r="B173" s="605" t="s">
        <v>1525</v>
      </c>
      <c r="C173" s="605" t="s">
        <v>524</v>
      </c>
      <c r="D173" s="605" t="s">
        <v>1501</v>
      </c>
      <c r="E173" s="605" t="s">
        <v>1721</v>
      </c>
      <c r="F173" s="605" t="s">
        <v>1722</v>
      </c>
      <c r="G173" s="622">
        <v>6</v>
      </c>
      <c r="H173" s="622">
        <v>7872.8400000000011</v>
      </c>
      <c r="I173" s="605">
        <v>1.5</v>
      </c>
      <c r="J173" s="605">
        <v>1312.14</v>
      </c>
      <c r="K173" s="622">
        <v>4</v>
      </c>
      <c r="L173" s="622">
        <v>5248.56</v>
      </c>
      <c r="M173" s="605">
        <v>1</v>
      </c>
      <c r="N173" s="605">
        <v>1312.14</v>
      </c>
      <c r="O173" s="622">
        <v>5</v>
      </c>
      <c r="P173" s="622">
        <v>6560.7000000000007</v>
      </c>
      <c r="Q173" s="610">
        <v>1.25</v>
      </c>
      <c r="R173" s="623">
        <v>1312.14</v>
      </c>
    </row>
    <row r="174" spans="1:18" ht="14.4" customHeight="1" x14ac:dyDescent="0.3">
      <c r="A174" s="604" t="s">
        <v>1499</v>
      </c>
      <c r="B174" s="605" t="s">
        <v>1525</v>
      </c>
      <c r="C174" s="605" t="s">
        <v>524</v>
      </c>
      <c r="D174" s="605" t="s">
        <v>1501</v>
      </c>
      <c r="E174" s="605" t="s">
        <v>1723</v>
      </c>
      <c r="F174" s="605" t="s">
        <v>1724</v>
      </c>
      <c r="G174" s="622">
        <v>17</v>
      </c>
      <c r="H174" s="622">
        <v>19487.61</v>
      </c>
      <c r="I174" s="605">
        <v>1.7000000000000002</v>
      </c>
      <c r="J174" s="605">
        <v>1146.33</v>
      </c>
      <c r="K174" s="622">
        <v>10</v>
      </c>
      <c r="L174" s="622">
        <v>11463.3</v>
      </c>
      <c r="M174" s="605">
        <v>1</v>
      </c>
      <c r="N174" s="605">
        <v>1146.33</v>
      </c>
      <c r="O174" s="622">
        <v>8</v>
      </c>
      <c r="P174" s="622">
        <v>9170.64</v>
      </c>
      <c r="Q174" s="610">
        <v>0.8</v>
      </c>
      <c r="R174" s="623">
        <v>1146.33</v>
      </c>
    </row>
    <row r="175" spans="1:18" ht="14.4" customHeight="1" x14ac:dyDescent="0.3">
      <c r="A175" s="604" t="s">
        <v>1499</v>
      </c>
      <c r="B175" s="605" t="s">
        <v>1525</v>
      </c>
      <c r="C175" s="605" t="s">
        <v>524</v>
      </c>
      <c r="D175" s="605" t="s">
        <v>1501</v>
      </c>
      <c r="E175" s="605" t="s">
        <v>1725</v>
      </c>
      <c r="F175" s="605" t="s">
        <v>1726</v>
      </c>
      <c r="G175" s="622">
        <v>3</v>
      </c>
      <c r="H175" s="622">
        <v>1077.3000000000002</v>
      </c>
      <c r="I175" s="605">
        <v>1</v>
      </c>
      <c r="J175" s="605">
        <v>359.10000000000008</v>
      </c>
      <c r="K175" s="622">
        <v>3</v>
      </c>
      <c r="L175" s="622">
        <v>1077.3000000000002</v>
      </c>
      <c r="M175" s="605">
        <v>1</v>
      </c>
      <c r="N175" s="605">
        <v>359.10000000000008</v>
      </c>
      <c r="O175" s="622">
        <v>3</v>
      </c>
      <c r="P175" s="622">
        <v>1077.3000000000002</v>
      </c>
      <c r="Q175" s="610">
        <v>1</v>
      </c>
      <c r="R175" s="623">
        <v>359.10000000000008</v>
      </c>
    </row>
    <row r="176" spans="1:18" ht="14.4" customHeight="1" x14ac:dyDescent="0.3">
      <c r="A176" s="604" t="s">
        <v>1499</v>
      </c>
      <c r="B176" s="605" t="s">
        <v>1525</v>
      </c>
      <c r="C176" s="605" t="s">
        <v>524</v>
      </c>
      <c r="D176" s="605" t="s">
        <v>1501</v>
      </c>
      <c r="E176" s="605" t="s">
        <v>1727</v>
      </c>
      <c r="F176" s="605" t="s">
        <v>1728</v>
      </c>
      <c r="G176" s="622">
        <v>2</v>
      </c>
      <c r="H176" s="622">
        <v>33663.379999999997</v>
      </c>
      <c r="I176" s="605"/>
      <c r="J176" s="605">
        <v>16831.689999999999</v>
      </c>
      <c r="K176" s="622"/>
      <c r="L176" s="622"/>
      <c r="M176" s="605"/>
      <c r="N176" s="605"/>
      <c r="O176" s="622"/>
      <c r="P176" s="622"/>
      <c r="Q176" s="610"/>
      <c r="R176" s="623"/>
    </row>
    <row r="177" spans="1:18" ht="14.4" customHeight="1" x14ac:dyDescent="0.3">
      <c r="A177" s="604" t="s">
        <v>1499</v>
      </c>
      <c r="B177" s="605" t="s">
        <v>1525</v>
      </c>
      <c r="C177" s="605" t="s">
        <v>524</v>
      </c>
      <c r="D177" s="605" t="s">
        <v>1501</v>
      </c>
      <c r="E177" s="605" t="s">
        <v>1729</v>
      </c>
      <c r="F177" s="605" t="s">
        <v>1730</v>
      </c>
      <c r="G177" s="622">
        <v>2</v>
      </c>
      <c r="H177" s="622">
        <v>13174.26</v>
      </c>
      <c r="I177" s="605"/>
      <c r="J177" s="605">
        <v>6587.13</v>
      </c>
      <c r="K177" s="622"/>
      <c r="L177" s="622"/>
      <c r="M177" s="605"/>
      <c r="N177" s="605"/>
      <c r="O177" s="622">
        <v>1</v>
      </c>
      <c r="P177" s="622">
        <v>6587.13</v>
      </c>
      <c r="Q177" s="610"/>
      <c r="R177" s="623">
        <v>6587.13</v>
      </c>
    </row>
    <row r="178" spans="1:18" ht="14.4" customHeight="1" x14ac:dyDescent="0.3">
      <c r="A178" s="604" t="s">
        <v>1499</v>
      </c>
      <c r="B178" s="605" t="s">
        <v>1525</v>
      </c>
      <c r="C178" s="605" t="s">
        <v>524</v>
      </c>
      <c r="D178" s="605" t="s">
        <v>1501</v>
      </c>
      <c r="E178" s="605" t="s">
        <v>1545</v>
      </c>
      <c r="F178" s="605" t="s">
        <v>1546</v>
      </c>
      <c r="G178" s="622"/>
      <c r="H178" s="622"/>
      <c r="I178" s="605"/>
      <c r="J178" s="605"/>
      <c r="K178" s="622"/>
      <c r="L178" s="622"/>
      <c r="M178" s="605"/>
      <c r="N178" s="605"/>
      <c r="O178" s="622">
        <v>1</v>
      </c>
      <c r="P178" s="622">
        <v>1841.62</v>
      </c>
      <c r="Q178" s="610"/>
      <c r="R178" s="623">
        <v>1841.62</v>
      </c>
    </row>
    <row r="179" spans="1:18" ht="14.4" customHeight="1" x14ac:dyDescent="0.3">
      <c r="A179" s="604" t="s">
        <v>1499</v>
      </c>
      <c r="B179" s="605" t="s">
        <v>1525</v>
      </c>
      <c r="C179" s="605" t="s">
        <v>524</v>
      </c>
      <c r="D179" s="605" t="s">
        <v>1501</v>
      </c>
      <c r="E179" s="605" t="s">
        <v>1731</v>
      </c>
      <c r="F179" s="605" t="s">
        <v>1732</v>
      </c>
      <c r="G179" s="622">
        <v>2</v>
      </c>
      <c r="H179" s="622">
        <v>161872.79999999999</v>
      </c>
      <c r="I179" s="605"/>
      <c r="J179" s="605">
        <v>80936.399999999994</v>
      </c>
      <c r="K179" s="622"/>
      <c r="L179" s="622"/>
      <c r="M179" s="605"/>
      <c r="N179" s="605"/>
      <c r="O179" s="622"/>
      <c r="P179" s="622"/>
      <c r="Q179" s="610"/>
      <c r="R179" s="623"/>
    </row>
    <row r="180" spans="1:18" ht="14.4" customHeight="1" x14ac:dyDescent="0.3">
      <c r="A180" s="604" t="s">
        <v>1499</v>
      </c>
      <c r="B180" s="605" t="s">
        <v>1525</v>
      </c>
      <c r="C180" s="605" t="s">
        <v>524</v>
      </c>
      <c r="D180" s="605" t="s">
        <v>1501</v>
      </c>
      <c r="E180" s="605" t="s">
        <v>1733</v>
      </c>
      <c r="F180" s="605" t="s">
        <v>1734</v>
      </c>
      <c r="G180" s="622">
        <v>1</v>
      </c>
      <c r="H180" s="622">
        <v>15954.82</v>
      </c>
      <c r="I180" s="605"/>
      <c r="J180" s="605">
        <v>15954.82</v>
      </c>
      <c r="K180" s="622"/>
      <c r="L180" s="622"/>
      <c r="M180" s="605"/>
      <c r="N180" s="605"/>
      <c r="O180" s="622"/>
      <c r="P180" s="622"/>
      <c r="Q180" s="610"/>
      <c r="R180" s="623"/>
    </row>
    <row r="181" spans="1:18" ht="14.4" customHeight="1" x14ac:dyDescent="0.3">
      <c r="A181" s="604" t="s">
        <v>1499</v>
      </c>
      <c r="B181" s="605" t="s">
        <v>1525</v>
      </c>
      <c r="C181" s="605" t="s">
        <v>524</v>
      </c>
      <c r="D181" s="605" t="s">
        <v>1501</v>
      </c>
      <c r="E181" s="605" t="s">
        <v>1735</v>
      </c>
      <c r="F181" s="605" t="s">
        <v>1736</v>
      </c>
      <c r="G181" s="622"/>
      <c r="H181" s="622"/>
      <c r="I181" s="605"/>
      <c r="J181" s="605"/>
      <c r="K181" s="622"/>
      <c r="L181" s="622"/>
      <c r="M181" s="605"/>
      <c r="N181" s="605"/>
      <c r="O181" s="622">
        <v>1</v>
      </c>
      <c r="P181" s="622">
        <v>26449.24</v>
      </c>
      <c r="Q181" s="610"/>
      <c r="R181" s="623">
        <v>26449.24</v>
      </c>
    </row>
    <row r="182" spans="1:18" ht="14.4" customHeight="1" x14ac:dyDescent="0.3">
      <c r="A182" s="604" t="s">
        <v>1499</v>
      </c>
      <c r="B182" s="605" t="s">
        <v>1525</v>
      </c>
      <c r="C182" s="605" t="s">
        <v>524</v>
      </c>
      <c r="D182" s="605" t="s">
        <v>1501</v>
      </c>
      <c r="E182" s="605" t="s">
        <v>1737</v>
      </c>
      <c r="F182" s="605" t="s">
        <v>1738</v>
      </c>
      <c r="G182" s="622"/>
      <c r="H182" s="622"/>
      <c r="I182" s="605"/>
      <c r="J182" s="605"/>
      <c r="K182" s="622"/>
      <c r="L182" s="622"/>
      <c r="M182" s="605"/>
      <c r="N182" s="605"/>
      <c r="O182" s="622">
        <v>1</v>
      </c>
      <c r="P182" s="622">
        <v>18844.98</v>
      </c>
      <c r="Q182" s="610"/>
      <c r="R182" s="623">
        <v>18844.98</v>
      </c>
    </row>
    <row r="183" spans="1:18" ht="14.4" customHeight="1" x14ac:dyDescent="0.3">
      <c r="A183" s="604" t="s">
        <v>1499</v>
      </c>
      <c r="B183" s="605" t="s">
        <v>1525</v>
      </c>
      <c r="C183" s="605" t="s">
        <v>524</v>
      </c>
      <c r="D183" s="605" t="s">
        <v>1501</v>
      </c>
      <c r="E183" s="605" t="s">
        <v>1739</v>
      </c>
      <c r="F183" s="605" t="s">
        <v>1740</v>
      </c>
      <c r="G183" s="622">
        <v>3</v>
      </c>
      <c r="H183" s="622">
        <v>13080</v>
      </c>
      <c r="I183" s="605"/>
      <c r="J183" s="605">
        <v>4360</v>
      </c>
      <c r="K183" s="622"/>
      <c r="L183" s="622"/>
      <c r="M183" s="605"/>
      <c r="N183" s="605"/>
      <c r="O183" s="622">
        <v>1</v>
      </c>
      <c r="P183" s="622">
        <v>4360</v>
      </c>
      <c r="Q183" s="610"/>
      <c r="R183" s="623">
        <v>4360</v>
      </c>
    </row>
    <row r="184" spans="1:18" ht="14.4" customHeight="1" x14ac:dyDescent="0.3">
      <c r="A184" s="604" t="s">
        <v>1499</v>
      </c>
      <c r="B184" s="605" t="s">
        <v>1525</v>
      </c>
      <c r="C184" s="605" t="s">
        <v>524</v>
      </c>
      <c r="D184" s="605" t="s">
        <v>1501</v>
      </c>
      <c r="E184" s="605" t="s">
        <v>1741</v>
      </c>
      <c r="F184" s="605" t="s">
        <v>1742</v>
      </c>
      <c r="G184" s="622">
        <v>1</v>
      </c>
      <c r="H184" s="622">
        <v>380.86</v>
      </c>
      <c r="I184" s="605">
        <v>0.5</v>
      </c>
      <c r="J184" s="605">
        <v>380.86</v>
      </c>
      <c r="K184" s="622">
        <v>2</v>
      </c>
      <c r="L184" s="622">
        <v>761.72</v>
      </c>
      <c r="M184" s="605">
        <v>1</v>
      </c>
      <c r="N184" s="605">
        <v>380.86</v>
      </c>
      <c r="O184" s="622">
        <v>1</v>
      </c>
      <c r="P184" s="622">
        <v>380.86</v>
      </c>
      <c r="Q184" s="610">
        <v>0.5</v>
      </c>
      <c r="R184" s="623">
        <v>380.86</v>
      </c>
    </row>
    <row r="185" spans="1:18" ht="14.4" customHeight="1" x14ac:dyDescent="0.3">
      <c r="A185" s="604" t="s">
        <v>1499</v>
      </c>
      <c r="B185" s="605" t="s">
        <v>1525</v>
      </c>
      <c r="C185" s="605" t="s">
        <v>524</v>
      </c>
      <c r="D185" s="605" t="s">
        <v>1501</v>
      </c>
      <c r="E185" s="605" t="s">
        <v>1743</v>
      </c>
      <c r="F185" s="605" t="s">
        <v>1744</v>
      </c>
      <c r="G185" s="622"/>
      <c r="H185" s="622"/>
      <c r="I185" s="605"/>
      <c r="J185" s="605"/>
      <c r="K185" s="622"/>
      <c r="L185" s="622"/>
      <c r="M185" s="605"/>
      <c r="N185" s="605"/>
      <c r="O185" s="622">
        <v>2</v>
      </c>
      <c r="P185" s="622">
        <v>51776.1</v>
      </c>
      <c r="Q185" s="610"/>
      <c r="R185" s="623">
        <v>25888.05</v>
      </c>
    </row>
    <row r="186" spans="1:18" ht="14.4" customHeight="1" x14ac:dyDescent="0.3">
      <c r="A186" s="604" t="s">
        <v>1499</v>
      </c>
      <c r="B186" s="605" t="s">
        <v>1525</v>
      </c>
      <c r="C186" s="605" t="s">
        <v>524</v>
      </c>
      <c r="D186" s="605" t="s">
        <v>1501</v>
      </c>
      <c r="E186" s="605" t="s">
        <v>1745</v>
      </c>
      <c r="F186" s="605" t="s">
        <v>1746</v>
      </c>
      <c r="G186" s="622">
        <v>1</v>
      </c>
      <c r="H186" s="622">
        <v>658.4</v>
      </c>
      <c r="I186" s="605"/>
      <c r="J186" s="605">
        <v>658.4</v>
      </c>
      <c r="K186" s="622"/>
      <c r="L186" s="622"/>
      <c r="M186" s="605"/>
      <c r="N186" s="605"/>
      <c r="O186" s="622"/>
      <c r="P186" s="622"/>
      <c r="Q186" s="610"/>
      <c r="R186" s="623"/>
    </row>
    <row r="187" spans="1:18" ht="14.4" customHeight="1" x14ac:dyDescent="0.3">
      <c r="A187" s="604" t="s">
        <v>1499</v>
      </c>
      <c r="B187" s="605" t="s">
        <v>1525</v>
      </c>
      <c r="C187" s="605" t="s">
        <v>524</v>
      </c>
      <c r="D187" s="605" t="s">
        <v>1501</v>
      </c>
      <c r="E187" s="605" t="s">
        <v>1747</v>
      </c>
      <c r="F187" s="605" t="s">
        <v>1748</v>
      </c>
      <c r="G187" s="622"/>
      <c r="H187" s="622"/>
      <c r="I187" s="605"/>
      <c r="J187" s="605"/>
      <c r="K187" s="622">
        <v>3</v>
      </c>
      <c r="L187" s="622">
        <v>56700</v>
      </c>
      <c r="M187" s="605">
        <v>1</v>
      </c>
      <c r="N187" s="605">
        <v>18900</v>
      </c>
      <c r="O187" s="622">
        <v>3</v>
      </c>
      <c r="P187" s="622">
        <v>56700</v>
      </c>
      <c r="Q187" s="610">
        <v>1</v>
      </c>
      <c r="R187" s="623">
        <v>18900</v>
      </c>
    </row>
    <row r="188" spans="1:18" ht="14.4" customHeight="1" x14ac:dyDescent="0.3">
      <c r="A188" s="604" t="s">
        <v>1499</v>
      </c>
      <c r="B188" s="605" t="s">
        <v>1525</v>
      </c>
      <c r="C188" s="605" t="s">
        <v>524</v>
      </c>
      <c r="D188" s="605" t="s">
        <v>1501</v>
      </c>
      <c r="E188" s="605" t="s">
        <v>1749</v>
      </c>
      <c r="F188" s="605" t="s">
        <v>1750</v>
      </c>
      <c r="G188" s="622"/>
      <c r="H188" s="622"/>
      <c r="I188" s="605"/>
      <c r="J188" s="605"/>
      <c r="K188" s="622"/>
      <c r="L188" s="622"/>
      <c r="M188" s="605"/>
      <c r="N188" s="605"/>
      <c r="O188" s="622">
        <v>1</v>
      </c>
      <c r="P188" s="622">
        <v>1932.09</v>
      </c>
      <c r="Q188" s="610"/>
      <c r="R188" s="623">
        <v>1932.09</v>
      </c>
    </row>
    <row r="189" spans="1:18" ht="14.4" customHeight="1" x14ac:dyDescent="0.3">
      <c r="A189" s="604" t="s">
        <v>1499</v>
      </c>
      <c r="B189" s="605" t="s">
        <v>1525</v>
      </c>
      <c r="C189" s="605" t="s">
        <v>524</v>
      </c>
      <c r="D189" s="605" t="s">
        <v>1501</v>
      </c>
      <c r="E189" s="605" t="s">
        <v>1751</v>
      </c>
      <c r="F189" s="605" t="s">
        <v>1752</v>
      </c>
      <c r="G189" s="622"/>
      <c r="H189" s="622"/>
      <c r="I189" s="605"/>
      <c r="J189" s="605"/>
      <c r="K189" s="622"/>
      <c r="L189" s="622"/>
      <c r="M189" s="605"/>
      <c r="N189" s="605"/>
      <c r="O189" s="622">
        <v>1</v>
      </c>
      <c r="P189" s="622">
        <v>8860.39</v>
      </c>
      <c r="Q189" s="610"/>
      <c r="R189" s="623">
        <v>8860.39</v>
      </c>
    </row>
    <row r="190" spans="1:18" ht="14.4" customHeight="1" x14ac:dyDescent="0.3">
      <c r="A190" s="604" t="s">
        <v>1499</v>
      </c>
      <c r="B190" s="605" t="s">
        <v>1525</v>
      </c>
      <c r="C190" s="605" t="s">
        <v>524</v>
      </c>
      <c r="D190" s="605" t="s">
        <v>1508</v>
      </c>
      <c r="E190" s="605" t="s">
        <v>1579</v>
      </c>
      <c r="F190" s="605" t="s">
        <v>1580</v>
      </c>
      <c r="G190" s="622">
        <v>13</v>
      </c>
      <c r="H190" s="622">
        <v>4290</v>
      </c>
      <c r="I190" s="605"/>
      <c r="J190" s="605">
        <v>330</v>
      </c>
      <c r="K190" s="622"/>
      <c r="L190" s="622"/>
      <c r="M190" s="605"/>
      <c r="N190" s="605"/>
      <c r="O190" s="622">
        <v>1</v>
      </c>
      <c r="P190" s="622">
        <v>350</v>
      </c>
      <c r="Q190" s="610"/>
      <c r="R190" s="623">
        <v>350</v>
      </c>
    </row>
    <row r="191" spans="1:18" ht="14.4" customHeight="1" x14ac:dyDescent="0.3">
      <c r="A191" s="604" t="s">
        <v>1499</v>
      </c>
      <c r="B191" s="605" t="s">
        <v>1525</v>
      </c>
      <c r="C191" s="605" t="s">
        <v>524</v>
      </c>
      <c r="D191" s="605" t="s">
        <v>1508</v>
      </c>
      <c r="E191" s="605" t="s">
        <v>1753</v>
      </c>
      <c r="F191" s="605" t="s">
        <v>1754</v>
      </c>
      <c r="G191" s="622"/>
      <c r="H191" s="622"/>
      <c r="I191" s="605"/>
      <c r="J191" s="605"/>
      <c r="K191" s="622"/>
      <c r="L191" s="622"/>
      <c r="M191" s="605"/>
      <c r="N191" s="605"/>
      <c r="O191" s="622">
        <v>1</v>
      </c>
      <c r="P191" s="622">
        <v>4576</v>
      </c>
      <c r="Q191" s="610"/>
      <c r="R191" s="623">
        <v>4576</v>
      </c>
    </row>
    <row r="192" spans="1:18" ht="14.4" customHeight="1" x14ac:dyDescent="0.3">
      <c r="A192" s="604" t="s">
        <v>1499</v>
      </c>
      <c r="B192" s="605" t="s">
        <v>1525</v>
      </c>
      <c r="C192" s="605" t="s">
        <v>524</v>
      </c>
      <c r="D192" s="605" t="s">
        <v>1508</v>
      </c>
      <c r="E192" s="605" t="s">
        <v>1755</v>
      </c>
      <c r="F192" s="605" t="s">
        <v>1756</v>
      </c>
      <c r="G192" s="622">
        <v>1</v>
      </c>
      <c r="H192" s="622">
        <v>4139</v>
      </c>
      <c r="I192" s="605"/>
      <c r="J192" s="605">
        <v>4139</v>
      </c>
      <c r="K192" s="622"/>
      <c r="L192" s="622"/>
      <c r="M192" s="605"/>
      <c r="N192" s="605"/>
      <c r="O192" s="622"/>
      <c r="P192" s="622"/>
      <c r="Q192" s="610"/>
      <c r="R192" s="623"/>
    </row>
    <row r="193" spans="1:18" ht="14.4" customHeight="1" x14ac:dyDescent="0.3">
      <c r="A193" s="604" t="s">
        <v>1499</v>
      </c>
      <c r="B193" s="605" t="s">
        <v>1525</v>
      </c>
      <c r="C193" s="605" t="s">
        <v>524</v>
      </c>
      <c r="D193" s="605" t="s">
        <v>1508</v>
      </c>
      <c r="E193" s="605" t="s">
        <v>1757</v>
      </c>
      <c r="F193" s="605" t="s">
        <v>1758</v>
      </c>
      <c r="G193" s="622">
        <v>1</v>
      </c>
      <c r="H193" s="622">
        <v>279</v>
      </c>
      <c r="I193" s="605">
        <v>0.24646643109540636</v>
      </c>
      <c r="J193" s="605">
        <v>279</v>
      </c>
      <c r="K193" s="622">
        <v>4</v>
      </c>
      <c r="L193" s="622">
        <v>1132</v>
      </c>
      <c r="M193" s="605">
        <v>1</v>
      </c>
      <c r="N193" s="605">
        <v>283</v>
      </c>
      <c r="O193" s="622">
        <v>7</v>
      </c>
      <c r="P193" s="622">
        <v>1981</v>
      </c>
      <c r="Q193" s="610">
        <v>1.75</v>
      </c>
      <c r="R193" s="623">
        <v>283</v>
      </c>
    </row>
    <row r="194" spans="1:18" ht="14.4" customHeight="1" x14ac:dyDescent="0.3">
      <c r="A194" s="604" t="s">
        <v>1499</v>
      </c>
      <c r="B194" s="605" t="s">
        <v>1525</v>
      </c>
      <c r="C194" s="605" t="s">
        <v>524</v>
      </c>
      <c r="D194" s="605" t="s">
        <v>1508</v>
      </c>
      <c r="E194" s="605" t="s">
        <v>1759</v>
      </c>
      <c r="F194" s="605" t="s">
        <v>1760</v>
      </c>
      <c r="G194" s="622">
        <v>3</v>
      </c>
      <c r="H194" s="622">
        <v>18792</v>
      </c>
      <c r="I194" s="605">
        <v>0.37173603418262385</v>
      </c>
      <c r="J194" s="605">
        <v>6264</v>
      </c>
      <c r="K194" s="622">
        <v>8</v>
      </c>
      <c r="L194" s="622">
        <v>50552</v>
      </c>
      <c r="M194" s="605">
        <v>1</v>
      </c>
      <c r="N194" s="605">
        <v>6319</v>
      </c>
      <c r="O194" s="622">
        <v>8</v>
      </c>
      <c r="P194" s="622">
        <v>50560</v>
      </c>
      <c r="Q194" s="610">
        <v>1.0001582528881152</v>
      </c>
      <c r="R194" s="623">
        <v>6320</v>
      </c>
    </row>
    <row r="195" spans="1:18" ht="14.4" customHeight="1" x14ac:dyDescent="0.3">
      <c r="A195" s="604" t="s">
        <v>1499</v>
      </c>
      <c r="B195" s="605" t="s">
        <v>1525</v>
      </c>
      <c r="C195" s="605" t="s">
        <v>524</v>
      </c>
      <c r="D195" s="605" t="s">
        <v>1508</v>
      </c>
      <c r="E195" s="605" t="s">
        <v>1761</v>
      </c>
      <c r="F195" s="605" t="s">
        <v>1762</v>
      </c>
      <c r="G195" s="622">
        <v>7</v>
      </c>
      <c r="H195" s="622">
        <v>10689</v>
      </c>
      <c r="I195" s="605">
        <v>1.6966666666666668</v>
      </c>
      <c r="J195" s="605">
        <v>1527</v>
      </c>
      <c r="K195" s="622">
        <v>4</v>
      </c>
      <c r="L195" s="622">
        <v>6300</v>
      </c>
      <c r="M195" s="605">
        <v>1</v>
      </c>
      <c r="N195" s="605">
        <v>1575</v>
      </c>
      <c r="O195" s="622">
        <v>5</v>
      </c>
      <c r="P195" s="622">
        <v>7875</v>
      </c>
      <c r="Q195" s="610">
        <v>1.25</v>
      </c>
      <c r="R195" s="623">
        <v>1575</v>
      </c>
    </row>
    <row r="196" spans="1:18" ht="14.4" customHeight="1" x14ac:dyDescent="0.3">
      <c r="A196" s="604" t="s">
        <v>1499</v>
      </c>
      <c r="B196" s="605" t="s">
        <v>1525</v>
      </c>
      <c r="C196" s="605" t="s">
        <v>524</v>
      </c>
      <c r="D196" s="605" t="s">
        <v>1508</v>
      </c>
      <c r="E196" s="605" t="s">
        <v>1763</v>
      </c>
      <c r="F196" s="605" t="s">
        <v>1764</v>
      </c>
      <c r="G196" s="622">
        <v>23</v>
      </c>
      <c r="H196" s="622">
        <v>87952</v>
      </c>
      <c r="I196" s="605">
        <v>2.0714083843617521</v>
      </c>
      <c r="J196" s="605">
        <v>3824</v>
      </c>
      <c r="K196" s="622">
        <v>11</v>
      </c>
      <c r="L196" s="622">
        <v>42460</v>
      </c>
      <c r="M196" s="605">
        <v>1</v>
      </c>
      <c r="N196" s="605">
        <v>3860</v>
      </c>
      <c r="O196" s="622">
        <v>6</v>
      </c>
      <c r="P196" s="622">
        <v>23160</v>
      </c>
      <c r="Q196" s="610">
        <v>0.54545454545454541</v>
      </c>
      <c r="R196" s="623">
        <v>3860</v>
      </c>
    </row>
    <row r="197" spans="1:18" ht="14.4" customHeight="1" x14ac:dyDescent="0.3">
      <c r="A197" s="604" t="s">
        <v>1499</v>
      </c>
      <c r="B197" s="605" t="s">
        <v>1525</v>
      </c>
      <c r="C197" s="605" t="s">
        <v>524</v>
      </c>
      <c r="D197" s="605" t="s">
        <v>1508</v>
      </c>
      <c r="E197" s="605" t="s">
        <v>1765</v>
      </c>
      <c r="F197" s="605" t="s">
        <v>1766</v>
      </c>
      <c r="G197" s="622">
        <v>3</v>
      </c>
      <c r="H197" s="622">
        <v>15486</v>
      </c>
      <c r="I197" s="605">
        <v>0.49539347408829176</v>
      </c>
      <c r="J197" s="605">
        <v>5162</v>
      </c>
      <c r="K197" s="622">
        <v>6</v>
      </c>
      <c r="L197" s="622">
        <v>31260</v>
      </c>
      <c r="M197" s="605">
        <v>1</v>
      </c>
      <c r="N197" s="605">
        <v>5210</v>
      </c>
      <c r="O197" s="622">
        <v>6</v>
      </c>
      <c r="P197" s="622">
        <v>31260</v>
      </c>
      <c r="Q197" s="610">
        <v>1</v>
      </c>
      <c r="R197" s="623">
        <v>5210</v>
      </c>
    </row>
    <row r="198" spans="1:18" ht="14.4" customHeight="1" x14ac:dyDescent="0.3">
      <c r="A198" s="604" t="s">
        <v>1499</v>
      </c>
      <c r="B198" s="605" t="s">
        <v>1525</v>
      </c>
      <c r="C198" s="605" t="s">
        <v>524</v>
      </c>
      <c r="D198" s="605" t="s">
        <v>1508</v>
      </c>
      <c r="E198" s="605" t="s">
        <v>1767</v>
      </c>
      <c r="F198" s="605" t="s">
        <v>1768</v>
      </c>
      <c r="G198" s="622">
        <v>19</v>
      </c>
      <c r="H198" s="622">
        <v>149207</v>
      </c>
      <c r="I198" s="605">
        <v>1.5689484752891694</v>
      </c>
      <c r="J198" s="605">
        <v>7853</v>
      </c>
      <c r="K198" s="622">
        <v>12</v>
      </c>
      <c r="L198" s="622">
        <v>95100</v>
      </c>
      <c r="M198" s="605">
        <v>1</v>
      </c>
      <c r="N198" s="605">
        <v>7925</v>
      </c>
      <c r="O198" s="622">
        <v>2</v>
      </c>
      <c r="P198" s="622">
        <v>15852</v>
      </c>
      <c r="Q198" s="610">
        <v>0.16668769716088327</v>
      </c>
      <c r="R198" s="623">
        <v>7926</v>
      </c>
    </row>
    <row r="199" spans="1:18" ht="14.4" customHeight="1" x14ac:dyDescent="0.3">
      <c r="A199" s="604" t="s">
        <v>1499</v>
      </c>
      <c r="B199" s="605" t="s">
        <v>1525</v>
      </c>
      <c r="C199" s="605" t="s">
        <v>524</v>
      </c>
      <c r="D199" s="605" t="s">
        <v>1508</v>
      </c>
      <c r="E199" s="605" t="s">
        <v>1769</v>
      </c>
      <c r="F199" s="605" t="s">
        <v>1770</v>
      </c>
      <c r="G199" s="622">
        <v>3</v>
      </c>
      <c r="H199" s="622">
        <v>4998</v>
      </c>
      <c r="I199" s="605">
        <v>0.48942420681551119</v>
      </c>
      <c r="J199" s="605">
        <v>1666</v>
      </c>
      <c r="K199" s="622">
        <v>6</v>
      </c>
      <c r="L199" s="622">
        <v>10212</v>
      </c>
      <c r="M199" s="605">
        <v>1</v>
      </c>
      <c r="N199" s="605">
        <v>1702</v>
      </c>
      <c r="O199" s="622">
        <v>5</v>
      </c>
      <c r="P199" s="622">
        <v>8510</v>
      </c>
      <c r="Q199" s="610">
        <v>0.83333333333333337</v>
      </c>
      <c r="R199" s="623">
        <v>1702</v>
      </c>
    </row>
    <row r="200" spans="1:18" ht="14.4" customHeight="1" x14ac:dyDescent="0.3">
      <c r="A200" s="604" t="s">
        <v>1499</v>
      </c>
      <c r="B200" s="605" t="s">
        <v>1525</v>
      </c>
      <c r="C200" s="605" t="s">
        <v>524</v>
      </c>
      <c r="D200" s="605" t="s">
        <v>1508</v>
      </c>
      <c r="E200" s="605" t="s">
        <v>1599</v>
      </c>
      <c r="F200" s="605" t="s">
        <v>1600</v>
      </c>
      <c r="G200" s="622">
        <v>7</v>
      </c>
      <c r="H200" s="622">
        <v>735</v>
      </c>
      <c r="I200" s="605">
        <v>0.66216216216216217</v>
      </c>
      <c r="J200" s="605">
        <v>105</v>
      </c>
      <c r="K200" s="622">
        <v>10</v>
      </c>
      <c r="L200" s="622">
        <v>1110</v>
      </c>
      <c r="M200" s="605">
        <v>1</v>
      </c>
      <c r="N200" s="605">
        <v>111</v>
      </c>
      <c r="O200" s="622">
        <v>9</v>
      </c>
      <c r="P200" s="622">
        <v>999</v>
      </c>
      <c r="Q200" s="610">
        <v>0.9</v>
      </c>
      <c r="R200" s="623">
        <v>111</v>
      </c>
    </row>
    <row r="201" spans="1:18" ht="14.4" customHeight="1" x14ac:dyDescent="0.3">
      <c r="A201" s="604" t="s">
        <v>1499</v>
      </c>
      <c r="B201" s="605" t="s">
        <v>1525</v>
      </c>
      <c r="C201" s="605" t="s">
        <v>524</v>
      </c>
      <c r="D201" s="605" t="s">
        <v>1508</v>
      </c>
      <c r="E201" s="605" t="s">
        <v>1771</v>
      </c>
      <c r="F201" s="605" t="s">
        <v>1772</v>
      </c>
      <c r="G201" s="622"/>
      <c r="H201" s="622"/>
      <c r="I201" s="605"/>
      <c r="J201" s="605"/>
      <c r="K201" s="622">
        <v>1</v>
      </c>
      <c r="L201" s="622">
        <v>800</v>
      </c>
      <c r="M201" s="605">
        <v>1</v>
      </c>
      <c r="N201" s="605">
        <v>800</v>
      </c>
      <c r="O201" s="622">
        <v>4</v>
      </c>
      <c r="P201" s="622">
        <v>3204</v>
      </c>
      <c r="Q201" s="610">
        <v>4.0049999999999999</v>
      </c>
      <c r="R201" s="623">
        <v>801</v>
      </c>
    </row>
    <row r="202" spans="1:18" ht="14.4" customHeight="1" x14ac:dyDescent="0.3">
      <c r="A202" s="604" t="s">
        <v>1499</v>
      </c>
      <c r="B202" s="605" t="s">
        <v>1525</v>
      </c>
      <c r="C202" s="605" t="s">
        <v>524</v>
      </c>
      <c r="D202" s="605" t="s">
        <v>1508</v>
      </c>
      <c r="E202" s="605" t="s">
        <v>1601</v>
      </c>
      <c r="F202" s="605" t="s">
        <v>1602</v>
      </c>
      <c r="G202" s="622">
        <v>2</v>
      </c>
      <c r="H202" s="622">
        <v>350</v>
      </c>
      <c r="I202" s="605">
        <v>0.98870056497175141</v>
      </c>
      <c r="J202" s="605">
        <v>175</v>
      </c>
      <c r="K202" s="622">
        <v>2</v>
      </c>
      <c r="L202" s="622">
        <v>354</v>
      </c>
      <c r="M202" s="605">
        <v>1</v>
      </c>
      <c r="N202" s="605">
        <v>177</v>
      </c>
      <c r="O202" s="622">
        <v>2</v>
      </c>
      <c r="P202" s="622">
        <v>354</v>
      </c>
      <c r="Q202" s="610">
        <v>1</v>
      </c>
      <c r="R202" s="623">
        <v>177</v>
      </c>
    </row>
    <row r="203" spans="1:18" ht="14.4" customHeight="1" x14ac:dyDescent="0.3">
      <c r="A203" s="604" t="s">
        <v>1499</v>
      </c>
      <c r="B203" s="605" t="s">
        <v>1525</v>
      </c>
      <c r="C203" s="605" t="s">
        <v>524</v>
      </c>
      <c r="D203" s="605" t="s">
        <v>1508</v>
      </c>
      <c r="E203" s="605" t="s">
        <v>1613</v>
      </c>
      <c r="F203" s="605" t="s">
        <v>1614</v>
      </c>
      <c r="G203" s="622"/>
      <c r="H203" s="622"/>
      <c r="I203" s="605"/>
      <c r="J203" s="605"/>
      <c r="K203" s="622">
        <v>35</v>
      </c>
      <c r="L203" s="622">
        <v>5390</v>
      </c>
      <c r="M203" s="605">
        <v>1</v>
      </c>
      <c r="N203" s="605">
        <v>154</v>
      </c>
      <c r="O203" s="622">
        <v>27</v>
      </c>
      <c r="P203" s="622">
        <v>4158</v>
      </c>
      <c r="Q203" s="610">
        <v>0.77142857142857146</v>
      </c>
      <c r="R203" s="623">
        <v>154</v>
      </c>
    </row>
    <row r="204" spans="1:18" ht="14.4" customHeight="1" x14ac:dyDescent="0.3">
      <c r="A204" s="604" t="s">
        <v>1499</v>
      </c>
      <c r="B204" s="605" t="s">
        <v>1525</v>
      </c>
      <c r="C204" s="605" t="s">
        <v>524</v>
      </c>
      <c r="D204" s="605" t="s">
        <v>1508</v>
      </c>
      <c r="E204" s="605" t="s">
        <v>1615</v>
      </c>
      <c r="F204" s="605" t="s">
        <v>1616</v>
      </c>
      <c r="G204" s="622"/>
      <c r="H204" s="622"/>
      <c r="I204" s="605"/>
      <c r="J204" s="605"/>
      <c r="K204" s="622">
        <v>1</v>
      </c>
      <c r="L204" s="622">
        <v>674</v>
      </c>
      <c r="M204" s="605">
        <v>1</v>
      </c>
      <c r="N204" s="605">
        <v>674</v>
      </c>
      <c r="O204" s="622"/>
      <c r="P204" s="622"/>
      <c r="Q204" s="610"/>
      <c r="R204" s="623"/>
    </row>
    <row r="205" spans="1:18" ht="14.4" customHeight="1" x14ac:dyDescent="0.3">
      <c r="A205" s="604" t="s">
        <v>1499</v>
      </c>
      <c r="B205" s="605" t="s">
        <v>1525</v>
      </c>
      <c r="C205" s="605" t="s">
        <v>524</v>
      </c>
      <c r="D205" s="605" t="s">
        <v>1508</v>
      </c>
      <c r="E205" s="605" t="s">
        <v>1625</v>
      </c>
      <c r="F205" s="605" t="s">
        <v>1626</v>
      </c>
      <c r="G205" s="622">
        <v>6</v>
      </c>
      <c r="H205" s="622">
        <v>2508</v>
      </c>
      <c r="I205" s="605"/>
      <c r="J205" s="605">
        <v>418</v>
      </c>
      <c r="K205" s="622"/>
      <c r="L205" s="622"/>
      <c r="M205" s="605"/>
      <c r="N205" s="605"/>
      <c r="O205" s="622">
        <v>1</v>
      </c>
      <c r="P205" s="622">
        <v>426</v>
      </c>
      <c r="Q205" s="610"/>
      <c r="R205" s="623">
        <v>426</v>
      </c>
    </row>
    <row r="206" spans="1:18" ht="14.4" customHeight="1" x14ac:dyDescent="0.3">
      <c r="A206" s="604" t="s">
        <v>1499</v>
      </c>
      <c r="B206" s="605" t="s">
        <v>1525</v>
      </c>
      <c r="C206" s="605" t="s">
        <v>524</v>
      </c>
      <c r="D206" s="605" t="s">
        <v>1508</v>
      </c>
      <c r="E206" s="605" t="s">
        <v>1673</v>
      </c>
      <c r="F206" s="605" t="s">
        <v>1674</v>
      </c>
      <c r="G206" s="622">
        <v>2</v>
      </c>
      <c r="H206" s="622">
        <v>518</v>
      </c>
      <c r="I206" s="605"/>
      <c r="J206" s="605">
        <v>259</v>
      </c>
      <c r="K206" s="622"/>
      <c r="L206" s="622"/>
      <c r="M206" s="605"/>
      <c r="N206" s="605"/>
      <c r="O206" s="622"/>
      <c r="P206" s="622"/>
      <c r="Q206" s="610"/>
      <c r="R206" s="623"/>
    </row>
    <row r="207" spans="1:18" ht="14.4" customHeight="1" x14ac:dyDescent="0.3">
      <c r="A207" s="604" t="s">
        <v>1499</v>
      </c>
      <c r="B207" s="605" t="s">
        <v>1525</v>
      </c>
      <c r="C207" s="605" t="s">
        <v>524</v>
      </c>
      <c r="D207" s="605" t="s">
        <v>1508</v>
      </c>
      <c r="E207" s="605" t="s">
        <v>1773</v>
      </c>
      <c r="F207" s="605" t="s">
        <v>1764</v>
      </c>
      <c r="G207" s="622">
        <v>24</v>
      </c>
      <c r="H207" s="622">
        <v>44856</v>
      </c>
      <c r="I207" s="605">
        <v>1.9798728813559323</v>
      </c>
      <c r="J207" s="605">
        <v>1869</v>
      </c>
      <c r="K207" s="622">
        <v>12</v>
      </c>
      <c r="L207" s="622">
        <v>22656</v>
      </c>
      <c r="M207" s="605">
        <v>1</v>
      </c>
      <c r="N207" s="605">
        <v>1888</v>
      </c>
      <c r="O207" s="622">
        <v>10</v>
      </c>
      <c r="P207" s="622">
        <v>18890</v>
      </c>
      <c r="Q207" s="610">
        <v>0.83377471751412424</v>
      </c>
      <c r="R207" s="623">
        <v>1889</v>
      </c>
    </row>
    <row r="208" spans="1:18" ht="14.4" customHeight="1" x14ac:dyDescent="0.3">
      <c r="A208" s="604" t="s">
        <v>1499</v>
      </c>
      <c r="B208" s="605" t="s">
        <v>1525</v>
      </c>
      <c r="C208" s="605" t="s">
        <v>524</v>
      </c>
      <c r="D208" s="605" t="s">
        <v>1508</v>
      </c>
      <c r="E208" s="605" t="s">
        <v>1774</v>
      </c>
      <c r="F208" s="605" t="s">
        <v>1775</v>
      </c>
      <c r="G208" s="622">
        <v>2</v>
      </c>
      <c r="H208" s="622">
        <v>19458</v>
      </c>
      <c r="I208" s="605"/>
      <c r="J208" s="605">
        <v>9729</v>
      </c>
      <c r="K208" s="622"/>
      <c r="L208" s="622"/>
      <c r="M208" s="605"/>
      <c r="N208" s="605"/>
      <c r="O208" s="622"/>
      <c r="P208" s="622"/>
      <c r="Q208" s="610"/>
      <c r="R208" s="623"/>
    </row>
    <row r="209" spans="1:18" ht="14.4" customHeight="1" x14ac:dyDescent="0.3">
      <c r="A209" s="604" t="s">
        <v>1499</v>
      </c>
      <c r="B209" s="605" t="s">
        <v>1525</v>
      </c>
      <c r="C209" s="605" t="s">
        <v>524</v>
      </c>
      <c r="D209" s="605" t="s">
        <v>1508</v>
      </c>
      <c r="E209" s="605" t="s">
        <v>1635</v>
      </c>
      <c r="F209" s="605" t="s">
        <v>1636</v>
      </c>
      <c r="G209" s="622"/>
      <c r="H209" s="622"/>
      <c r="I209" s="605"/>
      <c r="J209" s="605"/>
      <c r="K209" s="622">
        <v>2</v>
      </c>
      <c r="L209" s="622">
        <v>1866</v>
      </c>
      <c r="M209" s="605">
        <v>1</v>
      </c>
      <c r="N209" s="605">
        <v>933</v>
      </c>
      <c r="O209" s="622">
        <v>3</v>
      </c>
      <c r="P209" s="622">
        <v>2802</v>
      </c>
      <c r="Q209" s="610">
        <v>1.5016077170418007</v>
      </c>
      <c r="R209" s="623">
        <v>934</v>
      </c>
    </row>
    <row r="210" spans="1:18" ht="14.4" customHeight="1" x14ac:dyDescent="0.3">
      <c r="A210" s="604" t="s">
        <v>1499</v>
      </c>
      <c r="B210" s="605" t="s">
        <v>1525</v>
      </c>
      <c r="C210" s="605" t="s">
        <v>524</v>
      </c>
      <c r="D210" s="605" t="s">
        <v>1508</v>
      </c>
      <c r="E210" s="605" t="s">
        <v>1776</v>
      </c>
      <c r="F210" s="605" t="s">
        <v>1777</v>
      </c>
      <c r="G210" s="622">
        <v>25</v>
      </c>
      <c r="H210" s="622">
        <v>209975</v>
      </c>
      <c r="I210" s="605">
        <v>0.77570856484217998</v>
      </c>
      <c r="J210" s="605">
        <v>8399</v>
      </c>
      <c r="K210" s="622">
        <v>32</v>
      </c>
      <c r="L210" s="622">
        <v>270688</v>
      </c>
      <c r="M210" s="605">
        <v>1</v>
      </c>
      <c r="N210" s="605">
        <v>8459</v>
      </c>
      <c r="O210" s="622">
        <v>29</v>
      </c>
      <c r="P210" s="622">
        <v>245340</v>
      </c>
      <c r="Q210" s="610">
        <v>0.90635713441305121</v>
      </c>
      <c r="R210" s="623">
        <v>8460</v>
      </c>
    </row>
    <row r="211" spans="1:18" ht="14.4" customHeight="1" x14ac:dyDescent="0.3">
      <c r="A211" s="604" t="s">
        <v>1499</v>
      </c>
      <c r="B211" s="605" t="s">
        <v>1525</v>
      </c>
      <c r="C211" s="605" t="s">
        <v>524</v>
      </c>
      <c r="D211" s="605" t="s">
        <v>1508</v>
      </c>
      <c r="E211" s="605" t="s">
        <v>1778</v>
      </c>
      <c r="F211" s="605" t="s">
        <v>1779</v>
      </c>
      <c r="G211" s="622"/>
      <c r="H211" s="622"/>
      <c r="I211" s="605"/>
      <c r="J211" s="605"/>
      <c r="K211" s="622"/>
      <c r="L211" s="622"/>
      <c r="M211" s="605"/>
      <c r="N211" s="605"/>
      <c r="O211" s="622">
        <v>1</v>
      </c>
      <c r="P211" s="622">
        <v>5753</v>
      </c>
      <c r="Q211" s="610"/>
      <c r="R211" s="623">
        <v>5753</v>
      </c>
    </row>
    <row r="212" spans="1:18" ht="14.4" customHeight="1" thickBot="1" x14ac:dyDescent="0.35">
      <c r="A212" s="612" t="s">
        <v>1499</v>
      </c>
      <c r="B212" s="613" t="s">
        <v>1525</v>
      </c>
      <c r="C212" s="613" t="s">
        <v>524</v>
      </c>
      <c r="D212" s="613" t="s">
        <v>1508</v>
      </c>
      <c r="E212" s="613" t="s">
        <v>1780</v>
      </c>
      <c r="F212" s="613" t="s">
        <v>1781</v>
      </c>
      <c r="G212" s="624">
        <v>1</v>
      </c>
      <c r="H212" s="624">
        <v>919</v>
      </c>
      <c r="I212" s="613"/>
      <c r="J212" s="613">
        <v>919</v>
      </c>
      <c r="K212" s="624"/>
      <c r="L212" s="624"/>
      <c r="M212" s="613"/>
      <c r="N212" s="613"/>
      <c r="O212" s="624"/>
      <c r="P212" s="624"/>
      <c r="Q212" s="618"/>
      <c r="R212" s="62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79" t="s">
        <v>1783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14.4" customHeight="1" thickBot="1" x14ac:dyDescent="0.35">
      <c r="A2" s="268" t="s">
        <v>304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136</v>
      </c>
      <c r="H3" s="130">
        <f t="shared" ref="H3:Q3" si="0">SUBTOTAL(9,H6:H1048576)</f>
        <v>26692.86</v>
      </c>
      <c r="I3" s="131">
        <f t="shared" si="0"/>
        <v>23340575.070000004</v>
      </c>
      <c r="J3" s="74"/>
      <c r="K3" s="74"/>
      <c r="L3" s="131">
        <f t="shared" si="0"/>
        <v>28799.349999999995</v>
      </c>
      <c r="M3" s="131">
        <f t="shared" si="0"/>
        <v>24912005.539999999</v>
      </c>
      <c r="N3" s="74"/>
      <c r="O3" s="74"/>
      <c r="P3" s="131">
        <f t="shared" si="0"/>
        <v>29016.73</v>
      </c>
      <c r="Q3" s="131">
        <f t="shared" si="0"/>
        <v>24495632.690000001</v>
      </c>
      <c r="R3" s="75">
        <f>IF(M3=0,0,Q3/M3)</f>
        <v>0.98328625732956554</v>
      </c>
      <c r="S3" s="132">
        <f>IF(P3=0,0,Q3/P3)</f>
        <v>844.18997902244678</v>
      </c>
    </row>
    <row r="4" spans="1:19" ht="14.4" customHeight="1" x14ac:dyDescent="0.3">
      <c r="A4" s="461" t="s">
        <v>292</v>
      </c>
      <c r="B4" s="461" t="s">
        <v>103</v>
      </c>
      <c r="C4" s="469" t="s">
        <v>0</v>
      </c>
      <c r="D4" s="364" t="s">
        <v>144</v>
      </c>
      <c r="E4" s="463" t="s">
        <v>104</v>
      </c>
      <c r="F4" s="468" t="s">
        <v>77</v>
      </c>
      <c r="G4" s="464" t="s">
        <v>71</v>
      </c>
      <c r="H4" s="465">
        <v>2015</v>
      </c>
      <c r="I4" s="466"/>
      <c r="J4" s="129"/>
      <c r="K4" s="129"/>
      <c r="L4" s="465">
        <v>2016</v>
      </c>
      <c r="M4" s="466"/>
      <c r="N4" s="129"/>
      <c r="O4" s="129"/>
      <c r="P4" s="465">
        <v>2017</v>
      </c>
      <c r="Q4" s="466"/>
      <c r="R4" s="467" t="s">
        <v>2</v>
      </c>
      <c r="S4" s="462" t="s">
        <v>106</v>
      </c>
    </row>
    <row r="5" spans="1:19" ht="14.4" customHeight="1" thickBot="1" x14ac:dyDescent="0.35">
      <c r="A5" s="700"/>
      <c r="B5" s="700"/>
      <c r="C5" s="701"/>
      <c r="D5" s="710"/>
      <c r="E5" s="702"/>
      <c r="F5" s="703"/>
      <c r="G5" s="704"/>
      <c r="H5" s="705" t="s">
        <v>78</v>
      </c>
      <c r="I5" s="706" t="s">
        <v>14</v>
      </c>
      <c r="J5" s="707"/>
      <c r="K5" s="707"/>
      <c r="L5" s="705" t="s">
        <v>78</v>
      </c>
      <c r="M5" s="706" t="s">
        <v>14</v>
      </c>
      <c r="N5" s="707"/>
      <c r="O5" s="707"/>
      <c r="P5" s="705" t="s">
        <v>78</v>
      </c>
      <c r="Q5" s="706" t="s">
        <v>14</v>
      </c>
      <c r="R5" s="708"/>
      <c r="S5" s="709"/>
    </row>
    <row r="6" spans="1:19" ht="14.4" customHeight="1" x14ac:dyDescent="0.3">
      <c r="A6" s="597" t="s">
        <v>1499</v>
      </c>
      <c r="B6" s="598" t="s">
        <v>1500</v>
      </c>
      <c r="C6" s="598" t="s">
        <v>911</v>
      </c>
      <c r="D6" s="598" t="s">
        <v>748</v>
      </c>
      <c r="E6" s="598" t="s">
        <v>1508</v>
      </c>
      <c r="F6" s="598" t="s">
        <v>1513</v>
      </c>
      <c r="G6" s="598" t="s">
        <v>1514</v>
      </c>
      <c r="H6" s="144"/>
      <c r="I6" s="144"/>
      <c r="J6" s="598"/>
      <c r="K6" s="598"/>
      <c r="L6" s="144"/>
      <c r="M6" s="144"/>
      <c r="N6" s="598"/>
      <c r="O6" s="598"/>
      <c r="P6" s="144">
        <v>40</v>
      </c>
      <c r="Q6" s="144">
        <v>5240</v>
      </c>
      <c r="R6" s="603"/>
      <c r="S6" s="621">
        <v>131</v>
      </c>
    </row>
    <row r="7" spans="1:19" ht="14.4" customHeight="1" x14ac:dyDescent="0.3">
      <c r="A7" s="604" t="s">
        <v>1499</v>
      </c>
      <c r="B7" s="605" t="s">
        <v>1500</v>
      </c>
      <c r="C7" s="605" t="s">
        <v>911</v>
      </c>
      <c r="D7" s="605" t="s">
        <v>748</v>
      </c>
      <c r="E7" s="605" t="s">
        <v>1508</v>
      </c>
      <c r="F7" s="605" t="s">
        <v>1515</v>
      </c>
      <c r="G7" s="605" t="s">
        <v>1516</v>
      </c>
      <c r="H7" s="622"/>
      <c r="I7" s="622"/>
      <c r="J7" s="605"/>
      <c r="K7" s="605"/>
      <c r="L7" s="622"/>
      <c r="M7" s="622"/>
      <c r="N7" s="605"/>
      <c r="O7" s="605"/>
      <c r="P7" s="622">
        <v>9</v>
      </c>
      <c r="Q7" s="622">
        <v>2529</v>
      </c>
      <c r="R7" s="610"/>
      <c r="S7" s="623">
        <v>281</v>
      </c>
    </row>
    <row r="8" spans="1:19" ht="14.4" customHeight="1" x14ac:dyDescent="0.3">
      <c r="A8" s="604" t="s">
        <v>1499</v>
      </c>
      <c r="B8" s="605" t="s">
        <v>1500</v>
      </c>
      <c r="C8" s="605" t="s">
        <v>911</v>
      </c>
      <c r="D8" s="605" t="s">
        <v>748</v>
      </c>
      <c r="E8" s="605" t="s">
        <v>1508</v>
      </c>
      <c r="F8" s="605" t="s">
        <v>1517</v>
      </c>
      <c r="G8" s="605" t="s">
        <v>1518</v>
      </c>
      <c r="H8" s="622"/>
      <c r="I8" s="622"/>
      <c r="J8" s="605"/>
      <c r="K8" s="605"/>
      <c r="L8" s="622"/>
      <c r="M8" s="622"/>
      <c r="N8" s="605"/>
      <c r="O8" s="605"/>
      <c r="P8" s="622">
        <v>1</v>
      </c>
      <c r="Q8" s="622">
        <v>491</v>
      </c>
      <c r="R8" s="610"/>
      <c r="S8" s="623">
        <v>491</v>
      </c>
    </row>
    <row r="9" spans="1:19" ht="14.4" customHeight="1" x14ac:dyDescent="0.3">
      <c r="A9" s="604" t="s">
        <v>1499</v>
      </c>
      <c r="B9" s="605" t="s">
        <v>1500</v>
      </c>
      <c r="C9" s="605" t="s">
        <v>911</v>
      </c>
      <c r="D9" s="605" t="s">
        <v>748</v>
      </c>
      <c r="E9" s="605" t="s">
        <v>1508</v>
      </c>
      <c r="F9" s="605" t="s">
        <v>1521</v>
      </c>
      <c r="G9" s="605" t="s">
        <v>1522</v>
      </c>
      <c r="H9" s="622"/>
      <c r="I9" s="622"/>
      <c r="J9" s="605"/>
      <c r="K9" s="605"/>
      <c r="L9" s="622"/>
      <c r="M9" s="622"/>
      <c r="N9" s="605"/>
      <c r="O9" s="605"/>
      <c r="P9" s="622">
        <v>40</v>
      </c>
      <c r="Q9" s="622">
        <v>29680</v>
      </c>
      <c r="R9" s="610"/>
      <c r="S9" s="623">
        <v>742</v>
      </c>
    </row>
    <row r="10" spans="1:19" ht="14.4" customHeight="1" x14ac:dyDescent="0.3">
      <c r="A10" s="604" t="s">
        <v>1499</v>
      </c>
      <c r="B10" s="605" t="s">
        <v>1500</v>
      </c>
      <c r="C10" s="605" t="s">
        <v>911</v>
      </c>
      <c r="D10" s="605" t="s">
        <v>748</v>
      </c>
      <c r="E10" s="605" t="s">
        <v>1508</v>
      </c>
      <c r="F10" s="605" t="s">
        <v>1523</v>
      </c>
      <c r="G10" s="605" t="s">
        <v>1524</v>
      </c>
      <c r="H10" s="622"/>
      <c r="I10" s="622"/>
      <c r="J10" s="605"/>
      <c r="K10" s="605"/>
      <c r="L10" s="622"/>
      <c r="M10" s="622"/>
      <c r="N10" s="605"/>
      <c r="O10" s="605"/>
      <c r="P10" s="622">
        <v>4</v>
      </c>
      <c r="Q10" s="622">
        <v>1484</v>
      </c>
      <c r="R10" s="610"/>
      <c r="S10" s="623">
        <v>371</v>
      </c>
    </row>
    <row r="11" spans="1:19" ht="14.4" customHeight="1" x14ac:dyDescent="0.3">
      <c r="A11" s="604" t="s">
        <v>1499</v>
      </c>
      <c r="B11" s="605" t="s">
        <v>1500</v>
      </c>
      <c r="C11" s="605" t="s">
        <v>911</v>
      </c>
      <c r="D11" s="605" t="s">
        <v>1484</v>
      </c>
      <c r="E11" s="605" t="s">
        <v>1501</v>
      </c>
      <c r="F11" s="605" t="s">
        <v>1502</v>
      </c>
      <c r="G11" s="605" t="s">
        <v>1503</v>
      </c>
      <c r="H11" s="622"/>
      <c r="I11" s="622"/>
      <c r="J11" s="605"/>
      <c r="K11" s="605"/>
      <c r="L11" s="622">
        <v>2</v>
      </c>
      <c r="M11" s="622">
        <v>1787.8</v>
      </c>
      <c r="N11" s="605">
        <v>1</v>
      </c>
      <c r="O11" s="605">
        <v>893.9</v>
      </c>
      <c r="P11" s="622"/>
      <c r="Q11" s="622"/>
      <c r="R11" s="610"/>
      <c r="S11" s="623"/>
    </row>
    <row r="12" spans="1:19" ht="14.4" customHeight="1" x14ac:dyDescent="0.3">
      <c r="A12" s="604" t="s">
        <v>1499</v>
      </c>
      <c r="B12" s="605" t="s">
        <v>1500</v>
      </c>
      <c r="C12" s="605" t="s">
        <v>911</v>
      </c>
      <c r="D12" s="605" t="s">
        <v>1484</v>
      </c>
      <c r="E12" s="605" t="s">
        <v>1501</v>
      </c>
      <c r="F12" s="605" t="s">
        <v>1504</v>
      </c>
      <c r="G12" s="605" t="s">
        <v>1505</v>
      </c>
      <c r="H12" s="622">
        <v>2</v>
      </c>
      <c r="I12" s="622">
        <v>1787.8</v>
      </c>
      <c r="J12" s="605"/>
      <c r="K12" s="605">
        <v>893.9</v>
      </c>
      <c r="L12" s="622"/>
      <c r="M12" s="622"/>
      <c r="N12" s="605"/>
      <c r="O12" s="605"/>
      <c r="P12" s="622">
        <v>1</v>
      </c>
      <c r="Q12" s="622">
        <v>893.9</v>
      </c>
      <c r="R12" s="610"/>
      <c r="S12" s="623">
        <v>893.9</v>
      </c>
    </row>
    <row r="13" spans="1:19" ht="14.4" customHeight="1" x14ac:dyDescent="0.3">
      <c r="A13" s="604" t="s">
        <v>1499</v>
      </c>
      <c r="B13" s="605" t="s">
        <v>1500</v>
      </c>
      <c r="C13" s="605" t="s">
        <v>911</v>
      </c>
      <c r="D13" s="605" t="s">
        <v>1484</v>
      </c>
      <c r="E13" s="605" t="s">
        <v>1501</v>
      </c>
      <c r="F13" s="605" t="s">
        <v>1506</v>
      </c>
      <c r="G13" s="605" t="s">
        <v>1507</v>
      </c>
      <c r="H13" s="622">
        <v>4</v>
      </c>
      <c r="I13" s="622">
        <v>2044</v>
      </c>
      <c r="J13" s="605">
        <v>0.8</v>
      </c>
      <c r="K13" s="605">
        <v>511</v>
      </c>
      <c r="L13" s="622">
        <v>5</v>
      </c>
      <c r="M13" s="622">
        <v>2555</v>
      </c>
      <c r="N13" s="605">
        <v>1</v>
      </c>
      <c r="O13" s="605">
        <v>511</v>
      </c>
      <c r="P13" s="622">
        <v>3</v>
      </c>
      <c r="Q13" s="622">
        <v>1533</v>
      </c>
      <c r="R13" s="610">
        <v>0.6</v>
      </c>
      <c r="S13" s="623">
        <v>511</v>
      </c>
    </row>
    <row r="14" spans="1:19" ht="14.4" customHeight="1" x14ac:dyDescent="0.3">
      <c r="A14" s="604" t="s">
        <v>1499</v>
      </c>
      <c r="B14" s="605" t="s">
        <v>1500</v>
      </c>
      <c r="C14" s="605" t="s">
        <v>911</v>
      </c>
      <c r="D14" s="605" t="s">
        <v>1484</v>
      </c>
      <c r="E14" s="605" t="s">
        <v>1508</v>
      </c>
      <c r="F14" s="605" t="s">
        <v>1509</v>
      </c>
      <c r="G14" s="605" t="s">
        <v>1510</v>
      </c>
      <c r="H14" s="622"/>
      <c r="I14" s="622"/>
      <c r="J14" s="605"/>
      <c r="K14" s="605"/>
      <c r="L14" s="622"/>
      <c r="M14" s="622"/>
      <c r="N14" s="605"/>
      <c r="O14" s="605"/>
      <c r="P14" s="622">
        <v>1</v>
      </c>
      <c r="Q14" s="622">
        <v>111.11</v>
      </c>
      <c r="R14" s="610"/>
      <c r="S14" s="623">
        <v>111.11</v>
      </c>
    </row>
    <row r="15" spans="1:19" ht="14.4" customHeight="1" x14ac:dyDescent="0.3">
      <c r="A15" s="604" t="s">
        <v>1499</v>
      </c>
      <c r="B15" s="605" t="s">
        <v>1500</v>
      </c>
      <c r="C15" s="605" t="s">
        <v>911</v>
      </c>
      <c r="D15" s="605" t="s">
        <v>1484</v>
      </c>
      <c r="E15" s="605" t="s">
        <v>1508</v>
      </c>
      <c r="F15" s="605" t="s">
        <v>1511</v>
      </c>
      <c r="G15" s="605" t="s">
        <v>1512</v>
      </c>
      <c r="H15" s="622">
        <v>14</v>
      </c>
      <c r="I15" s="622">
        <v>10150</v>
      </c>
      <c r="J15" s="605">
        <v>2.7358490566037736</v>
      </c>
      <c r="K15" s="605">
        <v>725</v>
      </c>
      <c r="L15" s="622">
        <v>5</v>
      </c>
      <c r="M15" s="622">
        <v>3710</v>
      </c>
      <c r="N15" s="605">
        <v>1</v>
      </c>
      <c r="O15" s="605">
        <v>742</v>
      </c>
      <c r="P15" s="622">
        <v>3</v>
      </c>
      <c r="Q15" s="622">
        <v>2226</v>
      </c>
      <c r="R15" s="610">
        <v>0.6</v>
      </c>
      <c r="S15" s="623">
        <v>742</v>
      </c>
    </row>
    <row r="16" spans="1:19" ht="14.4" customHeight="1" x14ac:dyDescent="0.3">
      <c r="A16" s="604" t="s">
        <v>1499</v>
      </c>
      <c r="B16" s="605" t="s">
        <v>1500</v>
      </c>
      <c r="C16" s="605" t="s">
        <v>911</v>
      </c>
      <c r="D16" s="605" t="s">
        <v>1484</v>
      </c>
      <c r="E16" s="605" t="s">
        <v>1508</v>
      </c>
      <c r="F16" s="605" t="s">
        <v>1513</v>
      </c>
      <c r="G16" s="605" t="s">
        <v>1514</v>
      </c>
      <c r="H16" s="622">
        <v>933</v>
      </c>
      <c r="I16" s="622">
        <v>114759</v>
      </c>
      <c r="J16" s="605">
        <v>0.86053330133925221</v>
      </c>
      <c r="K16" s="605">
        <v>123</v>
      </c>
      <c r="L16" s="622">
        <v>1018</v>
      </c>
      <c r="M16" s="622">
        <v>133358</v>
      </c>
      <c r="N16" s="605">
        <v>1</v>
      </c>
      <c r="O16" s="605">
        <v>131</v>
      </c>
      <c r="P16" s="622">
        <v>719</v>
      </c>
      <c r="Q16" s="622">
        <v>94189</v>
      </c>
      <c r="R16" s="610">
        <v>0.70628683693516703</v>
      </c>
      <c r="S16" s="623">
        <v>131</v>
      </c>
    </row>
    <row r="17" spans="1:19" ht="14.4" customHeight="1" x14ac:dyDescent="0.3">
      <c r="A17" s="604" t="s">
        <v>1499</v>
      </c>
      <c r="B17" s="605" t="s">
        <v>1500</v>
      </c>
      <c r="C17" s="605" t="s">
        <v>911</v>
      </c>
      <c r="D17" s="605" t="s">
        <v>1484</v>
      </c>
      <c r="E17" s="605" t="s">
        <v>1508</v>
      </c>
      <c r="F17" s="605" t="s">
        <v>1515</v>
      </c>
      <c r="G17" s="605" t="s">
        <v>1516</v>
      </c>
      <c r="H17" s="622">
        <v>198</v>
      </c>
      <c r="I17" s="622">
        <v>53262</v>
      </c>
      <c r="J17" s="605">
        <v>0.99237949730767083</v>
      </c>
      <c r="K17" s="605">
        <v>269</v>
      </c>
      <c r="L17" s="622">
        <v>191</v>
      </c>
      <c r="M17" s="622">
        <v>53671</v>
      </c>
      <c r="N17" s="605">
        <v>1</v>
      </c>
      <c r="O17" s="605">
        <v>281</v>
      </c>
      <c r="P17" s="622">
        <v>123</v>
      </c>
      <c r="Q17" s="622">
        <v>34563</v>
      </c>
      <c r="R17" s="610">
        <v>0.64397905759162299</v>
      </c>
      <c r="S17" s="623">
        <v>281</v>
      </c>
    </row>
    <row r="18" spans="1:19" ht="14.4" customHeight="1" x14ac:dyDescent="0.3">
      <c r="A18" s="604" t="s">
        <v>1499</v>
      </c>
      <c r="B18" s="605" t="s">
        <v>1500</v>
      </c>
      <c r="C18" s="605" t="s">
        <v>911</v>
      </c>
      <c r="D18" s="605" t="s">
        <v>1484</v>
      </c>
      <c r="E18" s="605" t="s">
        <v>1508</v>
      </c>
      <c r="F18" s="605" t="s">
        <v>1517</v>
      </c>
      <c r="G18" s="605" t="s">
        <v>1518</v>
      </c>
      <c r="H18" s="622">
        <v>9</v>
      </c>
      <c r="I18" s="622">
        <v>4239</v>
      </c>
      <c r="J18" s="605">
        <v>1.2333430317137037</v>
      </c>
      <c r="K18" s="605">
        <v>471</v>
      </c>
      <c r="L18" s="622">
        <v>7</v>
      </c>
      <c r="M18" s="622">
        <v>3437</v>
      </c>
      <c r="N18" s="605">
        <v>1</v>
      </c>
      <c r="O18" s="605">
        <v>491</v>
      </c>
      <c r="P18" s="622">
        <v>4</v>
      </c>
      <c r="Q18" s="622">
        <v>1964</v>
      </c>
      <c r="R18" s="610">
        <v>0.5714285714285714</v>
      </c>
      <c r="S18" s="623">
        <v>491</v>
      </c>
    </row>
    <row r="19" spans="1:19" ht="14.4" customHeight="1" x14ac:dyDescent="0.3">
      <c r="A19" s="604" t="s">
        <v>1499</v>
      </c>
      <c r="B19" s="605" t="s">
        <v>1500</v>
      </c>
      <c r="C19" s="605" t="s">
        <v>911</v>
      </c>
      <c r="D19" s="605" t="s">
        <v>1484</v>
      </c>
      <c r="E19" s="605" t="s">
        <v>1508</v>
      </c>
      <c r="F19" s="605" t="s">
        <v>1519</v>
      </c>
      <c r="G19" s="605" t="s">
        <v>1520</v>
      </c>
      <c r="H19" s="622"/>
      <c r="I19" s="622"/>
      <c r="J19" s="605"/>
      <c r="K19" s="605"/>
      <c r="L19" s="622">
        <v>1</v>
      </c>
      <c r="M19" s="622">
        <v>555.55999999999995</v>
      </c>
      <c r="N19" s="605">
        <v>1</v>
      </c>
      <c r="O19" s="605">
        <v>555.55999999999995</v>
      </c>
      <c r="P19" s="622">
        <v>1</v>
      </c>
      <c r="Q19" s="622">
        <v>555.55999999999995</v>
      </c>
      <c r="R19" s="610">
        <v>1</v>
      </c>
      <c r="S19" s="623">
        <v>555.55999999999995</v>
      </c>
    </row>
    <row r="20" spans="1:19" ht="14.4" customHeight="1" x14ac:dyDescent="0.3">
      <c r="A20" s="604" t="s">
        <v>1499</v>
      </c>
      <c r="B20" s="605" t="s">
        <v>1500</v>
      </c>
      <c r="C20" s="605" t="s">
        <v>911</v>
      </c>
      <c r="D20" s="605" t="s">
        <v>1484</v>
      </c>
      <c r="E20" s="605" t="s">
        <v>1508</v>
      </c>
      <c r="F20" s="605" t="s">
        <v>1521</v>
      </c>
      <c r="G20" s="605" t="s">
        <v>1522</v>
      </c>
      <c r="H20" s="622">
        <v>932</v>
      </c>
      <c r="I20" s="622">
        <v>675700</v>
      </c>
      <c r="J20" s="605">
        <v>0.8945450886734202</v>
      </c>
      <c r="K20" s="605">
        <v>725</v>
      </c>
      <c r="L20" s="622">
        <v>1018</v>
      </c>
      <c r="M20" s="622">
        <v>755356</v>
      </c>
      <c r="N20" s="605">
        <v>1</v>
      </c>
      <c r="O20" s="605">
        <v>742</v>
      </c>
      <c r="P20" s="622">
        <v>721</v>
      </c>
      <c r="Q20" s="622">
        <v>534982</v>
      </c>
      <c r="R20" s="610">
        <v>0.70825147347740669</v>
      </c>
      <c r="S20" s="623">
        <v>742</v>
      </c>
    </row>
    <row r="21" spans="1:19" ht="14.4" customHeight="1" x14ac:dyDescent="0.3">
      <c r="A21" s="604" t="s">
        <v>1499</v>
      </c>
      <c r="B21" s="605" t="s">
        <v>1500</v>
      </c>
      <c r="C21" s="605" t="s">
        <v>911</v>
      </c>
      <c r="D21" s="605" t="s">
        <v>1484</v>
      </c>
      <c r="E21" s="605" t="s">
        <v>1508</v>
      </c>
      <c r="F21" s="605" t="s">
        <v>1523</v>
      </c>
      <c r="G21" s="605" t="s">
        <v>1524</v>
      </c>
      <c r="H21" s="622">
        <v>42</v>
      </c>
      <c r="I21" s="622">
        <v>15246</v>
      </c>
      <c r="J21" s="605">
        <v>0.7753648985404058</v>
      </c>
      <c r="K21" s="605">
        <v>363</v>
      </c>
      <c r="L21" s="622">
        <v>53</v>
      </c>
      <c r="M21" s="622">
        <v>19663</v>
      </c>
      <c r="N21" s="605">
        <v>1</v>
      </c>
      <c r="O21" s="605">
        <v>371</v>
      </c>
      <c r="P21" s="622">
        <v>59</v>
      </c>
      <c r="Q21" s="622">
        <v>21889</v>
      </c>
      <c r="R21" s="610">
        <v>1.1132075471698113</v>
      </c>
      <c r="S21" s="623">
        <v>371</v>
      </c>
    </row>
    <row r="22" spans="1:19" ht="14.4" customHeight="1" x14ac:dyDescent="0.3">
      <c r="A22" s="604" t="s">
        <v>1499</v>
      </c>
      <c r="B22" s="605" t="s">
        <v>1500</v>
      </c>
      <c r="C22" s="605" t="s">
        <v>911</v>
      </c>
      <c r="D22" s="605" t="s">
        <v>1495</v>
      </c>
      <c r="E22" s="605" t="s">
        <v>1508</v>
      </c>
      <c r="F22" s="605" t="s">
        <v>1515</v>
      </c>
      <c r="G22" s="605" t="s">
        <v>1516</v>
      </c>
      <c r="H22" s="622"/>
      <c r="I22" s="622"/>
      <c r="J22" s="605"/>
      <c r="K22" s="605"/>
      <c r="L22" s="622"/>
      <c r="M22" s="622"/>
      <c r="N22" s="605"/>
      <c r="O22" s="605"/>
      <c r="P22" s="622">
        <v>19</v>
      </c>
      <c r="Q22" s="622">
        <v>5339</v>
      </c>
      <c r="R22" s="610"/>
      <c r="S22" s="623">
        <v>281</v>
      </c>
    </row>
    <row r="23" spans="1:19" ht="14.4" customHeight="1" x14ac:dyDescent="0.3">
      <c r="A23" s="604" t="s">
        <v>1499</v>
      </c>
      <c r="B23" s="605" t="s">
        <v>1525</v>
      </c>
      <c r="C23" s="605" t="s">
        <v>519</v>
      </c>
      <c r="D23" s="605" t="s">
        <v>748</v>
      </c>
      <c r="E23" s="605" t="s">
        <v>1526</v>
      </c>
      <c r="F23" s="605" t="s">
        <v>1529</v>
      </c>
      <c r="G23" s="605" t="s">
        <v>1530</v>
      </c>
      <c r="H23" s="622"/>
      <c r="I23" s="622"/>
      <c r="J23" s="605"/>
      <c r="K23" s="605"/>
      <c r="L23" s="622">
        <v>0.68</v>
      </c>
      <c r="M23" s="622">
        <v>1841.46</v>
      </c>
      <c r="N23" s="605">
        <v>1</v>
      </c>
      <c r="O23" s="605">
        <v>2708.0294117647059</v>
      </c>
      <c r="P23" s="622"/>
      <c r="Q23" s="622"/>
      <c r="R23" s="610"/>
      <c r="S23" s="623"/>
    </row>
    <row r="24" spans="1:19" ht="14.4" customHeight="1" x14ac:dyDescent="0.3">
      <c r="A24" s="604" t="s">
        <v>1499</v>
      </c>
      <c r="B24" s="605" t="s">
        <v>1525</v>
      </c>
      <c r="C24" s="605" t="s">
        <v>519</v>
      </c>
      <c r="D24" s="605" t="s">
        <v>748</v>
      </c>
      <c r="E24" s="605" t="s">
        <v>1526</v>
      </c>
      <c r="F24" s="605" t="s">
        <v>1531</v>
      </c>
      <c r="G24" s="605" t="s">
        <v>1530</v>
      </c>
      <c r="H24" s="622"/>
      <c r="I24" s="622"/>
      <c r="J24" s="605"/>
      <c r="K24" s="605"/>
      <c r="L24" s="622">
        <v>0.60000000000000009</v>
      </c>
      <c r="M24" s="622">
        <v>4062.06</v>
      </c>
      <c r="N24" s="605">
        <v>1</v>
      </c>
      <c r="O24" s="605">
        <v>6770.0999999999985</v>
      </c>
      <c r="P24" s="622"/>
      <c r="Q24" s="622"/>
      <c r="R24" s="610"/>
      <c r="S24" s="623"/>
    </row>
    <row r="25" spans="1:19" ht="14.4" customHeight="1" x14ac:dyDescent="0.3">
      <c r="A25" s="604" t="s">
        <v>1499</v>
      </c>
      <c r="B25" s="605" t="s">
        <v>1525</v>
      </c>
      <c r="C25" s="605" t="s">
        <v>519</v>
      </c>
      <c r="D25" s="605" t="s">
        <v>748</v>
      </c>
      <c r="E25" s="605" t="s">
        <v>1526</v>
      </c>
      <c r="F25" s="605" t="s">
        <v>1533</v>
      </c>
      <c r="G25" s="605" t="s">
        <v>710</v>
      </c>
      <c r="H25" s="622"/>
      <c r="I25" s="622"/>
      <c r="J25" s="605"/>
      <c r="K25" s="605"/>
      <c r="L25" s="622">
        <v>0.02</v>
      </c>
      <c r="M25" s="622">
        <v>197.75</v>
      </c>
      <c r="N25" s="605">
        <v>1</v>
      </c>
      <c r="O25" s="605">
        <v>9887.5</v>
      </c>
      <c r="P25" s="622"/>
      <c r="Q25" s="622"/>
      <c r="R25" s="610"/>
      <c r="S25" s="623"/>
    </row>
    <row r="26" spans="1:19" ht="14.4" customHeight="1" x14ac:dyDescent="0.3">
      <c r="A26" s="604" t="s">
        <v>1499</v>
      </c>
      <c r="B26" s="605" t="s">
        <v>1525</v>
      </c>
      <c r="C26" s="605" t="s">
        <v>519</v>
      </c>
      <c r="D26" s="605" t="s">
        <v>748</v>
      </c>
      <c r="E26" s="605" t="s">
        <v>1526</v>
      </c>
      <c r="F26" s="605" t="s">
        <v>1536</v>
      </c>
      <c r="G26" s="605" t="s">
        <v>646</v>
      </c>
      <c r="H26" s="622"/>
      <c r="I26" s="622"/>
      <c r="J26" s="605"/>
      <c r="K26" s="605"/>
      <c r="L26" s="622">
        <v>3</v>
      </c>
      <c r="M26" s="622">
        <v>2798.46</v>
      </c>
      <c r="N26" s="605">
        <v>1</v>
      </c>
      <c r="O26" s="605">
        <v>932.82</v>
      </c>
      <c r="P26" s="622">
        <v>1</v>
      </c>
      <c r="Q26" s="622">
        <v>843.46</v>
      </c>
      <c r="R26" s="610">
        <v>0.30140148510252068</v>
      </c>
      <c r="S26" s="623">
        <v>843.46</v>
      </c>
    </row>
    <row r="27" spans="1:19" ht="14.4" customHeight="1" x14ac:dyDescent="0.3">
      <c r="A27" s="604" t="s">
        <v>1499</v>
      </c>
      <c r="B27" s="605" t="s">
        <v>1525</v>
      </c>
      <c r="C27" s="605" t="s">
        <v>519</v>
      </c>
      <c r="D27" s="605" t="s">
        <v>748</v>
      </c>
      <c r="E27" s="605" t="s">
        <v>1526</v>
      </c>
      <c r="F27" s="605" t="s">
        <v>1538</v>
      </c>
      <c r="G27" s="605" t="s">
        <v>665</v>
      </c>
      <c r="H27" s="622"/>
      <c r="I27" s="622"/>
      <c r="J27" s="605"/>
      <c r="K27" s="605"/>
      <c r="L27" s="622">
        <v>0.05</v>
      </c>
      <c r="M27" s="622">
        <v>221.35</v>
      </c>
      <c r="N27" s="605">
        <v>1</v>
      </c>
      <c r="O27" s="605">
        <v>4427</v>
      </c>
      <c r="P27" s="622"/>
      <c r="Q27" s="622"/>
      <c r="R27" s="610"/>
      <c r="S27" s="623"/>
    </row>
    <row r="28" spans="1:19" ht="14.4" customHeight="1" x14ac:dyDescent="0.3">
      <c r="A28" s="604" t="s">
        <v>1499</v>
      </c>
      <c r="B28" s="605" t="s">
        <v>1525</v>
      </c>
      <c r="C28" s="605" t="s">
        <v>519</v>
      </c>
      <c r="D28" s="605" t="s">
        <v>748</v>
      </c>
      <c r="E28" s="605" t="s">
        <v>1526</v>
      </c>
      <c r="F28" s="605" t="s">
        <v>1539</v>
      </c>
      <c r="G28" s="605" t="s">
        <v>665</v>
      </c>
      <c r="H28" s="622"/>
      <c r="I28" s="622"/>
      <c r="J28" s="605"/>
      <c r="K28" s="605"/>
      <c r="L28" s="622"/>
      <c r="M28" s="622"/>
      <c r="N28" s="605"/>
      <c r="O28" s="605"/>
      <c r="P28" s="622">
        <v>7.0000000000000007E-2</v>
      </c>
      <c r="Q28" s="622">
        <v>636.66</v>
      </c>
      <c r="R28" s="610"/>
      <c r="S28" s="623">
        <v>9095.1428571428551</v>
      </c>
    </row>
    <row r="29" spans="1:19" ht="14.4" customHeight="1" x14ac:dyDescent="0.3">
      <c r="A29" s="604" t="s">
        <v>1499</v>
      </c>
      <c r="B29" s="605" t="s">
        <v>1525</v>
      </c>
      <c r="C29" s="605" t="s">
        <v>519</v>
      </c>
      <c r="D29" s="605" t="s">
        <v>748</v>
      </c>
      <c r="E29" s="605" t="s">
        <v>1526</v>
      </c>
      <c r="F29" s="605" t="s">
        <v>1541</v>
      </c>
      <c r="G29" s="605" t="s">
        <v>665</v>
      </c>
      <c r="H29" s="622"/>
      <c r="I29" s="622"/>
      <c r="J29" s="605"/>
      <c r="K29" s="605"/>
      <c r="L29" s="622">
        <v>0.25</v>
      </c>
      <c r="M29" s="622">
        <v>442.7</v>
      </c>
      <c r="N29" s="605">
        <v>1</v>
      </c>
      <c r="O29" s="605">
        <v>1770.8</v>
      </c>
      <c r="P29" s="622">
        <v>0.3</v>
      </c>
      <c r="Q29" s="622">
        <v>545.71</v>
      </c>
      <c r="R29" s="610">
        <v>1.2326857917325504</v>
      </c>
      <c r="S29" s="623">
        <v>1819.0333333333335</v>
      </c>
    </row>
    <row r="30" spans="1:19" ht="14.4" customHeight="1" x14ac:dyDescent="0.3">
      <c r="A30" s="604" t="s">
        <v>1499</v>
      </c>
      <c r="B30" s="605" t="s">
        <v>1525</v>
      </c>
      <c r="C30" s="605" t="s">
        <v>519</v>
      </c>
      <c r="D30" s="605" t="s">
        <v>748</v>
      </c>
      <c r="E30" s="605" t="s">
        <v>1526</v>
      </c>
      <c r="F30" s="605" t="s">
        <v>1542</v>
      </c>
      <c r="G30" s="605" t="s">
        <v>650</v>
      </c>
      <c r="H30" s="622">
        <v>0.55000000000000004</v>
      </c>
      <c r="I30" s="622">
        <v>208.62</v>
      </c>
      <c r="J30" s="605"/>
      <c r="K30" s="605">
        <v>379.30909090909091</v>
      </c>
      <c r="L30" s="622"/>
      <c r="M30" s="622"/>
      <c r="N30" s="605"/>
      <c r="O30" s="605"/>
      <c r="P30" s="622"/>
      <c r="Q30" s="622"/>
      <c r="R30" s="610"/>
      <c r="S30" s="623"/>
    </row>
    <row r="31" spans="1:19" ht="14.4" customHeight="1" x14ac:dyDescent="0.3">
      <c r="A31" s="604" t="s">
        <v>1499</v>
      </c>
      <c r="B31" s="605" t="s">
        <v>1525</v>
      </c>
      <c r="C31" s="605" t="s">
        <v>519</v>
      </c>
      <c r="D31" s="605" t="s">
        <v>748</v>
      </c>
      <c r="E31" s="605" t="s">
        <v>1526</v>
      </c>
      <c r="F31" s="605" t="s">
        <v>1544</v>
      </c>
      <c r="G31" s="605" t="s">
        <v>665</v>
      </c>
      <c r="H31" s="622"/>
      <c r="I31" s="622"/>
      <c r="J31" s="605"/>
      <c r="K31" s="605"/>
      <c r="L31" s="622">
        <v>0.05</v>
      </c>
      <c r="M31" s="622">
        <v>1912.4700000000003</v>
      </c>
      <c r="N31" s="605">
        <v>1</v>
      </c>
      <c r="O31" s="605">
        <v>38249.4</v>
      </c>
      <c r="P31" s="622"/>
      <c r="Q31" s="622"/>
      <c r="R31" s="610"/>
      <c r="S31" s="623"/>
    </row>
    <row r="32" spans="1:19" ht="14.4" customHeight="1" x14ac:dyDescent="0.3">
      <c r="A32" s="604" t="s">
        <v>1499</v>
      </c>
      <c r="B32" s="605" t="s">
        <v>1525</v>
      </c>
      <c r="C32" s="605" t="s">
        <v>519</v>
      </c>
      <c r="D32" s="605" t="s">
        <v>748</v>
      </c>
      <c r="E32" s="605" t="s">
        <v>1508</v>
      </c>
      <c r="F32" s="605" t="s">
        <v>1553</v>
      </c>
      <c r="G32" s="605" t="s">
        <v>1554</v>
      </c>
      <c r="H32" s="622">
        <v>5</v>
      </c>
      <c r="I32" s="622">
        <v>1035</v>
      </c>
      <c r="J32" s="605">
        <v>0.69416498993963782</v>
      </c>
      <c r="K32" s="605">
        <v>207</v>
      </c>
      <c r="L32" s="622">
        <v>7</v>
      </c>
      <c r="M32" s="622">
        <v>1491</v>
      </c>
      <c r="N32" s="605">
        <v>1</v>
      </c>
      <c r="O32" s="605">
        <v>213</v>
      </c>
      <c r="P32" s="622">
        <v>13</v>
      </c>
      <c r="Q32" s="622">
        <v>2769</v>
      </c>
      <c r="R32" s="610">
        <v>1.8571428571428572</v>
      </c>
      <c r="S32" s="623">
        <v>213</v>
      </c>
    </row>
    <row r="33" spans="1:19" ht="14.4" customHeight="1" x14ac:dyDescent="0.3">
      <c r="A33" s="604" t="s">
        <v>1499</v>
      </c>
      <c r="B33" s="605" t="s">
        <v>1525</v>
      </c>
      <c r="C33" s="605" t="s">
        <v>519</v>
      </c>
      <c r="D33" s="605" t="s">
        <v>748</v>
      </c>
      <c r="E33" s="605" t="s">
        <v>1508</v>
      </c>
      <c r="F33" s="605" t="s">
        <v>1555</v>
      </c>
      <c r="G33" s="605" t="s">
        <v>1556</v>
      </c>
      <c r="H33" s="622">
        <v>8</v>
      </c>
      <c r="I33" s="622">
        <v>1208</v>
      </c>
      <c r="J33" s="605">
        <v>0.77935483870967737</v>
      </c>
      <c r="K33" s="605">
        <v>151</v>
      </c>
      <c r="L33" s="622">
        <v>10</v>
      </c>
      <c r="M33" s="622">
        <v>1550</v>
      </c>
      <c r="N33" s="605">
        <v>1</v>
      </c>
      <c r="O33" s="605">
        <v>155</v>
      </c>
      <c r="P33" s="622">
        <v>14</v>
      </c>
      <c r="Q33" s="622">
        <v>2170</v>
      </c>
      <c r="R33" s="610">
        <v>1.4</v>
      </c>
      <c r="S33" s="623">
        <v>155</v>
      </c>
    </row>
    <row r="34" spans="1:19" ht="14.4" customHeight="1" x14ac:dyDescent="0.3">
      <c r="A34" s="604" t="s">
        <v>1499</v>
      </c>
      <c r="B34" s="605" t="s">
        <v>1525</v>
      </c>
      <c r="C34" s="605" t="s">
        <v>519</v>
      </c>
      <c r="D34" s="605" t="s">
        <v>748</v>
      </c>
      <c r="E34" s="605" t="s">
        <v>1508</v>
      </c>
      <c r="F34" s="605" t="s">
        <v>1557</v>
      </c>
      <c r="G34" s="605" t="s">
        <v>1558</v>
      </c>
      <c r="H34" s="622">
        <v>11</v>
      </c>
      <c r="I34" s="622">
        <v>2013</v>
      </c>
      <c r="J34" s="605">
        <v>0.82805429864253388</v>
      </c>
      <c r="K34" s="605">
        <v>183</v>
      </c>
      <c r="L34" s="622">
        <v>13</v>
      </c>
      <c r="M34" s="622">
        <v>2431</v>
      </c>
      <c r="N34" s="605">
        <v>1</v>
      </c>
      <c r="O34" s="605">
        <v>187</v>
      </c>
      <c r="P34" s="622">
        <v>5</v>
      </c>
      <c r="Q34" s="622">
        <v>935</v>
      </c>
      <c r="R34" s="610">
        <v>0.38461538461538464</v>
      </c>
      <c r="S34" s="623">
        <v>187</v>
      </c>
    </row>
    <row r="35" spans="1:19" ht="14.4" customHeight="1" x14ac:dyDescent="0.3">
      <c r="A35" s="604" t="s">
        <v>1499</v>
      </c>
      <c r="B35" s="605" t="s">
        <v>1525</v>
      </c>
      <c r="C35" s="605" t="s">
        <v>519</v>
      </c>
      <c r="D35" s="605" t="s">
        <v>748</v>
      </c>
      <c r="E35" s="605" t="s">
        <v>1508</v>
      </c>
      <c r="F35" s="605" t="s">
        <v>1559</v>
      </c>
      <c r="G35" s="605" t="s">
        <v>1560</v>
      </c>
      <c r="H35" s="622">
        <v>8</v>
      </c>
      <c r="I35" s="622">
        <v>1000</v>
      </c>
      <c r="J35" s="605">
        <v>1.1160714285714286</v>
      </c>
      <c r="K35" s="605">
        <v>125</v>
      </c>
      <c r="L35" s="622">
        <v>7</v>
      </c>
      <c r="M35" s="622">
        <v>896</v>
      </c>
      <c r="N35" s="605">
        <v>1</v>
      </c>
      <c r="O35" s="605">
        <v>128</v>
      </c>
      <c r="P35" s="622">
        <v>4</v>
      </c>
      <c r="Q35" s="622">
        <v>512</v>
      </c>
      <c r="R35" s="610">
        <v>0.5714285714285714</v>
      </c>
      <c r="S35" s="623">
        <v>128</v>
      </c>
    </row>
    <row r="36" spans="1:19" ht="14.4" customHeight="1" x14ac:dyDescent="0.3">
      <c r="A36" s="604" t="s">
        <v>1499</v>
      </c>
      <c r="B36" s="605" t="s">
        <v>1525</v>
      </c>
      <c r="C36" s="605" t="s">
        <v>519</v>
      </c>
      <c r="D36" s="605" t="s">
        <v>748</v>
      </c>
      <c r="E36" s="605" t="s">
        <v>1508</v>
      </c>
      <c r="F36" s="605" t="s">
        <v>1561</v>
      </c>
      <c r="G36" s="605" t="s">
        <v>1562</v>
      </c>
      <c r="H36" s="622">
        <v>28</v>
      </c>
      <c r="I36" s="622">
        <v>6132</v>
      </c>
      <c r="J36" s="605">
        <v>0.42304242842359435</v>
      </c>
      <c r="K36" s="605">
        <v>219</v>
      </c>
      <c r="L36" s="622">
        <v>65</v>
      </c>
      <c r="M36" s="622">
        <v>14495</v>
      </c>
      <c r="N36" s="605">
        <v>1</v>
      </c>
      <c r="O36" s="605">
        <v>223</v>
      </c>
      <c r="P36" s="622">
        <v>31</v>
      </c>
      <c r="Q36" s="622">
        <v>6913</v>
      </c>
      <c r="R36" s="610">
        <v>0.47692307692307695</v>
      </c>
      <c r="S36" s="623">
        <v>223</v>
      </c>
    </row>
    <row r="37" spans="1:19" ht="14.4" customHeight="1" x14ac:dyDescent="0.3">
      <c r="A37" s="604" t="s">
        <v>1499</v>
      </c>
      <c r="B37" s="605" t="s">
        <v>1525</v>
      </c>
      <c r="C37" s="605" t="s">
        <v>519</v>
      </c>
      <c r="D37" s="605" t="s">
        <v>748</v>
      </c>
      <c r="E37" s="605" t="s">
        <v>1508</v>
      </c>
      <c r="F37" s="605" t="s">
        <v>1563</v>
      </c>
      <c r="G37" s="605" t="s">
        <v>1564</v>
      </c>
      <c r="H37" s="622">
        <v>2</v>
      </c>
      <c r="I37" s="622">
        <v>438</v>
      </c>
      <c r="J37" s="605">
        <v>0.3273542600896861</v>
      </c>
      <c r="K37" s="605">
        <v>219</v>
      </c>
      <c r="L37" s="622">
        <v>6</v>
      </c>
      <c r="M37" s="622">
        <v>1338</v>
      </c>
      <c r="N37" s="605">
        <v>1</v>
      </c>
      <c r="O37" s="605">
        <v>223</v>
      </c>
      <c r="P37" s="622">
        <v>5</v>
      </c>
      <c r="Q37" s="622">
        <v>1115</v>
      </c>
      <c r="R37" s="610">
        <v>0.83333333333333337</v>
      </c>
      <c r="S37" s="623">
        <v>223</v>
      </c>
    </row>
    <row r="38" spans="1:19" ht="14.4" customHeight="1" x14ac:dyDescent="0.3">
      <c r="A38" s="604" t="s">
        <v>1499</v>
      </c>
      <c r="B38" s="605" t="s">
        <v>1525</v>
      </c>
      <c r="C38" s="605" t="s">
        <v>519</v>
      </c>
      <c r="D38" s="605" t="s">
        <v>748</v>
      </c>
      <c r="E38" s="605" t="s">
        <v>1508</v>
      </c>
      <c r="F38" s="605" t="s">
        <v>1567</v>
      </c>
      <c r="G38" s="605" t="s">
        <v>1568</v>
      </c>
      <c r="H38" s="622">
        <v>6</v>
      </c>
      <c r="I38" s="622">
        <v>1326</v>
      </c>
      <c r="J38" s="605">
        <v>0.19010752688172042</v>
      </c>
      <c r="K38" s="605">
        <v>221</v>
      </c>
      <c r="L38" s="622">
        <v>31</v>
      </c>
      <c r="M38" s="622">
        <v>6975</v>
      </c>
      <c r="N38" s="605">
        <v>1</v>
      </c>
      <c r="O38" s="605">
        <v>225</v>
      </c>
      <c r="P38" s="622">
        <v>38</v>
      </c>
      <c r="Q38" s="622">
        <v>8550</v>
      </c>
      <c r="R38" s="610">
        <v>1.2258064516129032</v>
      </c>
      <c r="S38" s="623">
        <v>225</v>
      </c>
    </row>
    <row r="39" spans="1:19" ht="14.4" customHeight="1" x14ac:dyDescent="0.3">
      <c r="A39" s="604" t="s">
        <v>1499</v>
      </c>
      <c r="B39" s="605" t="s">
        <v>1525</v>
      </c>
      <c r="C39" s="605" t="s">
        <v>519</v>
      </c>
      <c r="D39" s="605" t="s">
        <v>748</v>
      </c>
      <c r="E39" s="605" t="s">
        <v>1508</v>
      </c>
      <c r="F39" s="605" t="s">
        <v>1583</v>
      </c>
      <c r="G39" s="605" t="s">
        <v>1584</v>
      </c>
      <c r="H39" s="622"/>
      <c r="I39" s="622"/>
      <c r="J39" s="605"/>
      <c r="K39" s="605"/>
      <c r="L39" s="622">
        <v>31</v>
      </c>
      <c r="M39" s="622">
        <v>10695</v>
      </c>
      <c r="N39" s="605">
        <v>1</v>
      </c>
      <c r="O39" s="605">
        <v>345</v>
      </c>
      <c r="P39" s="622">
        <v>29</v>
      </c>
      <c r="Q39" s="622">
        <v>10005</v>
      </c>
      <c r="R39" s="610">
        <v>0.93548387096774188</v>
      </c>
      <c r="S39" s="623">
        <v>345</v>
      </c>
    </row>
    <row r="40" spans="1:19" ht="14.4" customHeight="1" x14ac:dyDescent="0.3">
      <c r="A40" s="604" t="s">
        <v>1499</v>
      </c>
      <c r="B40" s="605" t="s">
        <v>1525</v>
      </c>
      <c r="C40" s="605" t="s">
        <v>519</v>
      </c>
      <c r="D40" s="605" t="s">
        <v>748</v>
      </c>
      <c r="E40" s="605" t="s">
        <v>1508</v>
      </c>
      <c r="F40" s="605" t="s">
        <v>1585</v>
      </c>
      <c r="G40" s="605" t="s">
        <v>1586</v>
      </c>
      <c r="H40" s="622"/>
      <c r="I40" s="622"/>
      <c r="J40" s="605"/>
      <c r="K40" s="605"/>
      <c r="L40" s="622"/>
      <c r="M40" s="622"/>
      <c r="N40" s="605"/>
      <c r="O40" s="605"/>
      <c r="P40" s="622">
        <v>4</v>
      </c>
      <c r="Q40" s="622">
        <v>3492</v>
      </c>
      <c r="R40" s="610"/>
      <c r="S40" s="623">
        <v>873</v>
      </c>
    </row>
    <row r="41" spans="1:19" ht="14.4" customHeight="1" x14ac:dyDescent="0.3">
      <c r="A41" s="604" t="s">
        <v>1499</v>
      </c>
      <c r="B41" s="605" t="s">
        <v>1525</v>
      </c>
      <c r="C41" s="605" t="s">
        <v>519</v>
      </c>
      <c r="D41" s="605" t="s">
        <v>748</v>
      </c>
      <c r="E41" s="605" t="s">
        <v>1508</v>
      </c>
      <c r="F41" s="605" t="s">
        <v>1593</v>
      </c>
      <c r="G41" s="605" t="s">
        <v>1594</v>
      </c>
      <c r="H41" s="622"/>
      <c r="I41" s="622"/>
      <c r="J41" s="605"/>
      <c r="K41" s="605"/>
      <c r="L41" s="622">
        <v>36</v>
      </c>
      <c r="M41" s="622">
        <v>185652</v>
      </c>
      <c r="N41" s="605">
        <v>1</v>
      </c>
      <c r="O41" s="605">
        <v>5157</v>
      </c>
      <c r="P41" s="622">
        <v>31</v>
      </c>
      <c r="Q41" s="622">
        <v>159867</v>
      </c>
      <c r="R41" s="610">
        <v>0.86111111111111116</v>
      </c>
      <c r="S41" s="623">
        <v>5157</v>
      </c>
    </row>
    <row r="42" spans="1:19" ht="14.4" customHeight="1" x14ac:dyDescent="0.3">
      <c r="A42" s="604" t="s">
        <v>1499</v>
      </c>
      <c r="B42" s="605" t="s">
        <v>1525</v>
      </c>
      <c r="C42" s="605" t="s">
        <v>519</v>
      </c>
      <c r="D42" s="605" t="s">
        <v>748</v>
      </c>
      <c r="E42" s="605" t="s">
        <v>1508</v>
      </c>
      <c r="F42" s="605" t="s">
        <v>1601</v>
      </c>
      <c r="G42" s="605" t="s">
        <v>1602</v>
      </c>
      <c r="H42" s="622">
        <v>34</v>
      </c>
      <c r="I42" s="622">
        <v>5950</v>
      </c>
      <c r="J42" s="605">
        <v>0.38638872654068446</v>
      </c>
      <c r="K42" s="605">
        <v>175</v>
      </c>
      <c r="L42" s="622">
        <v>87</v>
      </c>
      <c r="M42" s="622">
        <v>15399</v>
      </c>
      <c r="N42" s="605">
        <v>1</v>
      </c>
      <c r="O42" s="605">
        <v>177</v>
      </c>
      <c r="P42" s="622">
        <v>85</v>
      </c>
      <c r="Q42" s="622">
        <v>15045</v>
      </c>
      <c r="R42" s="610">
        <v>0.97701149425287359</v>
      </c>
      <c r="S42" s="623">
        <v>177</v>
      </c>
    </row>
    <row r="43" spans="1:19" ht="14.4" customHeight="1" x14ac:dyDescent="0.3">
      <c r="A43" s="604" t="s">
        <v>1499</v>
      </c>
      <c r="B43" s="605" t="s">
        <v>1525</v>
      </c>
      <c r="C43" s="605" t="s">
        <v>519</v>
      </c>
      <c r="D43" s="605" t="s">
        <v>748</v>
      </c>
      <c r="E43" s="605" t="s">
        <v>1508</v>
      </c>
      <c r="F43" s="605" t="s">
        <v>1603</v>
      </c>
      <c r="G43" s="605" t="s">
        <v>1604</v>
      </c>
      <c r="H43" s="622"/>
      <c r="I43" s="622"/>
      <c r="J43" s="605"/>
      <c r="K43" s="605"/>
      <c r="L43" s="622">
        <v>21</v>
      </c>
      <c r="M43" s="622">
        <v>43008</v>
      </c>
      <c r="N43" s="605">
        <v>1</v>
      </c>
      <c r="O43" s="605">
        <v>2048</v>
      </c>
      <c r="P43" s="622">
        <v>22</v>
      </c>
      <c r="Q43" s="622">
        <v>45078</v>
      </c>
      <c r="R43" s="610">
        <v>1.0481305803571428</v>
      </c>
      <c r="S43" s="623">
        <v>2049</v>
      </c>
    </row>
    <row r="44" spans="1:19" ht="14.4" customHeight="1" x14ac:dyDescent="0.3">
      <c r="A44" s="604" t="s">
        <v>1499</v>
      </c>
      <c r="B44" s="605" t="s">
        <v>1525</v>
      </c>
      <c r="C44" s="605" t="s">
        <v>519</v>
      </c>
      <c r="D44" s="605" t="s">
        <v>748</v>
      </c>
      <c r="E44" s="605" t="s">
        <v>1508</v>
      </c>
      <c r="F44" s="605" t="s">
        <v>1605</v>
      </c>
      <c r="G44" s="605" t="s">
        <v>1606</v>
      </c>
      <c r="H44" s="622"/>
      <c r="I44" s="622"/>
      <c r="J44" s="605"/>
      <c r="K44" s="605"/>
      <c r="L44" s="622">
        <v>28</v>
      </c>
      <c r="M44" s="622">
        <v>9660</v>
      </c>
      <c r="N44" s="605">
        <v>1</v>
      </c>
      <c r="O44" s="605">
        <v>345</v>
      </c>
      <c r="P44" s="622">
        <v>26</v>
      </c>
      <c r="Q44" s="622">
        <v>8970</v>
      </c>
      <c r="R44" s="610">
        <v>0.9285714285714286</v>
      </c>
      <c r="S44" s="623">
        <v>345</v>
      </c>
    </row>
    <row r="45" spans="1:19" ht="14.4" customHeight="1" x14ac:dyDescent="0.3">
      <c r="A45" s="604" t="s">
        <v>1499</v>
      </c>
      <c r="B45" s="605" t="s">
        <v>1525</v>
      </c>
      <c r="C45" s="605" t="s">
        <v>519</v>
      </c>
      <c r="D45" s="605" t="s">
        <v>748</v>
      </c>
      <c r="E45" s="605" t="s">
        <v>1508</v>
      </c>
      <c r="F45" s="605" t="s">
        <v>1609</v>
      </c>
      <c r="G45" s="605" t="s">
        <v>1610</v>
      </c>
      <c r="H45" s="622"/>
      <c r="I45" s="622"/>
      <c r="J45" s="605"/>
      <c r="K45" s="605"/>
      <c r="L45" s="622">
        <v>9</v>
      </c>
      <c r="M45" s="622">
        <v>24624</v>
      </c>
      <c r="N45" s="605">
        <v>1</v>
      </c>
      <c r="O45" s="605">
        <v>2736</v>
      </c>
      <c r="P45" s="622">
        <v>1</v>
      </c>
      <c r="Q45" s="622">
        <v>2737</v>
      </c>
      <c r="R45" s="610">
        <v>0.11115172189733594</v>
      </c>
      <c r="S45" s="623">
        <v>2737</v>
      </c>
    </row>
    <row r="46" spans="1:19" ht="14.4" customHeight="1" x14ac:dyDescent="0.3">
      <c r="A46" s="604" t="s">
        <v>1499</v>
      </c>
      <c r="B46" s="605" t="s">
        <v>1525</v>
      </c>
      <c r="C46" s="605" t="s">
        <v>519</v>
      </c>
      <c r="D46" s="605" t="s">
        <v>748</v>
      </c>
      <c r="E46" s="605" t="s">
        <v>1508</v>
      </c>
      <c r="F46" s="605" t="s">
        <v>1613</v>
      </c>
      <c r="G46" s="605" t="s">
        <v>1614</v>
      </c>
      <c r="H46" s="622"/>
      <c r="I46" s="622"/>
      <c r="J46" s="605"/>
      <c r="K46" s="605"/>
      <c r="L46" s="622">
        <v>2</v>
      </c>
      <c r="M46" s="622">
        <v>308</v>
      </c>
      <c r="N46" s="605">
        <v>1</v>
      </c>
      <c r="O46" s="605">
        <v>154</v>
      </c>
      <c r="P46" s="622">
        <v>1</v>
      </c>
      <c r="Q46" s="622">
        <v>154</v>
      </c>
      <c r="R46" s="610">
        <v>0.5</v>
      </c>
      <c r="S46" s="623">
        <v>154</v>
      </c>
    </row>
    <row r="47" spans="1:19" ht="14.4" customHeight="1" x14ac:dyDescent="0.3">
      <c r="A47" s="604" t="s">
        <v>1499</v>
      </c>
      <c r="B47" s="605" t="s">
        <v>1525</v>
      </c>
      <c r="C47" s="605" t="s">
        <v>519</v>
      </c>
      <c r="D47" s="605" t="s">
        <v>748</v>
      </c>
      <c r="E47" s="605" t="s">
        <v>1508</v>
      </c>
      <c r="F47" s="605" t="s">
        <v>1619</v>
      </c>
      <c r="G47" s="605" t="s">
        <v>1620</v>
      </c>
      <c r="H47" s="622">
        <v>16</v>
      </c>
      <c r="I47" s="622">
        <v>2416</v>
      </c>
      <c r="J47" s="605">
        <v>0.50280957336108223</v>
      </c>
      <c r="K47" s="605">
        <v>151</v>
      </c>
      <c r="L47" s="622">
        <v>31</v>
      </c>
      <c r="M47" s="622">
        <v>4805</v>
      </c>
      <c r="N47" s="605">
        <v>1</v>
      </c>
      <c r="O47" s="605">
        <v>155</v>
      </c>
      <c r="P47" s="622">
        <v>17</v>
      </c>
      <c r="Q47" s="622">
        <v>2635</v>
      </c>
      <c r="R47" s="610">
        <v>0.54838709677419351</v>
      </c>
      <c r="S47" s="623">
        <v>155</v>
      </c>
    </row>
    <row r="48" spans="1:19" ht="14.4" customHeight="1" x14ac:dyDescent="0.3">
      <c r="A48" s="604" t="s">
        <v>1499</v>
      </c>
      <c r="B48" s="605" t="s">
        <v>1525</v>
      </c>
      <c r="C48" s="605" t="s">
        <v>519</v>
      </c>
      <c r="D48" s="605" t="s">
        <v>748</v>
      </c>
      <c r="E48" s="605" t="s">
        <v>1508</v>
      </c>
      <c r="F48" s="605" t="s">
        <v>1621</v>
      </c>
      <c r="G48" s="605" t="s">
        <v>1622</v>
      </c>
      <c r="H48" s="622">
        <v>7</v>
      </c>
      <c r="I48" s="622">
        <v>1365</v>
      </c>
      <c r="J48" s="605">
        <v>0.52763819095477382</v>
      </c>
      <c r="K48" s="605">
        <v>195</v>
      </c>
      <c r="L48" s="622">
        <v>13</v>
      </c>
      <c r="M48" s="622">
        <v>2587</v>
      </c>
      <c r="N48" s="605">
        <v>1</v>
      </c>
      <c r="O48" s="605">
        <v>199</v>
      </c>
      <c r="P48" s="622">
        <v>7</v>
      </c>
      <c r="Q48" s="622">
        <v>1393</v>
      </c>
      <c r="R48" s="610">
        <v>0.53846153846153844</v>
      </c>
      <c r="S48" s="623">
        <v>199</v>
      </c>
    </row>
    <row r="49" spans="1:19" ht="14.4" customHeight="1" x14ac:dyDescent="0.3">
      <c r="A49" s="604" t="s">
        <v>1499</v>
      </c>
      <c r="B49" s="605" t="s">
        <v>1525</v>
      </c>
      <c r="C49" s="605" t="s">
        <v>519</v>
      </c>
      <c r="D49" s="605" t="s">
        <v>748</v>
      </c>
      <c r="E49" s="605" t="s">
        <v>1508</v>
      </c>
      <c r="F49" s="605" t="s">
        <v>1623</v>
      </c>
      <c r="G49" s="605" t="s">
        <v>1624</v>
      </c>
      <c r="H49" s="622"/>
      <c r="I49" s="622"/>
      <c r="J49" s="605"/>
      <c r="K49" s="605"/>
      <c r="L49" s="622"/>
      <c r="M49" s="622"/>
      <c r="N49" s="605"/>
      <c r="O49" s="605"/>
      <c r="P49" s="622">
        <v>4</v>
      </c>
      <c r="Q49" s="622">
        <v>816</v>
      </c>
      <c r="R49" s="610"/>
      <c r="S49" s="623">
        <v>204</v>
      </c>
    </row>
    <row r="50" spans="1:19" ht="14.4" customHeight="1" x14ac:dyDescent="0.3">
      <c r="A50" s="604" t="s">
        <v>1499</v>
      </c>
      <c r="B50" s="605" t="s">
        <v>1525</v>
      </c>
      <c r="C50" s="605" t="s">
        <v>519</v>
      </c>
      <c r="D50" s="605" t="s">
        <v>748</v>
      </c>
      <c r="E50" s="605" t="s">
        <v>1508</v>
      </c>
      <c r="F50" s="605" t="s">
        <v>1625</v>
      </c>
      <c r="G50" s="605" t="s">
        <v>1626</v>
      </c>
      <c r="H50" s="622">
        <v>1</v>
      </c>
      <c r="I50" s="622">
        <v>418</v>
      </c>
      <c r="J50" s="605">
        <v>0.49061032863849763</v>
      </c>
      <c r="K50" s="605">
        <v>418</v>
      </c>
      <c r="L50" s="622">
        <v>2</v>
      </c>
      <c r="M50" s="622">
        <v>852</v>
      </c>
      <c r="N50" s="605">
        <v>1</v>
      </c>
      <c r="O50" s="605">
        <v>426</v>
      </c>
      <c r="P50" s="622"/>
      <c r="Q50" s="622"/>
      <c r="R50" s="610"/>
      <c r="S50" s="623"/>
    </row>
    <row r="51" spans="1:19" ht="14.4" customHeight="1" x14ac:dyDescent="0.3">
      <c r="A51" s="604" t="s">
        <v>1499</v>
      </c>
      <c r="B51" s="605" t="s">
        <v>1525</v>
      </c>
      <c r="C51" s="605" t="s">
        <v>519</v>
      </c>
      <c r="D51" s="605" t="s">
        <v>748</v>
      </c>
      <c r="E51" s="605" t="s">
        <v>1508</v>
      </c>
      <c r="F51" s="605" t="s">
        <v>1627</v>
      </c>
      <c r="G51" s="605" t="s">
        <v>1628</v>
      </c>
      <c r="H51" s="622">
        <v>5</v>
      </c>
      <c r="I51" s="622">
        <v>795</v>
      </c>
      <c r="J51" s="605">
        <v>0.4433909648633575</v>
      </c>
      <c r="K51" s="605">
        <v>159</v>
      </c>
      <c r="L51" s="622">
        <v>11</v>
      </c>
      <c r="M51" s="622">
        <v>1793</v>
      </c>
      <c r="N51" s="605">
        <v>1</v>
      </c>
      <c r="O51" s="605">
        <v>163</v>
      </c>
      <c r="P51" s="622">
        <v>14</v>
      </c>
      <c r="Q51" s="622">
        <v>2282</v>
      </c>
      <c r="R51" s="610">
        <v>1.2727272727272727</v>
      </c>
      <c r="S51" s="623">
        <v>163</v>
      </c>
    </row>
    <row r="52" spans="1:19" ht="14.4" customHeight="1" x14ac:dyDescent="0.3">
      <c r="A52" s="604" t="s">
        <v>1499</v>
      </c>
      <c r="B52" s="605" t="s">
        <v>1525</v>
      </c>
      <c r="C52" s="605" t="s">
        <v>519</v>
      </c>
      <c r="D52" s="605" t="s">
        <v>748</v>
      </c>
      <c r="E52" s="605" t="s">
        <v>1508</v>
      </c>
      <c r="F52" s="605" t="s">
        <v>1629</v>
      </c>
      <c r="G52" s="605" t="s">
        <v>1630</v>
      </c>
      <c r="H52" s="622">
        <v>1</v>
      </c>
      <c r="I52" s="622">
        <v>428</v>
      </c>
      <c r="J52" s="605"/>
      <c r="K52" s="605">
        <v>428</v>
      </c>
      <c r="L52" s="622"/>
      <c r="M52" s="622"/>
      <c r="N52" s="605"/>
      <c r="O52" s="605"/>
      <c r="P52" s="622"/>
      <c r="Q52" s="622"/>
      <c r="R52" s="610"/>
      <c r="S52" s="623"/>
    </row>
    <row r="53" spans="1:19" ht="14.4" customHeight="1" x14ac:dyDescent="0.3">
      <c r="A53" s="604" t="s">
        <v>1499</v>
      </c>
      <c r="B53" s="605" t="s">
        <v>1525</v>
      </c>
      <c r="C53" s="605" t="s">
        <v>519</v>
      </c>
      <c r="D53" s="605" t="s">
        <v>748</v>
      </c>
      <c r="E53" s="605" t="s">
        <v>1508</v>
      </c>
      <c r="F53" s="605" t="s">
        <v>1631</v>
      </c>
      <c r="G53" s="605" t="s">
        <v>1632</v>
      </c>
      <c r="H53" s="622"/>
      <c r="I53" s="622"/>
      <c r="J53" s="605"/>
      <c r="K53" s="605"/>
      <c r="L53" s="622">
        <v>10</v>
      </c>
      <c r="M53" s="622">
        <v>21540</v>
      </c>
      <c r="N53" s="605">
        <v>1</v>
      </c>
      <c r="O53" s="605">
        <v>2154</v>
      </c>
      <c r="P53" s="622">
        <v>4</v>
      </c>
      <c r="Q53" s="622">
        <v>8620</v>
      </c>
      <c r="R53" s="610">
        <v>0.40018570102135564</v>
      </c>
      <c r="S53" s="623">
        <v>2155</v>
      </c>
    </row>
    <row r="54" spans="1:19" ht="14.4" customHeight="1" x14ac:dyDescent="0.3">
      <c r="A54" s="604" t="s">
        <v>1499</v>
      </c>
      <c r="B54" s="605" t="s">
        <v>1525</v>
      </c>
      <c r="C54" s="605" t="s">
        <v>519</v>
      </c>
      <c r="D54" s="605" t="s">
        <v>748</v>
      </c>
      <c r="E54" s="605" t="s">
        <v>1508</v>
      </c>
      <c r="F54" s="605" t="s">
        <v>1633</v>
      </c>
      <c r="G54" s="605" t="s">
        <v>1634</v>
      </c>
      <c r="H54" s="622">
        <v>1</v>
      </c>
      <c r="I54" s="622">
        <v>159</v>
      </c>
      <c r="J54" s="605">
        <v>0.32515337423312884</v>
      </c>
      <c r="K54" s="605">
        <v>159</v>
      </c>
      <c r="L54" s="622">
        <v>3</v>
      </c>
      <c r="M54" s="622">
        <v>489</v>
      </c>
      <c r="N54" s="605">
        <v>1</v>
      </c>
      <c r="O54" s="605">
        <v>163</v>
      </c>
      <c r="P54" s="622">
        <v>1</v>
      </c>
      <c r="Q54" s="622">
        <v>163</v>
      </c>
      <c r="R54" s="610">
        <v>0.33333333333333331</v>
      </c>
      <c r="S54" s="623">
        <v>163</v>
      </c>
    </row>
    <row r="55" spans="1:19" ht="14.4" customHeight="1" x14ac:dyDescent="0.3">
      <c r="A55" s="604" t="s">
        <v>1499</v>
      </c>
      <c r="B55" s="605" t="s">
        <v>1525</v>
      </c>
      <c r="C55" s="605" t="s">
        <v>519</v>
      </c>
      <c r="D55" s="605" t="s">
        <v>748</v>
      </c>
      <c r="E55" s="605" t="s">
        <v>1508</v>
      </c>
      <c r="F55" s="605" t="s">
        <v>1635</v>
      </c>
      <c r="G55" s="605" t="s">
        <v>1636</v>
      </c>
      <c r="H55" s="622">
        <v>2</v>
      </c>
      <c r="I55" s="622">
        <v>1834</v>
      </c>
      <c r="J55" s="605"/>
      <c r="K55" s="605">
        <v>917</v>
      </c>
      <c r="L55" s="622"/>
      <c r="M55" s="622"/>
      <c r="N55" s="605"/>
      <c r="O55" s="605"/>
      <c r="P55" s="622"/>
      <c r="Q55" s="622"/>
      <c r="R55" s="610"/>
      <c r="S55" s="623"/>
    </row>
    <row r="56" spans="1:19" ht="14.4" customHeight="1" x14ac:dyDescent="0.3">
      <c r="A56" s="604" t="s">
        <v>1499</v>
      </c>
      <c r="B56" s="605" t="s">
        <v>1525</v>
      </c>
      <c r="C56" s="605" t="s">
        <v>519</v>
      </c>
      <c r="D56" s="605" t="s">
        <v>1484</v>
      </c>
      <c r="E56" s="605" t="s">
        <v>1526</v>
      </c>
      <c r="F56" s="605" t="s">
        <v>1527</v>
      </c>
      <c r="G56" s="605" t="s">
        <v>631</v>
      </c>
      <c r="H56" s="622"/>
      <c r="I56" s="622"/>
      <c r="J56" s="605"/>
      <c r="K56" s="605"/>
      <c r="L56" s="622"/>
      <c r="M56" s="622"/>
      <c r="N56" s="605"/>
      <c r="O56" s="605"/>
      <c r="P56" s="622">
        <v>1</v>
      </c>
      <c r="Q56" s="622">
        <v>855.64</v>
      </c>
      <c r="R56" s="610"/>
      <c r="S56" s="623">
        <v>855.64</v>
      </c>
    </row>
    <row r="57" spans="1:19" ht="14.4" customHeight="1" x14ac:dyDescent="0.3">
      <c r="A57" s="604" t="s">
        <v>1499</v>
      </c>
      <c r="B57" s="605" t="s">
        <v>1525</v>
      </c>
      <c r="C57" s="605" t="s">
        <v>519</v>
      </c>
      <c r="D57" s="605" t="s">
        <v>1484</v>
      </c>
      <c r="E57" s="605" t="s">
        <v>1526</v>
      </c>
      <c r="F57" s="605" t="s">
        <v>1528</v>
      </c>
      <c r="G57" s="605" t="s">
        <v>631</v>
      </c>
      <c r="H57" s="622">
        <v>46.72</v>
      </c>
      <c r="I57" s="622">
        <v>79950.149999999965</v>
      </c>
      <c r="J57" s="605">
        <v>1.1535794442484539</v>
      </c>
      <c r="K57" s="605">
        <v>1711.2617722602733</v>
      </c>
      <c r="L57" s="622">
        <v>40.5</v>
      </c>
      <c r="M57" s="622">
        <v>69306.14999999998</v>
      </c>
      <c r="N57" s="605">
        <v>1</v>
      </c>
      <c r="O57" s="605">
        <v>1711.2629629629625</v>
      </c>
      <c r="P57" s="622">
        <v>42</v>
      </c>
      <c r="Q57" s="622">
        <v>71873.01999999999</v>
      </c>
      <c r="R57" s="610">
        <v>1.0370366843346515</v>
      </c>
      <c r="S57" s="623">
        <v>1711.2623809523807</v>
      </c>
    </row>
    <row r="58" spans="1:19" ht="14.4" customHeight="1" x14ac:dyDescent="0.3">
      <c r="A58" s="604" t="s">
        <v>1499</v>
      </c>
      <c r="B58" s="605" t="s">
        <v>1525</v>
      </c>
      <c r="C58" s="605" t="s">
        <v>519</v>
      </c>
      <c r="D58" s="605" t="s">
        <v>1484</v>
      </c>
      <c r="E58" s="605" t="s">
        <v>1526</v>
      </c>
      <c r="F58" s="605" t="s">
        <v>1529</v>
      </c>
      <c r="G58" s="605" t="s">
        <v>1530</v>
      </c>
      <c r="H58" s="622">
        <v>63.570000000000014</v>
      </c>
      <c r="I58" s="622">
        <v>162422.52000000002</v>
      </c>
      <c r="J58" s="605">
        <v>0.72857028665355472</v>
      </c>
      <c r="K58" s="605">
        <v>2555.0184049079753</v>
      </c>
      <c r="L58" s="622">
        <v>82.320000000000022</v>
      </c>
      <c r="M58" s="622">
        <v>222933.22000000006</v>
      </c>
      <c r="N58" s="605">
        <v>1</v>
      </c>
      <c r="O58" s="605">
        <v>2708.1294946550047</v>
      </c>
      <c r="P58" s="622">
        <v>67.730000000000047</v>
      </c>
      <c r="Q58" s="622">
        <v>183439.31000000006</v>
      </c>
      <c r="R58" s="610">
        <v>0.82284421316840983</v>
      </c>
      <c r="S58" s="623">
        <v>2708.3908164771879</v>
      </c>
    </row>
    <row r="59" spans="1:19" ht="14.4" customHeight="1" x14ac:dyDescent="0.3">
      <c r="A59" s="604" t="s">
        <v>1499</v>
      </c>
      <c r="B59" s="605" t="s">
        <v>1525</v>
      </c>
      <c r="C59" s="605" t="s">
        <v>519</v>
      </c>
      <c r="D59" s="605" t="s">
        <v>1484</v>
      </c>
      <c r="E59" s="605" t="s">
        <v>1526</v>
      </c>
      <c r="F59" s="605" t="s">
        <v>1531</v>
      </c>
      <c r="G59" s="605" t="s">
        <v>1530</v>
      </c>
      <c r="H59" s="622">
        <v>9.3999999999999968</v>
      </c>
      <c r="I59" s="622">
        <v>60049.550000000025</v>
      </c>
      <c r="J59" s="605">
        <v>1.007933782366583</v>
      </c>
      <c r="K59" s="605">
        <v>6388.2500000000045</v>
      </c>
      <c r="L59" s="622">
        <v>8.8000000000000025</v>
      </c>
      <c r="M59" s="622">
        <v>59576.88</v>
      </c>
      <c r="N59" s="605">
        <v>1</v>
      </c>
      <c r="O59" s="605">
        <v>6770.0999999999976</v>
      </c>
      <c r="P59" s="622">
        <v>9.2000000000000011</v>
      </c>
      <c r="Q59" s="622">
        <v>62284.919999999976</v>
      </c>
      <c r="R59" s="610">
        <v>1.0454545454545452</v>
      </c>
      <c r="S59" s="623">
        <v>6770.0999999999967</v>
      </c>
    </row>
    <row r="60" spans="1:19" ht="14.4" customHeight="1" x14ac:dyDescent="0.3">
      <c r="A60" s="604" t="s">
        <v>1499</v>
      </c>
      <c r="B60" s="605" t="s">
        <v>1525</v>
      </c>
      <c r="C60" s="605" t="s">
        <v>519</v>
      </c>
      <c r="D60" s="605" t="s">
        <v>1484</v>
      </c>
      <c r="E60" s="605" t="s">
        <v>1526</v>
      </c>
      <c r="F60" s="605" t="s">
        <v>1532</v>
      </c>
      <c r="G60" s="605" t="s">
        <v>642</v>
      </c>
      <c r="H60" s="622">
        <v>79.8</v>
      </c>
      <c r="I60" s="622">
        <v>75916.339999999982</v>
      </c>
      <c r="J60" s="605">
        <v>2.6912833595018184</v>
      </c>
      <c r="K60" s="605">
        <v>951.33258145363391</v>
      </c>
      <c r="L60" s="622">
        <v>28.849999999999994</v>
      </c>
      <c r="M60" s="622">
        <v>28208.230000000003</v>
      </c>
      <c r="N60" s="605">
        <v>1</v>
      </c>
      <c r="O60" s="605">
        <v>977.75493934142139</v>
      </c>
      <c r="P60" s="622">
        <v>72.350000000000051</v>
      </c>
      <c r="Q60" s="622">
        <v>72699.219999999958</v>
      </c>
      <c r="R60" s="610">
        <v>2.5772343745070128</v>
      </c>
      <c r="S60" s="623">
        <v>1004.8268140981328</v>
      </c>
    </row>
    <row r="61" spans="1:19" ht="14.4" customHeight="1" x14ac:dyDescent="0.3">
      <c r="A61" s="604" t="s">
        <v>1499</v>
      </c>
      <c r="B61" s="605" t="s">
        <v>1525</v>
      </c>
      <c r="C61" s="605" t="s">
        <v>519</v>
      </c>
      <c r="D61" s="605" t="s">
        <v>1484</v>
      </c>
      <c r="E61" s="605" t="s">
        <v>1526</v>
      </c>
      <c r="F61" s="605" t="s">
        <v>1533</v>
      </c>
      <c r="G61" s="605" t="s">
        <v>710</v>
      </c>
      <c r="H61" s="622"/>
      <c r="I61" s="622"/>
      <c r="J61" s="605"/>
      <c r="K61" s="605"/>
      <c r="L61" s="622"/>
      <c r="M61" s="622"/>
      <c r="N61" s="605"/>
      <c r="O61" s="605"/>
      <c r="P61" s="622">
        <v>2.75</v>
      </c>
      <c r="Q61" s="622">
        <v>26502.740000000009</v>
      </c>
      <c r="R61" s="610"/>
      <c r="S61" s="623">
        <v>9637.3600000000024</v>
      </c>
    </row>
    <row r="62" spans="1:19" ht="14.4" customHeight="1" x14ac:dyDescent="0.3">
      <c r="A62" s="604" t="s">
        <v>1499</v>
      </c>
      <c r="B62" s="605" t="s">
        <v>1525</v>
      </c>
      <c r="C62" s="605" t="s">
        <v>519</v>
      </c>
      <c r="D62" s="605" t="s">
        <v>1484</v>
      </c>
      <c r="E62" s="605" t="s">
        <v>1526</v>
      </c>
      <c r="F62" s="605" t="s">
        <v>1536</v>
      </c>
      <c r="G62" s="605" t="s">
        <v>646</v>
      </c>
      <c r="H62" s="622">
        <v>181.2</v>
      </c>
      <c r="I62" s="622">
        <v>169026.9600000002</v>
      </c>
      <c r="J62" s="605">
        <v>0.80120269309057246</v>
      </c>
      <c r="K62" s="605">
        <v>932.81986754966999</v>
      </c>
      <c r="L62" s="622">
        <v>226.16</v>
      </c>
      <c r="M62" s="622">
        <v>210966.54000000027</v>
      </c>
      <c r="N62" s="605">
        <v>1</v>
      </c>
      <c r="O62" s="605">
        <v>932.81986204457144</v>
      </c>
      <c r="P62" s="622">
        <v>188.14999999999998</v>
      </c>
      <c r="Q62" s="622">
        <v>158696.9500000001</v>
      </c>
      <c r="R62" s="610">
        <v>0.75223753491904399</v>
      </c>
      <c r="S62" s="623">
        <v>843.45973956949308</v>
      </c>
    </row>
    <row r="63" spans="1:19" ht="14.4" customHeight="1" x14ac:dyDescent="0.3">
      <c r="A63" s="604" t="s">
        <v>1499</v>
      </c>
      <c r="B63" s="605" t="s">
        <v>1525</v>
      </c>
      <c r="C63" s="605" t="s">
        <v>519</v>
      </c>
      <c r="D63" s="605" t="s">
        <v>1484</v>
      </c>
      <c r="E63" s="605" t="s">
        <v>1526</v>
      </c>
      <c r="F63" s="605" t="s">
        <v>1537</v>
      </c>
      <c r="G63" s="605" t="s">
        <v>646</v>
      </c>
      <c r="H63" s="622"/>
      <c r="I63" s="622"/>
      <c r="J63" s="605"/>
      <c r="K63" s="605"/>
      <c r="L63" s="622">
        <v>6</v>
      </c>
      <c r="M63" s="622">
        <v>10121.52</v>
      </c>
      <c r="N63" s="605">
        <v>1</v>
      </c>
      <c r="O63" s="605">
        <v>1686.92</v>
      </c>
      <c r="P63" s="622">
        <v>3.5</v>
      </c>
      <c r="Q63" s="622">
        <v>5904.22</v>
      </c>
      <c r="R63" s="610">
        <v>0.58333333333333337</v>
      </c>
      <c r="S63" s="623">
        <v>1686.92</v>
      </c>
    </row>
    <row r="64" spans="1:19" ht="14.4" customHeight="1" x14ac:dyDescent="0.3">
      <c r="A64" s="604" t="s">
        <v>1499</v>
      </c>
      <c r="B64" s="605" t="s">
        <v>1525</v>
      </c>
      <c r="C64" s="605" t="s">
        <v>519</v>
      </c>
      <c r="D64" s="605" t="s">
        <v>1484</v>
      </c>
      <c r="E64" s="605" t="s">
        <v>1526</v>
      </c>
      <c r="F64" s="605" t="s">
        <v>1538</v>
      </c>
      <c r="G64" s="605" t="s">
        <v>665</v>
      </c>
      <c r="H64" s="622">
        <v>0.02</v>
      </c>
      <c r="I64" s="622">
        <v>88.54</v>
      </c>
      <c r="J64" s="605">
        <v>3.1746031746031751E-2</v>
      </c>
      <c r="K64" s="605">
        <v>4427</v>
      </c>
      <c r="L64" s="622">
        <v>0.63</v>
      </c>
      <c r="M64" s="622">
        <v>2789.0099999999998</v>
      </c>
      <c r="N64" s="605">
        <v>1</v>
      </c>
      <c r="O64" s="605">
        <v>4427</v>
      </c>
      <c r="P64" s="622">
        <v>0.02</v>
      </c>
      <c r="Q64" s="622">
        <v>90.95</v>
      </c>
      <c r="R64" s="610">
        <v>3.2610137647408943E-2</v>
      </c>
      <c r="S64" s="623">
        <v>4547.5</v>
      </c>
    </row>
    <row r="65" spans="1:19" ht="14.4" customHeight="1" x14ac:dyDescent="0.3">
      <c r="A65" s="604" t="s">
        <v>1499</v>
      </c>
      <c r="B65" s="605" t="s">
        <v>1525</v>
      </c>
      <c r="C65" s="605" t="s">
        <v>519</v>
      </c>
      <c r="D65" s="605" t="s">
        <v>1484</v>
      </c>
      <c r="E65" s="605" t="s">
        <v>1526</v>
      </c>
      <c r="F65" s="605" t="s">
        <v>1539</v>
      </c>
      <c r="G65" s="605" t="s">
        <v>665</v>
      </c>
      <c r="H65" s="622">
        <v>2.86</v>
      </c>
      <c r="I65" s="622">
        <v>25189.63</v>
      </c>
      <c r="J65" s="605">
        <v>3.6709677419354847</v>
      </c>
      <c r="K65" s="605">
        <v>8807.5629370629376</v>
      </c>
      <c r="L65" s="622">
        <v>0.78</v>
      </c>
      <c r="M65" s="622">
        <v>6861.8499999999985</v>
      </c>
      <c r="N65" s="605">
        <v>1</v>
      </c>
      <c r="O65" s="605">
        <v>8797.243589743588</v>
      </c>
      <c r="P65" s="622">
        <v>3.3399999999999994</v>
      </c>
      <c r="Q65" s="622">
        <v>30377.78</v>
      </c>
      <c r="R65" s="610">
        <v>4.4270539286052601</v>
      </c>
      <c r="S65" s="623">
        <v>9095.1437125748507</v>
      </c>
    </row>
    <row r="66" spans="1:19" ht="14.4" customHeight="1" x14ac:dyDescent="0.3">
      <c r="A66" s="604" t="s">
        <v>1499</v>
      </c>
      <c r="B66" s="605" t="s">
        <v>1525</v>
      </c>
      <c r="C66" s="605" t="s">
        <v>519</v>
      </c>
      <c r="D66" s="605" t="s">
        <v>1484</v>
      </c>
      <c r="E66" s="605" t="s">
        <v>1526</v>
      </c>
      <c r="F66" s="605" t="s">
        <v>1540</v>
      </c>
      <c r="G66" s="605" t="s">
        <v>733</v>
      </c>
      <c r="H66" s="622">
        <v>1.7000000000000006</v>
      </c>
      <c r="I66" s="622">
        <v>3313.809999999999</v>
      </c>
      <c r="J66" s="605">
        <v>1.8784706082421623</v>
      </c>
      <c r="K66" s="605">
        <v>1949.2999999999988</v>
      </c>
      <c r="L66" s="622">
        <v>0.90999999999999992</v>
      </c>
      <c r="M66" s="622">
        <v>1764.1000000000004</v>
      </c>
      <c r="N66" s="605">
        <v>1</v>
      </c>
      <c r="O66" s="605">
        <v>1938.5714285714291</v>
      </c>
      <c r="P66" s="622">
        <v>0.7</v>
      </c>
      <c r="Q66" s="622">
        <v>1364.5100000000002</v>
      </c>
      <c r="R66" s="610">
        <v>0.77348789751147895</v>
      </c>
      <c r="S66" s="623">
        <v>1949.3000000000004</v>
      </c>
    </row>
    <row r="67" spans="1:19" ht="14.4" customHeight="1" x14ac:dyDescent="0.3">
      <c r="A67" s="604" t="s">
        <v>1499</v>
      </c>
      <c r="B67" s="605" t="s">
        <v>1525</v>
      </c>
      <c r="C67" s="605" t="s">
        <v>519</v>
      </c>
      <c r="D67" s="605" t="s">
        <v>1484</v>
      </c>
      <c r="E67" s="605" t="s">
        <v>1526</v>
      </c>
      <c r="F67" s="605" t="s">
        <v>1541</v>
      </c>
      <c r="G67" s="605" t="s">
        <v>665</v>
      </c>
      <c r="H67" s="622">
        <v>63.080000000000013</v>
      </c>
      <c r="I67" s="622">
        <v>111693.20999999998</v>
      </c>
      <c r="J67" s="605">
        <v>0.45466013859306803</v>
      </c>
      <c r="K67" s="605">
        <v>1770.6596385542161</v>
      </c>
      <c r="L67" s="622">
        <v>138.73999999999998</v>
      </c>
      <c r="M67" s="622">
        <v>245663.08000000005</v>
      </c>
      <c r="N67" s="605">
        <v>1</v>
      </c>
      <c r="O67" s="605">
        <v>1770.6723367449913</v>
      </c>
      <c r="P67" s="622">
        <v>62.860000000000049</v>
      </c>
      <c r="Q67" s="622">
        <v>114298.9200000001</v>
      </c>
      <c r="R67" s="610">
        <v>0.46526698273098294</v>
      </c>
      <c r="S67" s="623">
        <v>1818.3092586700607</v>
      </c>
    </row>
    <row r="68" spans="1:19" ht="14.4" customHeight="1" x14ac:dyDescent="0.3">
      <c r="A68" s="604" t="s">
        <v>1499</v>
      </c>
      <c r="B68" s="605" t="s">
        <v>1525</v>
      </c>
      <c r="C68" s="605" t="s">
        <v>519</v>
      </c>
      <c r="D68" s="605" t="s">
        <v>1484</v>
      </c>
      <c r="E68" s="605" t="s">
        <v>1526</v>
      </c>
      <c r="F68" s="605" t="s">
        <v>1542</v>
      </c>
      <c r="G68" s="605" t="s">
        <v>650</v>
      </c>
      <c r="H68" s="622">
        <v>1.1499999999999999</v>
      </c>
      <c r="I68" s="622">
        <v>436.2299999999999</v>
      </c>
      <c r="J68" s="605">
        <v>0.56186244204018532</v>
      </c>
      <c r="K68" s="605">
        <v>379.33043478260862</v>
      </c>
      <c r="L68" s="622">
        <v>1.4999999999999998</v>
      </c>
      <c r="M68" s="622">
        <v>776.4</v>
      </c>
      <c r="N68" s="605">
        <v>1</v>
      </c>
      <c r="O68" s="605">
        <v>517.6</v>
      </c>
      <c r="P68" s="622">
        <v>0.70000000000000007</v>
      </c>
      <c r="Q68" s="622">
        <v>362.32</v>
      </c>
      <c r="R68" s="610">
        <v>0.46666666666666667</v>
      </c>
      <c r="S68" s="623">
        <v>517.59999999999991</v>
      </c>
    </row>
    <row r="69" spans="1:19" ht="14.4" customHeight="1" x14ac:dyDescent="0.3">
      <c r="A69" s="604" t="s">
        <v>1499</v>
      </c>
      <c r="B69" s="605" t="s">
        <v>1525</v>
      </c>
      <c r="C69" s="605" t="s">
        <v>519</v>
      </c>
      <c r="D69" s="605" t="s">
        <v>1484</v>
      </c>
      <c r="E69" s="605" t="s">
        <v>1526</v>
      </c>
      <c r="F69" s="605" t="s">
        <v>1543</v>
      </c>
      <c r="G69" s="605" t="s">
        <v>627</v>
      </c>
      <c r="H69" s="622">
        <v>18.240000000000009</v>
      </c>
      <c r="I69" s="622">
        <v>16485.280000000002</v>
      </c>
      <c r="J69" s="605">
        <v>0.90207569646338726</v>
      </c>
      <c r="K69" s="605">
        <v>903.79824561403473</v>
      </c>
      <c r="L69" s="622">
        <v>20.220000000000013</v>
      </c>
      <c r="M69" s="622">
        <v>18274.829999999998</v>
      </c>
      <c r="N69" s="605">
        <v>1</v>
      </c>
      <c r="O69" s="605">
        <v>903.79970326409432</v>
      </c>
      <c r="P69" s="622">
        <v>21.110000000000014</v>
      </c>
      <c r="Q69" s="622">
        <v>19074.659999999989</v>
      </c>
      <c r="R69" s="610">
        <v>1.0437667546018208</v>
      </c>
      <c r="S69" s="623">
        <v>903.58408337280798</v>
      </c>
    </row>
    <row r="70" spans="1:19" ht="14.4" customHeight="1" x14ac:dyDescent="0.3">
      <c r="A70" s="604" t="s">
        <v>1499</v>
      </c>
      <c r="B70" s="605" t="s">
        <v>1525</v>
      </c>
      <c r="C70" s="605" t="s">
        <v>519</v>
      </c>
      <c r="D70" s="605" t="s">
        <v>1484</v>
      </c>
      <c r="E70" s="605" t="s">
        <v>1526</v>
      </c>
      <c r="F70" s="605" t="s">
        <v>1544</v>
      </c>
      <c r="G70" s="605" t="s">
        <v>665</v>
      </c>
      <c r="H70" s="622">
        <v>10.609999999999983</v>
      </c>
      <c r="I70" s="622">
        <v>346298.59999999974</v>
      </c>
      <c r="J70" s="605">
        <v>1.0928801332871014</v>
      </c>
      <c r="K70" s="605">
        <v>32638.887841658838</v>
      </c>
      <c r="L70" s="622">
        <v>9.7399999999999878</v>
      </c>
      <c r="M70" s="622">
        <v>316867.86999999982</v>
      </c>
      <c r="N70" s="605">
        <v>1</v>
      </c>
      <c r="O70" s="605">
        <v>32532.635523613986</v>
      </c>
      <c r="P70" s="622">
        <v>11.51999999999998</v>
      </c>
      <c r="Q70" s="622">
        <v>380031.49999999994</v>
      </c>
      <c r="R70" s="610">
        <v>1.1993374399240926</v>
      </c>
      <c r="S70" s="623">
        <v>32988.84548611116</v>
      </c>
    </row>
    <row r="71" spans="1:19" ht="14.4" customHeight="1" x14ac:dyDescent="0.3">
      <c r="A71" s="604" t="s">
        <v>1499</v>
      </c>
      <c r="B71" s="605" t="s">
        <v>1525</v>
      </c>
      <c r="C71" s="605" t="s">
        <v>519</v>
      </c>
      <c r="D71" s="605" t="s">
        <v>1484</v>
      </c>
      <c r="E71" s="605" t="s">
        <v>1501</v>
      </c>
      <c r="F71" s="605" t="s">
        <v>1502</v>
      </c>
      <c r="G71" s="605" t="s">
        <v>1503</v>
      </c>
      <c r="H71" s="622">
        <v>3</v>
      </c>
      <c r="I71" s="622">
        <v>2681.7</v>
      </c>
      <c r="J71" s="605">
        <v>1.5</v>
      </c>
      <c r="K71" s="605">
        <v>893.9</v>
      </c>
      <c r="L71" s="622">
        <v>2</v>
      </c>
      <c r="M71" s="622">
        <v>1787.8</v>
      </c>
      <c r="N71" s="605">
        <v>1</v>
      </c>
      <c r="O71" s="605">
        <v>893.9</v>
      </c>
      <c r="P71" s="622">
        <v>2</v>
      </c>
      <c r="Q71" s="622">
        <v>1787.8</v>
      </c>
      <c r="R71" s="610">
        <v>1</v>
      </c>
      <c r="S71" s="623">
        <v>893.9</v>
      </c>
    </row>
    <row r="72" spans="1:19" ht="14.4" customHeight="1" x14ac:dyDescent="0.3">
      <c r="A72" s="604" t="s">
        <v>1499</v>
      </c>
      <c r="B72" s="605" t="s">
        <v>1525</v>
      </c>
      <c r="C72" s="605" t="s">
        <v>519</v>
      </c>
      <c r="D72" s="605" t="s">
        <v>1484</v>
      </c>
      <c r="E72" s="605" t="s">
        <v>1501</v>
      </c>
      <c r="F72" s="605" t="s">
        <v>1545</v>
      </c>
      <c r="G72" s="605" t="s">
        <v>1546</v>
      </c>
      <c r="H72" s="622"/>
      <c r="I72" s="622"/>
      <c r="J72" s="605"/>
      <c r="K72" s="605"/>
      <c r="L72" s="622">
        <v>2</v>
      </c>
      <c r="M72" s="622">
        <v>3683.24</v>
      </c>
      <c r="N72" s="605">
        <v>1</v>
      </c>
      <c r="O72" s="605">
        <v>1841.62</v>
      </c>
      <c r="P72" s="622"/>
      <c r="Q72" s="622"/>
      <c r="R72" s="610"/>
      <c r="S72" s="623"/>
    </row>
    <row r="73" spans="1:19" ht="14.4" customHeight="1" x14ac:dyDescent="0.3">
      <c r="A73" s="604" t="s">
        <v>1499</v>
      </c>
      <c r="B73" s="605" t="s">
        <v>1525</v>
      </c>
      <c r="C73" s="605" t="s">
        <v>519</v>
      </c>
      <c r="D73" s="605" t="s">
        <v>1484</v>
      </c>
      <c r="E73" s="605" t="s">
        <v>1501</v>
      </c>
      <c r="F73" s="605" t="s">
        <v>1547</v>
      </c>
      <c r="G73" s="605" t="s">
        <v>1548</v>
      </c>
      <c r="H73" s="622">
        <v>2</v>
      </c>
      <c r="I73" s="622">
        <v>18655.2</v>
      </c>
      <c r="J73" s="605"/>
      <c r="K73" s="605">
        <v>9327.6</v>
      </c>
      <c r="L73" s="622"/>
      <c r="M73" s="622"/>
      <c r="N73" s="605"/>
      <c r="O73" s="605"/>
      <c r="P73" s="622"/>
      <c r="Q73" s="622"/>
      <c r="R73" s="610"/>
      <c r="S73" s="623"/>
    </row>
    <row r="74" spans="1:19" ht="14.4" customHeight="1" x14ac:dyDescent="0.3">
      <c r="A74" s="604" t="s">
        <v>1499</v>
      </c>
      <c r="B74" s="605" t="s">
        <v>1525</v>
      </c>
      <c r="C74" s="605" t="s">
        <v>519</v>
      </c>
      <c r="D74" s="605" t="s">
        <v>1484</v>
      </c>
      <c r="E74" s="605" t="s">
        <v>1508</v>
      </c>
      <c r="F74" s="605" t="s">
        <v>1549</v>
      </c>
      <c r="G74" s="605" t="s">
        <v>1550</v>
      </c>
      <c r="H74" s="622">
        <v>18</v>
      </c>
      <c r="I74" s="622">
        <v>3546</v>
      </c>
      <c r="J74" s="605">
        <v>0.37603393425238602</v>
      </c>
      <c r="K74" s="605">
        <v>197</v>
      </c>
      <c r="L74" s="622">
        <v>46</v>
      </c>
      <c r="M74" s="622">
        <v>9430</v>
      </c>
      <c r="N74" s="605">
        <v>1</v>
      </c>
      <c r="O74" s="605">
        <v>205</v>
      </c>
      <c r="P74" s="622">
        <v>39</v>
      </c>
      <c r="Q74" s="622">
        <v>7995</v>
      </c>
      <c r="R74" s="610">
        <v>0.84782608695652173</v>
      </c>
      <c r="S74" s="623">
        <v>205</v>
      </c>
    </row>
    <row r="75" spans="1:19" ht="14.4" customHeight="1" x14ac:dyDescent="0.3">
      <c r="A75" s="604" t="s">
        <v>1499</v>
      </c>
      <c r="B75" s="605" t="s">
        <v>1525</v>
      </c>
      <c r="C75" s="605" t="s">
        <v>519</v>
      </c>
      <c r="D75" s="605" t="s">
        <v>1484</v>
      </c>
      <c r="E75" s="605" t="s">
        <v>1508</v>
      </c>
      <c r="F75" s="605" t="s">
        <v>1551</v>
      </c>
      <c r="G75" s="605" t="s">
        <v>1552</v>
      </c>
      <c r="H75" s="622"/>
      <c r="I75" s="622"/>
      <c r="J75" s="605"/>
      <c r="K75" s="605"/>
      <c r="L75" s="622">
        <v>29</v>
      </c>
      <c r="M75" s="622">
        <v>1073</v>
      </c>
      <c r="N75" s="605">
        <v>1</v>
      </c>
      <c r="O75" s="605">
        <v>37</v>
      </c>
      <c r="P75" s="622">
        <v>28</v>
      </c>
      <c r="Q75" s="622">
        <v>1036</v>
      </c>
      <c r="R75" s="610">
        <v>0.96551724137931039</v>
      </c>
      <c r="S75" s="623">
        <v>37</v>
      </c>
    </row>
    <row r="76" spans="1:19" ht="14.4" customHeight="1" x14ac:dyDescent="0.3">
      <c r="A76" s="604" t="s">
        <v>1499</v>
      </c>
      <c r="B76" s="605" t="s">
        <v>1525</v>
      </c>
      <c r="C76" s="605" t="s">
        <v>519</v>
      </c>
      <c r="D76" s="605" t="s">
        <v>1484</v>
      </c>
      <c r="E76" s="605" t="s">
        <v>1508</v>
      </c>
      <c r="F76" s="605" t="s">
        <v>1553</v>
      </c>
      <c r="G76" s="605" t="s">
        <v>1554</v>
      </c>
      <c r="H76" s="622">
        <v>233</v>
      </c>
      <c r="I76" s="622">
        <v>48231</v>
      </c>
      <c r="J76" s="605">
        <v>1.2239817282070804</v>
      </c>
      <c r="K76" s="605">
        <v>207</v>
      </c>
      <c r="L76" s="622">
        <v>185</v>
      </c>
      <c r="M76" s="622">
        <v>39405</v>
      </c>
      <c r="N76" s="605">
        <v>1</v>
      </c>
      <c r="O76" s="605">
        <v>213</v>
      </c>
      <c r="P76" s="622">
        <v>146</v>
      </c>
      <c r="Q76" s="622">
        <v>31098</v>
      </c>
      <c r="R76" s="610">
        <v>0.78918918918918923</v>
      </c>
      <c r="S76" s="623">
        <v>213</v>
      </c>
    </row>
    <row r="77" spans="1:19" ht="14.4" customHeight="1" x14ac:dyDescent="0.3">
      <c r="A77" s="604" t="s">
        <v>1499</v>
      </c>
      <c r="B77" s="605" t="s">
        <v>1525</v>
      </c>
      <c r="C77" s="605" t="s">
        <v>519</v>
      </c>
      <c r="D77" s="605" t="s">
        <v>1484</v>
      </c>
      <c r="E77" s="605" t="s">
        <v>1508</v>
      </c>
      <c r="F77" s="605" t="s">
        <v>1555</v>
      </c>
      <c r="G77" s="605" t="s">
        <v>1556</v>
      </c>
      <c r="H77" s="622">
        <v>329</v>
      </c>
      <c r="I77" s="622">
        <v>49679</v>
      </c>
      <c r="J77" s="605">
        <v>1.0239925796145521</v>
      </c>
      <c r="K77" s="605">
        <v>151</v>
      </c>
      <c r="L77" s="622">
        <v>313</v>
      </c>
      <c r="M77" s="622">
        <v>48515</v>
      </c>
      <c r="N77" s="605">
        <v>1</v>
      </c>
      <c r="O77" s="605">
        <v>155</v>
      </c>
      <c r="P77" s="622">
        <v>353</v>
      </c>
      <c r="Q77" s="622">
        <v>54715</v>
      </c>
      <c r="R77" s="610">
        <v>1.1277955271565496</v>
      </c>
      <c r="S77" s="623">
        <v>155</v>
      </c>
    </row>
    <row r="78" spans="1:19" ht="14.4" customHeight="1" x14ac:dyDescent="0.3">
      <c r="A78" s="604" t="s">
        <v>1499</v>
      </c>
      <c r="B78" s="605" t="s">
        <v>1525</v>
      </c>
      <c r="C78" s="605" t="s">
        <v>519</v>
      </c>
      <c r="D78" s="605" t="s">
        <v>1484</v>
      </c>
      <c r="E78" s="605" t="s">
        <v>1508</v>
      </c>
      <c r="F78" s="605" t="s">
        <v>1557</v>
      </c>
      <c r="G78" s="605" t="s">
        <v>1558</v>
      </c>
      <c r="H78" s="622">
        <v>487</v>
      </c>
      <c r="I78" s="622">
        <v>89121</v>
      </c>
      <c r="J78" s="605">
        <v>0.97063724582593636</v>
      </c>
      <c r="K78" s="605">
        <v>183</v>
      </c>
      <c r="L78" s="622">
        <v>491</v>
      </c>
      <c r="M78" s="622">
        <v>91817</v>
      </c>
      <c r="N78" s="605">
        <v>1</v>
      </c>
      <c r="O78" s="605">
        <v>187</v>
      </c>
      <c r="P78" s="622">
        <v>503</v>
      </c>
      <c r="Q78" s="622">
        <v>94061</v>
      </c>
      <c r="R78" s="610">
        <v>1.0244399185336048</v>
      </c>
      <c r="S78" s="623">
        <v>187</v>
      </c>
    </row>
    <row r="79" spans="1:19" ht="14.4" customHeight="1" x14ac:dyDescent="0.3">
      <c r="A79" s="604" t="s">
        <v>1499</v>
      </c>
      <c r="B79" s="605" t="s">
        <v>1525</v>
      </c>
      <c r="C79" s="605" t="s">
        <v>519</v>
      </c>
      <c r="D79" s="605" t="s">
        <v>1484</v>
      </c>
      <c r="E79" s="605" t="s">
        <v>1508</v>
      </c>
      <c r="F79" s="605" t="s">
        <v>1559</v>
      </c>
      <c r="G79" s="605" t="s">
        <v>1560</v>
      </c>
      <c r="H79" s="622">
        <v>345</v>
      </c>
      <c r="I79" s="622">
        <v>43125</v>
      </c>
      <c r="J79" s="605">
        <v>0.9765625</v>
      </c>
      <c r="K79" s="605">
        <v>125</v>
      </c>
      <c r="L79" s="622">
        <v>345</v>
      </c>
      <c r="M79" s="622">
        <v>44160</v>
      </c>
      <c r="N79" s="605">
        <v>1</v>
      </c>
      <c r="O79" s="605">
        <v>128</v>
      </c>
      <c r="P79" s="622">
        <v>392</v>
      </c>
      <c r="Q79" s="622">
        <v>50176</v>
      </c>
      <c r="R79" s="610">
        <v>1.136231884057971</v>
      </c>
      <c r="S79" s="623">
        <v>128</v>
      </c>
    </row>
    <row r="80" spans="1:19" ht="14.4" customHeight="1" x14ac:dyDescent="0.3">
      <c r="A80" s="604" t="s">
        <v>1499</v>
      </c>
      <c r="B80" s="605" t="s">
        <v>1525</v>
      </c>
      <c r="C80" s="605" t="s">
        <v>519</v>
      </c>
      <c r="D80" s="605" t="s">
        <v>1484</v>
      </c>
      <c r="E80" s="605" t="s">
        <v>1508</v>
      </c>
      <c r="F80" s="605" t="s">
        <v>1561</v>
      </c>
      <c r="G80" s="605" t="s">
        <v>1562</v>
      </c>
      <c r="H80" s="622">
        <v>1794</v>
      </c>
      <c r="I80" s="622">
        <v>392886</v>
      </c>
      <c r="J80" s="605">
        <v>1.0213452914798207</v>
      </c>
      <c r="K80" s="605">
        <v>219</v>
      </c>
      <c r="L80" s="622">
        <v>1725</v>
      </c>
      <c r="M80" s="622">
        <v>384675</v>
      </c>
      <c r="N80" s="605">
        <v>1</v>
      </c>
      <c r="O80" s="605">
        <v>223</v>
      </c>
      <c r="P80" s="622">
        <v>2179</v>
      </c>
      <c r="Q80" s="622">
        <v>485917</v>
      </c>
      <c r="R80" s="610">
        <v>1.2631884057971015</v>
      </c>
      <c r="S80" s="623">
        <v>223</v>
      </c>
    </row>
    <row r="81" spans="1:19" ht="14.4" customHeight="1" x14ac:dyDescent="0.3">
      <c r="A81" s="604" t="s">
        <v>1499</v>
      </c>
      <c r="B81" s="605" t="s">
        <v>1525</v>
      </c>
      <c r="C81" s="605" t="s">
        <v>519</v>
      </c>
      <c r="D81" s="605" t="s">
        <v>1484</v>
      </c>
      <c r="E81" s="605" t="s">
        <v>1508</v>
      </c>
      <c r="F81" s="605" t="s">
        <v>1563</v>
      </c>
      <c r="G81" s="605" t="s">
        <v>1564</v>
      </c>
      <c r="H81" s="622">
        <v>116</v>
      </c>
      <c r="I81" s="622">
        <v>25404</v>
      </c>
      <c r="J81" s="605">
        <v>1.2799919383282108</v>
      </c>
      <c r="K81" s="605">
        <v>219</v>
      </c>
      <c r="L81" s="622">
        <v>89</v>
      </c>
      <c r="M81" s="622">
        <v>19847</v>
      </c>
      <c r="N81" s="605">
        <v>1</v>
      </c>
      <c r="O81" s="605">
        <v>223</v>
      </c>
      <c r="P81" s="622">
        <v>113</v>
      </c>
      <c r="Q81" s="622">
        <v>25199</v>
      </c>
      <c r="R81" s="610">
        <v>1.2696629213483146</v>
      </c>
      <c r="S81" s="623">
        <v>223</v>
      </c>
    </row>
    <row r="82" spans="1:19" ht="14.4" customHeight="1" x14ac:dyDescent="0.3">
      <c r="A82" s="604" t="s">
        <v>1499</v>
      </c>
      <c r="B82" s="605" t="s">
        <v>1525</v>
      </c>
      <c r="C82" s="605" t="s">
        <v>519</v>
      </c>
      <c r="D82" s="605" t="s">
        <v>1484</v>
      </c>
      <c r="E82" s="605" t="s">
        <v>1508</v>
      </c>
      <c r="F82" s="605" t="s">
        <v>1565</v>
      </c>
      <c r="G82" s="605" t="s">
        <v>1566</v>
      </c>
      <c r="H82" s="622">
        <v>1</v>
      </c>
      <c r="I82" s="622">
        <v>347</v>
      </c>
      <c r="J82" s="605">
        <v>0.98300283286118983</v>
      </c>
      <c r="K82" s="605">
        <v>347</v>
      </c>
      <c r="L82" s="622">
        <v>1</v>
      </c>
      <c r="M82" s="622">
        <v>353</v>
      </c>
      <c r="N82" s="605">
        <v>1</v>
      </c>
      <c r="O82" s="605">
        <v>353</v>
      </c>
      <c r="P82" s="622">
        <v>3</v>
      </c>
      <c r="Q82" s="622">
        <v>1059</v>
      </c>
      <c r="R82" s="610">
        <v>3</v>
      </c>
      <c r="S82" s="623">
        <v>353</v>
      </c>
    </row>
    <row r="83" spans="1:19" ht="14.4" customHeight="1" x14ac:dyDescent="0.3">
      <c r="A83" s="604" t="s">
        <v>1499</v>
      </c>
      <c r="B83" s="605" t="s">
        <v>1525</v>
      </c>
      <c r="C83" s="605" t="s">
        <v>519</v>
      </c>
      <c r="D83" s="605" t="s">
        <v>1484</v>
      </c>
      <c r="E83" s="605" t="s">
        <v>1508</v>
      </c>
      <c r="F83" s="605" t="s">
        <v>1567</v>
      </c>
      <c r="G83" s="605" t="s">
        <v>1568</v>
      </c>
      <c r="H83" s="622">
        <v>546</v>
      </c>
      <c r="I83" s="622">
        <v>120666</v>
      </c>
      <c r="J83" s="605">
        <v>0.86638664512654817</v>
      </c>
      <c r="K83" s="605">
        <v>221</v>
      </c>
      <c r="L83" s="622">
        <v>619</v>
      </c>
      <c r="M83" s="622">
        <v>139275</v>
      </c>
      <c r="N83" s="605">
        <v>1</v>
      </c>
      <c r="O83" s="605">
        <v>225</v>
      </c>
      <c r="P83" s="622">
        <v>626</v>
      </c>
      <c r="Q83" s="622">
        <v>140850</v>
      </c>
      <c r="R83" s="610">
        <v>1.0113085621970921</v>
      </c>
      <c r="S83" s="623">
        <v>225</v>
      </c>
    </row>
    <row r="84" spans="1:19" ht="14.4" customHeight="1" x14ac:dyDescent="0.3">
      <c r="A84" s="604" t="s">
        <v>1499</v>
      </c>
      <c r="B84" s="605" t="s">
        <v>1525</v>
      </c>
      <c r="C84" s="605" t="s">
        <v>519</v>
      </c>
      <c r="D84" s="605" t="s">
        <v>1484</v>
      </c>
      <c r="E84" s="605" t="s">
        <v>1508</v>
      </c>
      <c r="F84" s="605" t="s">
        <v>1569</v>
      </c>
      <c r="G84" s="605" t="s">
        <v>1570</v>
      </c>
      <c r="H84" s="622">
        <v>4</v>
      </c>
      <c r="I84" s="622">
        <v>2452</v>
      </c>
      <c r="J84" s="605">
        <v>3.9232</v>
      </c>
      <c r="K84" s="605">
        <v>613</v>
      </c>
      <c r="L84" s="622">
        <v>1</v>
      </c>
      <c r="M84" s="622">
        <v>625</v>
      </c>
      <c r="N84" s="605">
        <v>1</v>
      </c>
      <c r="O84" s="605">
        <v>625</v>
      </c>
      <c r="P84" s="622"/>
      <c r="Q84" s="622"/>
      <c r="R84" s="610"/>
      <c r="S84" s="623"/>
    </row>
    <row r="85" spans="1:19" ht="14.4" customHeight="1" x14ac:dyDescent="0.3">
      <c r="A85" s="604" t="s">
        <v>1499</v>
      </c>
      <c r="B85" s="605" t="s">
        <v>1525</v>
      </c>
      <c r="C85" s="605" t="s">
        <v>519</v>
      </c>
      <c r="D85" s="605" t="s">
        <v>1484</v>
      </c>
      <c r="E85" s="605" t="s">
        <v>1508</v>
      </c>
      <c r="F85" s="605" t="s">
        <v>1571</v>
      </c>
      <c r="G85" s="605" t="s">
        <v>1572</v>
      </c>
      <c r="H85" s="622">
        <v>1</v>
      </c>
      <c r="I85" s="622">
        <v>1026</v>
      </c>
      <c r="J85" s="605">
        <v>0.987487969201155</v>
      </c>
      <c r="K85" s="605">
        <v>1026</v>
      </c>
      <c r="L85" s="622">
        <v>1</v>
      </c>
      <c r="M85" s="622">
        <v>1039</v>
      </c>
      <c r="N85" s="605">
        <v>1</v>
      </c>
      <c r="O85" s="605">
        <v>1039</v>
      </c>
      <c r="P85" s="622"/>
      <c r="Q85" s="622"/>
      <c r="R85" s="610"/>
      <c r="S85" s="623"/>
    </row>
    <row r="86" spans="1:19" ht="14.4" customHeight="1" x14ac:dyDescent="0.3">
      <c r="A86" s="604" t="s">
        <v>1499</v>
      </c>
      <c r="B86" s="605" t="s">
        <v>1525</v>
      </c>
      <c r="C86" s="605" t="s">
        <v>519</v>
      </c>
      <c r="D86" s="605" t="s">
        <v>1484</v>
      </c>
      <c r="E86" s="605" t="s">
        <v>1508</v>
      </c>
      <c r="F86" s="605" t="s">
        <v>1579</v>
      </c>
      <c r="G86" s="605" t="s">
        <v>1580</v>
      </c>
      <c r="H86" s="622">
        <v>18</v>
      </c>
      <c r="I86" s="622">
        <v>5940</v>
      </c>
      <c r="J86" s="605">
        <v>0.65461758871500997</v>
      </c>
      <c r="K86" s="605">
        <v>330</v>
      </c>
      <c r="L86" s="622">
        <v>26</v>
      </c>
      <c r="M86" s="622">
        <v>9074</v>
      </c>
      <c r="N86" s="605">
        <v>1</v>
      </c>
      <c r="O86" s="605">
        <v>349</v>
      </c>
      <c r="P86" s="622">
        <v>31</v>
      </c>
      <c r="Q86" s="622">
        <v>10850</v>
      </c>
      <c r="R86" s="610">
        <v>1.1957240467269121</v>
      </c>
      <c r="S86" s="623">
        <v>350</v>
      </c>
    </row>
    <row r="87" spans="1:19" ht="14.4" customHeight="1" x14ac:dyDescent="0.3">
      <c r="A87" s="604" t="s">
        <v>1499</v>
      </c>
      <c r="B87" s="605" t="s">
        <v>1525</v>
      </c>
      <c r="C87" s="605" t="s">
        <v>519</v>
      </c>
      <c r="D87" s="605" t="s">
        <v>1484</v>
      </c>
      <c r="E87" s="605" t="s">
        <v>1508</v>
      </c>
      <c r="F87" s="605" t="s">
        <v>1581</v>
      </c>
      <c r="G87" s="605" t="s">
        <v>1582</v>
      </c>
      <c r="H87" s="622">
        <v>2</v>
      </c>
      <c r="I87" s="622">
        <v>492</v>
      </c>
      <c r="J87" s="605"/>
      <c r="K87" s="605">
        <v>246</v>
      </c>
      <c r="L87" s="622"/>
      <c r="M87" s="622"/>
      <c r="N87" s="605"/>
      <c r="O87" s="605"/>
      <c r="P87" s="622">
        <v>1</v>
      </c>
      <c r="Q87" s="622">
        <v>254</v>
      </c>
      <c r="R87" s="610"/>
      <c r="S87" s="623">
        <v>254</v>
      </c>
    </row>
    <row r="88" spans="1:19" ht="14.4" customHeight="1" x14ac:dyDescent="0.3">
      <c r="A88" s="604" t="s">
        <v>1499</v>
      </c>
      <c r="B88" s="605" t="s">
        <v>1525</v>
      </c>
      <c r="C88" s="605" t="s">
        <v>519</v>
      </c>
      <c r="D88" s="605" t="s">
        <v>1484</v>
      </c>
      <c r="E88" s="605" t="s">
        <v>1508</v>
      </c>
      <c r="F88" s="605" t="s">
        <v>1583</v>
      </c>
      <c r="G88" s="605" t="s">
        <v>1584</v>
      </c>
      <c r="H88" s="622">
        <v>1041</v>
      </c>
      <c r="I88" s="622">
        <v>350817</v>
      </c>
      <c r="J88" s="605">
        <v>0.93289988033506188</v>
      </c>
      <c r="K88" s="605">
        <v>337</v>
      </c>
      <c r="L88" s="622">
        <v>1090</v>
      </c>
      <c r="M88" s="622">
        <v>376050</v>
      </c>
      <c r="N88" s="605">
        <v>1</v>
      </c>
      <c r="O88" s="605">
        <v>345</v>
      </c>
      <c r="P88" s="622">
        <v>1086</v>
      </c>
      <c r="Q88" s="622">
        <v>374670</v>
      </c>
      <c r="R88" s="610">
        <v>0.9963302752293578</v>
      </c>
      <c r="S88" s="623">
        <v>345</v>
      </c>
    </row>
    <row r="89" spans="1:19" ht="14.4" customHeight="1" x14ac:dyDescent="0.3">
      <c r="A89" s="604" t="s">
        <v>1499</v>
      </c>
      <c r="B89" s="605" t="s">
        <v>1525</v>
      </c>
      <c r="C89" s="605" t="s">
        <v>519</v>
      </c>
      <c r="D89" s="605" t="s">
        <v>1484</v>
      </c>
      <c r="E89" s="605" t="s">
        <v>1508</v>
      </c>
      <c r="F89" s="605" t="s">
        <v>1585</v>
      </c>
      <c r="G89" s="605" t="s">
        <v>1586</v>
      </c>
      <c r="H89" s="622">
        <v>236</v>
      </c>
      <c r="I89" s="622">
        <v>197532</v>
      </c>
      <c r="J89" s="605">
        <v>0.85805879899916593</v>
      </c>
      <c r="K89" s="605">
        <v>837</v>
      </c>
      <c r="L89" s="622">
        <v>264</v>
      </c>
      <c r="M89" s="622">
        <v>230208</v>
      </c>
      <c r="N89" s="605">
        <v>1</v>
      </c>
      <c r="O89" s="605">
        <v>872</v>
      </c>
      <c r="P89" s="622">
        <v>213</v>
      </c>
      <c r="Q89" s="622">
        <v>185949</v>
      </c>
      <c r="R89" s="610">
        <v>0.80774343202668886</v>
      </c>
      <c r="S89" s="623">
        <v>873</v>
      </c>
    </row>
    <row r="90" spans="1:19" ht="14.4" customHeight="1" x14ac:dyDescent="0.3">
      <c r="A90" s="604" t="s">
        <v>1499</v>
      </c>
      <c r="B90" s="605" t="s">
        <v>1525</v>
      </c>
      <c r="C90" s="605" t="s">
        <v>519</v>
      </c>
      <c r="D90" s="605" t="s">
        <v>1484</v>
      </c>
      <c r="E90" s="605" t="s">
        <v>1508</v>
      </c>
      <c r="F90" s="605" t="s">
        <v>1587</v>
      </c>
      <c r="G90" s="605" t="s">
        <v>1588</v>
      </c>
      <c r="H90" s="622">
        <v>1</v>
      </c>
      <c r="I90" s="622">
        <v>1046</v>
      </c>
      <c r="J90" s="605"/>
      <c r="K90" s="605">
        <v>1046</v>
      </c>
      <c r="L90" s="622"/>
      <c r="M90" s="622"/>
      <c r="N90" s="605"/>
      <c r="O90" s="605"/>
      <c r="P90" s="622"/>
      <c r="Q90" s="622"/>
      <c r="R90" s="610"/>
      <c r="S90" s="623"/>
    </row>
    <row r="91" spans="1:19" ht="14.4" customHeight="1" x14ac:dyDescent="0.3">
      <c r="A91" s="604" t="s">
        <v>1499</v>
      </c>
      <c r="B91" s="605" t="s">
        <v>1525</v>
      </c>
      <c r="C91" s="605" t="s">
        <v>519</v>
      </c>
      <c r="D91" s="605" t="s">
        <v>1484</v>
      </c>
      <c r="E91" s="605" t="s">
        <v>1508</v>
      </c>
      <c r="F91" s="605" t="s">
        <v>1589</v>
      </c>
      <c r="G91" s="605" t="s">
        <v>1590</v>
      </c>
      <c r="H91" s="622">
        <v>568</v>
      </c>
      <c r="I91" s="622">
        <v>727608</v>
      </c>
      <c r="J91" s="605">
        <v>0.94895200385002132</v>
      </c>
      <c r="K91" s="605">
        <v>1281</v>
      </c>
      <c r="L91" s="622">
        <v>593</v>
      </c>
      <c r="M91" s="622">
        <v>766749</v>
      </c>
      <c r="N91" s="605">
        <v>1</v>
      </c>
      <c r="O91" s="605">
        <v>1293</v>
      </c>
      <c r="P91" s="622">
        <v>625</v>
      </c>
      <c r="Q91" s="622">
        <v>808750</v>
      </c>
      <c r="R91" s="610">
        <v>1.0547780303593484</v>
      </c>
      <c r="S91" s="623">
        <v>1294</v>
      </c>
    </row>
    <row r="92" spans="1:19" ht="14.4" customHeight="1" x14ac:dyDescent="0.3">
      <c r="A92" s="604" t="s">
        <v>1499</v>
      </c>
      <c r="B92" s="605" t="s">
        <v>1525</v>
      </c>
      <c r="C92" s="605" t="s">
        <v>519</v>
      </c>
      <c r="D92" s="605" t="s">
        <v>1484</v>
      </c>
      <c r="E92" s="605" t="s">
        <v>1508</v>
      </c>
      <c r="F92" s="605" t="s">
        <v>1591</v>
      </c>
      <c r="G92" s="605" t="s">
        <v>1592</v>
      </c>
      <c r="H92" s="622">
        <v>451</v>
      </c>
      <c r="I92" s="622">
        <v>526317</v>
      </c>
      <c r="J92" s="605">
        <v>0.97848626761283464</v>
      </c>
      <c r="K92" s="605">
        <v>1167</v>
      </c>
      <c r="L92" s="622">
        <v>457</v>
      </c>
      <c r="M92" s="622">
        <v>537889</v>
      </c>
      <c r="N92" s="605">
        <v>1</v>
      </c>
      <c r="O92" s="605">
        <v>1177</v>
      </c>
      <c r="P92" s="622">
        <v>474</v>
      </c>
      <c r="Q92" s="622">
        <v>558372</v>
      </c>
      <c r="R92" s="610">
        <v>1.0380803474322768</v>
      </c>
      <c r="S92" s="623">
        <v>1178</v>
      </c>
    </row>
    <row r="93" spans="1:19" ht="14.4" customHeight="1" x14ac:dyDescent="0.3">
      <c r="A93" s="604" t="s">
        <v>1499</v>
      </c>
      <c r="B93" s="605" t="s">
        <v>1525</v>
      </c>
      <c r="C93" s="605" t="s">
        <v>519</v>
      </c>
      <c r="D93" s="605" t="s">
        <v>1484</v>
      </c>
      <c r="E93" s="605" t="s">
        <v>1508</v>
      </c>
      <c r="F93" s="605" t="s">
        <v>1593</v>
      </c>
      <c r="G93" s="605" t="s">
        <v>1594</v>
      </c>
      <c r="H93" s="622">
        <v>1529</v>
      </c>
      <c r="I93" s="622">
        <v>7761204</v>
      </c>
      <c r="J93" s="605">
        <v>1.0168812791849442</v>
      </c>
      <c r="K93" s="605">
        <v>5076</v>
      </c>
      <c r="L93" s="622">
        <v>1480</v>
      </c>
      <c r="M93" s="622">
        <v>7632360</v>
      </c>
      <c r="N93" s="605">
        <v>1</v>
      </c>
      <c r="O93" s="605">
        <v>5157</v>
      </c>
      <c r="P93" s="622">
        <v>1549</v>
      </c>
      <c r="Q93" s="622">
        <v>7988193</v>
      </c>
      <c r="R93" s="610">
        <v>1.0466216216216215</v>
      </c>
      <c r="S93" s="623">
        <v>5157</v>
      </c>
    </row>
    <row r="94" spans="1:19" ht="14.4" customHeight="1" x14ac:dyDescent="0.3">
      <c r="A94" s="604" t="s">
        <v>1499</v>
      </c>
      <c r="B94" s="605" t="s">
        <v>1525</v>
      </c>
      <c r="C94" s="605" t="s">
        <v>519</v>
      </c>
      <c r="D94" s="605" t="s">
        <v>1484</v>
      </c>
      <c r="E94" s="605" t="s">
        <v>1508</v>
      </c>
      <c r="F94" s="605" t="s">
        <v>1595</v>
      </c>
      <c r="G94" s="605" t="s">
        <v>1596</v>
      </c>
      <c r="H94" s="622">
        <v>17</v>
      </c>
      <c r="I94" s="622">
        <v>130645</v>
      </c>
      <c r="J94" s="605">
        <v>0.50716620470655827</v>
      </c>
      <c r="K94" s="605">
        <v>7685</v>
      </c>
      <c r="L94" s="622">
        <v>33</v>
      </c>
      <c r="M94" s="622">
        <v>257598</v>
      </c>
      <c r="N94" s="605">
        <v>1</v>
      </c>
      <c r="O94" s="605">
        <v>7806</v>
      </c>
      <c r="P94" s="622">
        <v>24</v>
      </c>
      <c r="Q94" s="622">
        <v>187368</v>
      </c>
      <c r="R94" s="610">
        <v>0.72736589569794796</v>
      </c>
      <c r="S94" s="623">
        <v>7807</v>
      </c>
    </row>
    <row r="95" spans="1:19" ht="14.4" customHeight="1" x14ac:dyDescent="0.3">
      <c r="A95" s="604" t="s">
        <v>1499</v>
      </c>
      <c r="B95" s="605" t="s">
        <v>1525</v>
      </c>
      <c r="C95" s="605" t="s">
        <v>519</v>
      </c>
      <c r="D95" s="605" t="s">
        <v>1484</v>
      </c>
      <c r="E95" s="605" t="s">
        <v>1508</v>
      </c>
      <c r="F95" s="605" t="s">
        <v>1597</v>
      </c>
      <c r="G95" s="605" t="s">
        <v>1598</v>
      </c>
      <c r="H95" s="622">
        <v>32</v>
      </c>
      <c r="I95" s="622">
        <v>176512</v>
      </c>
      <c r="J95" s="605">
        <v>0.69795175958877032</v>
      </c>
      <c r="K95" s="605">
        <v>5516</v>
      </c>
      <c r="L95" s="622">
        <v>45</v>
      </c>
      <c r="M95" s="622">
        <v>252900</v>
      </c>
      <c r="N95" s="605">
        <v>1</v>
      </c>
      <c r="O95" s="605">
        <v>5620</v>
      </c>
      <c r="P95" s="622">
        <v>50</v>
      </c>
      <c r="Q95" s="622">
        <v>281000</v>
      </c>
      <c r="R95" s="610">
        <v>1.1111111111111112</v>
      </c>
      <c r="S95" s="623">
        <v>5620</v>
      </c>
    </row>
    <row r="96" spans="1:19" ht="14.4" customHeight="1" x14ac:dyDescent="0.3">
      <c r="A96" s="604" t="s">
        <v>1499</v>
      </c>
      <c r="B96" s="605" t="s">
        <v>1525</v>
      </c>
      <c r="C96" s="605" t="s">
        <v>519</v>
      </c>
      <c r="D96" s="605" t="s">
        <v>1484</v>
      </c>
      <c r="E96" s="605" t="s">
        <v>1508</v>
      </c>
      <c r="F96" s="605" t="s">
        <v>1599</v>
      </c>
      <c r="G96" s="605" t="s">
        <v>1600</v>
      </c>
      <c r="H96" s="622">
        <v>68</v>
      </c>
      <c r="I96" s="622">
        <v>7140</v>
      </c>
      <c r="J96" s="605">
        <v>6.4324324324324325</v>
      </c>
      <c r="K96" s="605">
        <v>105</v>
      </c>
      <c r="L96" s="622">
        <v>10</v>
      </c>
      <c r="M96" s="622">
        <v>1110</v>
      </c>
      <c r="N96" s="605">
        <v>1</v>
      </c>
      <c r="O96" s="605">
        <v>111</v>
      </c>
      <c r="P96" s="622">
        <v>25</v>
      </c>
      <c r="Q96" s="622">
        <v>2775</v>
      </c>
      <c r="R96" s="610">
        <v>2.5</v>
      </c>
      <c r="S96" s="623">
        <v>111</v>
      </c>
    </row>
    <row r="97" spans="1:19" ht="14.4" customHeight="1" x14ac:dyDescent="0.3">
      <c r="A97" s="604" t="s">
        <v>1499</v>
      </c>
      <c r="B97" s="605" t="s">
        <v>1525</v>
      </c>
      <c r="C97" s="605" t="s">
        <v>519</v>
      </c>
      <c r="D97" s="605" t="s">
        <v>1484</v>
      </c>
      <c r="E97" s="605" t="s">
        <v>1508</v>
      </c>
      <c r="F97" s="605" t="s">
        <v>1601</v>
      </c>
      <c r="G97" s="605" t="s">
        <v>1602</v>
      </c>
      <c r="H97" s="622">
        <v>1590</v>
      </c>
      <c r="I97" s="622">
        <v>278250</v>
      </c>
      <c r="J97" s="605">
        <v>1.0715977493558859</v>
      </c>
      <c r="K97" s="605">
        <v>175</v>
      </c>
      <c r="L97" s="622">
        <v>1467</v>
      </c>
      <c r="M97" s="622">
        <v>259659</v>
      </c>
      <c r="N97" s="605">
        <v>1</v>
      </c>
      <c r="O97" s="605">
        <v>177</v>
      </c>
      <c r="P97" s="622">
        <v>1252</v>
      </c>
      <c r="Q97" s="622">
        <v>221604</v>
      </c>
      <c r="R97" s="610">
        <v>0.85344239945466938</v>
      </c>
      <c r="S97" s="623">
        <v>177</v>
      </c>
    </row>
    <row r="98" spans="1:19" ht="14.4" customHeight="1" x14ac:dyDescent="0.3">
      <c r="A98" s="604" t="s">
        <v>1499</v>
      </c>
      <c r="B98" s="605" t="s">
        <v>1525</v>
      </c>
      <c r="C98" s="605" t="s">
        <v>519</v>
      </c>
      <c r="D98" s="605" t="s">
        <v>1484</v>
      </c>
      <c r="E98" s="605" t="s">
        <v>1508</v>
      </c>
      <c r="F98" s="605" t="s">
        <v>1603</v>
      </c>
      <c r="G98" s="605" t="s">
        <v>1604</v>
      </c>
      <c r="H98" s="622">
        <v>1102</v>
      </c>
      <c r="I98" s="622">
        <v>2205102</v>
      </c>
      <c r="J98" s="605">
        <v>0.81754742667995439</v>
      </c>
      <c r="K98" s="605">
        <v>2001</v>
      </c>
      <c r="L98" s="622">
        <v>1317</v>
      </c>
      <c r="M98" s="622">
        <v>2697216</v>
      </c>
      <c r="N98" s="605">
        <v>1</v>
      </c>
      <c r="O98" s="605">
        <v>2048</v>
      </c>
      <c r="P98" s="622">
        <v>1272</v>
      </c>
      <c r="Q98" s="622">
        <v>2606328</v>
      </c>
      <c r="R98" s="610">
        <v>0.96630303246013671</v>
      </c>
      <c r="S98" s="623">
        <v>2049</v>
      </c>
    </row>
    <row r="99" spans="1:19" ht="14.4" customHeight="1" x14ac:dyDescent="0.3">
      <c r="A99" s="604" t="s">
        <v>1499</v>
      </c>
      <c r="B99" s="605" t="s">
        <v>1525</v>
      </c>
      <c r="C99" s="605" t="s">
        <v>519</v>
      </c>
      <c r="D99" s="605" t="s">
        <v>1484</v>
      </c>
      <c r="E99" s="605" t="s">
        <v>1508</v>
      </c>
      <c r="F99" s="605" t="s">
        <v>1605</v>
      </c>
      <c r="G99" s="605" t="s">
        <v>1606</v>
      </c>
      <c r="H99" s="622">
        <v>1041</v>
      </c>
      <c r="I99" s="622">
        <v>350817</v>
      </c>
      <c r="J99" s="605">
        <v>1.017878748313531</v>
      </c>
      <c r="K99" s="605">
        <v>337</v>
      </c>
      <c r="L99" s="622">
        <v>999</v>
      </c>
      <c r="M99" s="622">
        <v>344655</v>
      </c>
      <c r="N99" s="605">
        <v>1</v>
      </c>
      <c r="O99" s="605">
        <v>345</v>
      </c>
      <c r="P99" s="622">
        <v>1020</v>
      </c>
      <c r="Q99" s="622">
        <v>351900</v>
      </c>
      <c r="R99" s="610">
        <v>1.0210210210210211</v>
      </c>
      <c r="S99" s="623">
        <v>345</v>
      </c>
    </row>
    <row r="100" spans="1:19" ht="14.4" customHeight="1" x14ac:dyDescent="0.3">
      <c r="A100" s="604" t="s">
        <v>1499</v>
      </c>
      <c r="B100" s="605" t="s">
        <v>1525</v>
      </c>
      <c r="C100" s="605" t="s">
        <v>519</v>
      </c>
      <c r="D100" s="605" t="s">
        <v>1484</v>
      </c>
      <c r="E100" s="605" t="s">
        <v>1508</v>
      </c>
      <c r="F100" s="605" t="s">
        <v>1607</v>
      </c>
      <c r="G100" s="605" t="s">
        <v>1608</v>
      </c>
      <c r="H100" s="622">
        <v>117</v>
      </c>
      <c r="I100" s="622">
        <v>34515</v>
      </c>
      <c r="J100" s="605">
        <v>0.74951140065146582</v>
      </c>
      <c r="K100" s="605">
        <v>295</v>
      </c>
      <c r="L100" s="622">
        <v>150</v>
      </c>
      <c r="M100" s="622">
        <v>46050</v>
      </c>
      <c r="N100" s="605">
        <v>1</v>
      </c>
      <c r="O100" s="605">
        <v>307</v>
      </c>
      <c r="P100" s="622">
        <v>139</v>
      </c>
      <c r="Q100" s="622">
        <v>42812</v>
      </c>
      <c r="R100" s="610">
        <v>0.92968512486427801</v>
      </c>
      <c r="S100" s="623">
        <v>308</v>
      </c>
    </row>
    <row r="101" spans="1:19" ht="14.4" customHeight="1" x14ac:dyDescent="0.3">
      <c r="A101" s="604" t="s">
        <v>1499</v>
      </c>
      <c r="B101" s="605" t="s">
        <v>1525</v>
      </c>
      <c r="C101" s="605" t="s">
        <v>519</v>
      </c>
      <c r="D101" s="605" t="s">
        <v>1484</v>
      </c>
      <c r="E101" s="605" t="s">
        <v>1508</v>
      </c>
      <c r="F101" s="605" t="s">
        <v>1609</v>
      </c>
      <c r="G101" s="605" t="s">
        <v>1610</v>
      </c>
      <c r="H101" s="622">
        <v>470</v>
      </c>
      <c r="I101" s="622">
        <v>1267120</v>
      </c>
      <c r="J101" s="605">
        <v>0.87713760411128827</v>
      </c>
      <c r="K101" s="605">
        <v>2696</v>
      </c>
      <c r="L101" s="622">
        <v>528</v>
      </c>
      <c r="M101" s="622">
        <v>1444608</v>
      </c>
      <c r="N101" s="605">
        <v>1</v>
      </c>
      <c r="O101" s="605">
        <v>2736</v>
      </c>
      <c r="P101" s="622">
        <v>465</v>
      </c>
      <c r="Q101" s="622">
        <v>1272705</v>
      </c>
      <c r="R101" s="610">
        <v>0.88100370481127055</v>
      </c>
      <c r="S101" s="623">
        <v>2737</v>
      </c>
    </row>
    <row r="102" spans="1:19" ht="14.4" customHeight="1" x14ac:dyDescent="0.3">
      <c r="A102" s="604" t="s">
        <v>1499</v>
      </c>
      <c r="B102" s="605" t="s">
        <v>1525</v>
      </c>
      <c r="C102" s="605" t="s">
        <v>519</v>
      </c>
      <c r="D102" s="605" t="s">
        <v>1484</v>
      </c>
      <c r="E102" s="605" t="s">
        <v>1508</v>
      </c>
      <c r="F102" s="605" t="s">
        <v>1611</v>
      </c>
      <c r="G102" s="605" t="s">
        <v>1612</v>
      </c>
      <c r="H102" s="622">
        <v>196</v>
      </c>
      <c r="I102" s="622">
        <v>1016848</v>
      </c>
      <c r="J102" s="605">
        <v>1.1285783890992109</v>
      </c>
      <c r="K102" s="605">
        <v>5188</v>
      </c>
      <c r="L102" s="622">
        <v>171</v>
      </c>
      <c r="M102" s="622">
        <v>900999</v>
      </c>
      <c r="N102" s="605">
        <v>1</v>
      </c>
      <c r="O102" s="605">
        <v>5269</v>
      </c>
      <c r="P102" s="622">
        <v>176</v>
      </c>
      <c r="Q102" s="622">
        <v>927344</v>
      </c>
      <c r="R102" s="610">
        <v>1.0292397660818713</v>
      </c>
      <c r="S102" s="623">
        <v>5269</v>
      </c>
    </row>
    <row r="103" spans="1:19" ht="14.4" customHeight="1" x14ac:dyDescent="0.3">
      <c r="A103" s="604" t="s">
        <v>1499</v>
      </c>
      <c r="B103" s="605" t="s">
        <v>1525</v>
      </c>
      <c r="C103" s="605" t="s">
        <v>519</v>
      </c>
      <c r="D103" s="605" t="s">
        <v>1484</v>
      </c>
      <c r="E103" s="605" t="s">
        <v>1508</v>
      </c>
      <c r="F103" s="605" t="s">
        <v>1613</v>
      </c>
      <c r="G103" s="605" t="s">
        <v>1614</v>
      </c>
      <c r="H103" s="622">
        <v>160</v>
      </c>
      <c r="I103" s="622">
        <v>23680</v>
      </c>
      <c r="J103" s="605">
        <v>1.3255709807433946</v>
      </c>
      <c r="K103" s="605">
        <v>148</v>
      </c>
      <c r="L103" s="622">
        <v>116</v>
      </c>
      <c r="M103" s="622">
        <v>17864</v>
      </c>
      <c r="N103" s="605">
        <v>1</v>
      </c>
      <c r="O103" s="605">
        <v>154</v>
      </c>
      <c r="P103" s="622">
        <v>135</v>
      </c>
      <c r="Q103" s="622">
        <v>20790</v>
      </c>
      <c r="R103" s="610">
        <v>1.1637931034482758</v>
      </c>
      <c r="S103" s="623">
        <v>154</v>
      </c>
    </row>
    <row r="104" spans="1:19" ht="14.4" customHeight="1" x14ac:dyDescent="0.3">
      <c r="A104" s="604" t="s">
        <v>1499</v>
      </c>
      <c r="B104" s="605" t="s">
        <v>1525</v>
      </c>
      <c r="C104" s="605" t="s">
        <v>519</v>
      </c>
      <c r="D104" s="605" t="s">
        <v>1484</v>
      </c>
      <c r="E104" s="605" t="s">
        <v>1508</v>
      </c>
      <c r="F104" s="605" t="s">
        <v>1615</v>
      </c>
      <c r="G104" s="605" t="s">
        <v>1616</v>
      </c>
      <c r="H104" s="622">
        <v>3</v>
      </c>
      <c r="I104" s="622">
        <v>1986</v>
      </c>
      <c r="J104" s="605"/>
      <c r="K104" s="605">
        <v>662</v>
      </c>
      <c r="L104" s="622"/>
      <c r="M104" s="622"/>
      <c r="N104" s="605"/>
      <c r="O104" s="605"/>
      <c r="P104" s="622"/>
      <c r="Q104" s="622"/>
      <c r="R104" s="610"/>
      <c r="S104" s="623"/>
    </row>
    <row r="105" spans="1:19" ht="14.4" customHeight="1" x14ac:dyDescent="0.3">
      <c r="A105" s="604" t="s">
        <v>1499</v>
      </c>
      <c r="B105" s="605" t="s">
        <v>1525</v>
      </c>
      <c r="C105" s="605" t="s">
        <v>519</v>
      </c>
      <c r="D105" s="605" t="s">
        <v>1484</v>
      </c>
      <c r="E105" s="605" t="s">
        <v>1508</v>
      </c>
      <c r="F105" s="605" t="s">
        <v>1617</v>
      </c>
      <c r="G105" s="605" t="s">
        <v>1618</v>
      </c>
      <c r="H105" s="622"/>
      <c r="I105" s="622"/>
      <c r="J105" s="605"/>
      <c r="K105" s="605"/>
      <c r="L105" s="622"/>
      <c r="M105" s="622"/>
      <c r="N105" s="605"/>
      <c r="O105" s="605"/>
      <c r="P105" s="622">
        <v>1</v>
      </c>
      <c r="Q105" s="622">
        <v>307</v>
      </c>
      <c r="R105" s="610"/>
      <c r="S105" s="623">
        <v>307</v>
      </c>
    </row>
    <row r="106" spans="1:19" ht="14.4" customHeight="1" x14ac:dyDescent="0.3">
      <c r="A106" s="604" t="s">
        <v>1499</v>
      </c>
      <c r="B106" s="605" t="s">
        <v>1525</v>
      </c>
      <c r="C106" s="605" t="s">
        <v>519</v>
      </c>
      <c r="D106" s="605" t="s">
        <v>1484</v>
      </c>
      <c r="E106" s="605" t="s">
        <v>1508</v>
      </c>
      <c r="F106" s="605" t="s">
        <v>1619</v>
      </c>
      <c r="G106" s="605" t="s">
        <v>1620</v>
      </c>
      <c r="H106" s="622">
        <v>738</v>
      </c>
      <c r="I106" s="622">
        <v>111438</v>
      </c>
      <c r="J106" s="605">
        <v>0.97950250505405645</v>
      </c>
      <c r="K106" s="605">
        <v>151</v>
      </c>
      <c r="L106" s="622">
        <v>734</v>
      </c>
      <c r="M106" s="622">
        <v>113770</v>
      </c>
      <c r="N106" s="605">
        <v>1</v>
      </c>
      <c r="O106" s="605">
        <v>155</v>
      </c>
      <c r="P106" s="622">
        <v>918</v>
      </c>
      <c r="Q106" s="622">
        <v>142290</v>
      </c>
      <c r="R106" s="610">
        <v>1.2506811989100817</v>
      </c>
      <c r="S106" s="623">
        <v>155</v>
      </c>
    </row>
    <row r="107" spans="1:19" ht="14.4" customHeight="1" x14ac:dyDescent="0.3">
      <c r="A107" s="604" t="s">
        <v>1499</v>
      </c>
      <c r="B107" s="605" t="s">
        <v>1525</v>
      </c>
      <c r="C107" s="605" t="s">
        <v>519</v>
      </c>
      <c r="D107" s="605" t="s">
        <v>1484</v>
      </c>
      <c r="E107" s="605" t="s">
        <v>1508</v>
      </c>
      <c r="F107" s="605" t="s">
        <v>1621</v>
      </c>
      <c r="G107" s="605" t="s">
        <v>1622</v>
      </c>
      <c r="H107" s="622">
        <v>333</v>
      </c>
      <c r="I107" s="622">
        <v>64935</v>
      </c>
      <c r="J107" s="605">
        <v>0.87015075376884421</v>
      </c>
      <c r="K107" s="605">
        <v>195</v>
      </c>
      <c r="L107" s="622">
        <v>375</v>
      </c>
      <c r="M107" s="622">
        <v>74625</v>
      </c>
      <c r="N107" s="605">
        <v>1</v>
      </c>
      <c r="O107" s="605">
        <v>199</v>
      </c>
      <c r="P107" s="622">
        <v>485</v>
      </c>
      <c r="Q107" s="622">
        <v>96515</v>
      </c>
      <c r="R107" s="610">
        <v>1.2933333333333332</v>
      </c>
      <c r="S107" s="623">
        <v>199</v>
      </c>
    </row>
    <row r="108" spans="1:19" ht="14.4" customHeight="1" x14ac:dyDescent="0.3">
      <c r="A108" s="604" t="s">
        <v>1499</v>
      </c>
      <c r="B108" s="605" t="s">
        <v>1525</v>
      </c>
      <c r="C108" s="605" t="s">
        <v>519</v>
      </c>
      <c r="D108" s="605" t="s">
        <v>1484</v>
      </c>
      <c r="E108" s="605" t="s">
        <v>1508</v>
      </c>
      <c r="F108" s="605" t="s">
        <v>1623</v>
      </c>
      <c r="G108" s="605" t="s">
        <v>1624</v>
      </c>
      <c r="H108" s="622">
        <v>173</v>
      </c>
      <c r="I108" s="622">
        <v>34600</v>
      </c>
      <c r="J108" s="605">
        <v>1.2563543936092956</v>
      </c>
      <c r="K108" s="605">
        <v>200</v>
      </c>
      <c r="L108" s="622">
        <v>135</v>
      </c>
      <c r="M108" s="622">
        <v>27540</v>
      </c>
      <c r="N108" s="605">
        <v>1</v>
      </c>
      <c r="O108" s="605">
        <v>204</v>
      </c>
      <c r="P108" s="622">
        <v>189</v>
      </c>
      <c r="Q108" s="622">
        <v>38556</v>
      </c>
      <c r="R108" s="610">
        <v>1.4</v>
      </c>
      <c r="S108" s="623">
        <v>204</v>
      </c>
    </row>
    <row r="109" spans="1:19" ht="14.4" customHeight="1" x14ac:dyDescent="0.3">
      <c r="A109" s="604" t="s">
        <v>1499</v>
      </c>
      <c r="B109" s="605" t="s">
        <v>1525</v>
      </c>
      <c r="C109" s="605" t="s">
        <v>519</v>
      </c>
      <c r="D109" s="605" t="s">
        <v>1484</v>
      </c>
      <c r="E109" s="605" t="s">
        <v>1508</v>
      </c>
      <c r="F109" s="605" t="s">
        <v>1625</v>
      </c>
      <c r="G109" s="605" t="s">
        <v>1626</v>
      </c>
      <c r="H109" s="622">
        <v>11</v>
      </c>
      <c r="I109" s="622">
        <v>4598</v>
      </c>
      <c r="J109" s="605">
        <v>3.5978090766823163</v>
      </c>
      <c r="K109" s="605">
        <v>418</v>
      </c>
      <c r="L109" s="622">
        <v>3</v>
      </c>
      <c r="M109" s="622">
        <v>1278</v>
      </c>
      <c r="N109" s="605">
        <v>1</v>
      </c>
      <c r="O109" s="605">
        <v>426</v>
      </c>
      <c r="P109" s="622">
        <v>1</v>
      </c>
      <c r="Q109" s="622">
        <v>426</v>
      </c>
      <c r="R109" s="610">
        <v>0.33333333333333331</v>
      </c>
      <c r="S109" s="623">
        <v>426</v>
      </c>
    </row>
    <row r="110" spans="1:19" ht="14.4" customHeight="1" x14ac:dyDescent="0.3">
      <c r="A110" s="604" t="s">
        <v>1499</v>
      </c>
      <c r="B110" s="605" t="s">
        <v>1525</v>
      </c>
      <c r="C110" s="605" t="s">
        <v>519</v>
      </c>
      <c r="D110" s="605" t="s">
        <v>1484</v>
      </c>
      <c r="E110" s="605" t="s">
        <v>1508</v>
      </c>
      <c r="F110" s="605" t="s">
        <v>1627</v>
      </c>
      <c r="G110" s="605" t="s">
        <v>1628</v>
      </c>
      <c r="H110" s="622">
        <v>220</v>
      </c>
      <c r="I110" s="622">
        <v>34980</v>
      </c>
      <c r="J110" s="605">
        <v>1.2262927256792286</v>
      </c>
      <c r="K110" s="605">
        <v>159</v>
      </c>
      <c r="L110" s="622">
        <v>175</v>
      </c>
      <c r="M110" s="622">
        <v>28525</v>
      </c>
      <c r="N110" s="605">
        <v>1</v>
      </c>
      <c r="O110" s="605">
        <v>163</v>
      </c>
      <c r="P110" s="622">
        <v>186</v>
      </c>
      <c r="Q110" s="622">
        <v>30318</v>
      </c>
      <c r="R110" s="610">
        <v>1.0628571428571429</v>
      </c>
      <c r="S110" s="623">
        <v>163</v>
      </c>
    </row>
    <row r="111" spans="1:19" ht="14.4" customHeight="1" x14ac:dyDescent="0.3">
      <c r="A111" s="604" t="s">
        <v>1499</v>
      </c>
      <c r="B111" s="605" t="s">
        <v>1525</v>
      </c>
      <c r="C111" s="605" t="s">
        <v>519</v>
      </c>
      <c r="D111" s="605" t="s">
        <v>1484</v>
      </c>
      <c r="E111" s="605" t="s">
        <v>1508</v>
      </c>
      <c r="F111" s="605" t="s">
        <v>1629</v>
      </c>
      <c r="G111" s="605" t="s">
        <v>1630</v>
      </c>
      <c r="H111" s="622"/>
      <c r="I111" s="622"/>
      <c r="J111" s="605"/>
      <c r="K111" s="605"/>
      <c r="L111" s="622">
        <v>1</v>
      </c>
      <c r="M111" s="622">
        <v>436</v>
      </c>
      <c r="N111" s="605">
        <v>1</v>
      </c>
      <c r="O111" s="605">
        <v>436</v>
      </c>
      <c r="P111" s="622">
        <v>1</v>
      </c>
      <c r="Q111" s="622">
        <v>436</v>
      </c>
      <c r="R111" s="610">
        <v>1</v>
      </c>
      <c r="S111" s="623">
        <v>436</v>
      </c>
    </row>
    <row r="112" spans="1:19" ht="14.4" customHeight="1" x14ac:dyDescent="0.3">
      <c r="A112" s="604" t="s">
        <v>1499</v>
      </c>
      <c r="B112" s="605" t="s">
        <v>1525</v>
      </c>
      <c r="C112" s="605" t="s">
        <v>519</v>
      </c>
      <c r="D112" s="605" t="s">
        <v>1484</v>
      </c>
      <c r="E112" s="605" t="s">
        <v>1508</v>
      </c>
      <c r="F112" s="605" t="s">
        <v>1631</v>
      </c>
      <c r="G112" s="605" t="s">
        <v>1632</v>
      </c>
      <c r="H112" s="622">
        <v>513</v>
      </c>
      <c r="I112" s="622">
        <v>1089099</v>
      </c>
      <c r="J112" s="605">
        <v>0.73812699509993296</v>
      </c>
      <c r="K112" s="605">
        <v>2123</v>
      </c>
      <c r="L112" s="622">
        <v>685</v>
      </c>
      <c r="M112" s="622">
        <v>1475490</v>
      </c>
      <c r="N112" s="605">
        <v>1</v>
      </c>
      <c r="O112" s="605">
        <v>2154</v>
      </c>
      <c r="P112" s="622">
        <v>597</v>
      </c>
      <c r="Q112" s="622">
        <v>1286535</v>
      </c>
      <c r="R112" s="610">
        <v>0.87193745806477851</v>
      </c>
      <c r="S112" s="623">
        <v>2155</v>
      </c>
    </row>
    <row r="113" spans="1:19" ht="14.4" customHeight="1" x14ac:dyDescent="0.3">
      <c r="A113" s="604" t="s">
        <v>1499</v>
      </c>
      <c r="B113" s="605" t="s">
        <v>1525</v>
      </c>
      <c r="C113" s="605" t="s">
        <v>519</v>
      </c>
      <c r="D113" s="605" t="s">
        <v>1484</v>
      </c>
      <c r="E113" s="605" t="s">
        <v>1508</v>
      </c>
      <c r="F113" s="605" t="s">
        <v>1633</v>
      </c>
      <c r="G113" s="605" t="s">
        <v>1634</v>
      </c>
      <c r="H113" s="622">
        <v>54</v>
      </c>
      <c r="I113" s="622">
        <v>8586</v>
      </c>
      <c r="J113" s="605">
        <v>0.70233128834355829</v>
      </c>
      <c r="K113" s="605">
        <v>159</v>
      </c>
      <c r="L113" s="622">
        <v>75</v>
      </c>
      <c r="M113" s="622">
        <v>12225</v>
      </c>
      <c r="N113" s="605">
        <v>1</v>
      </c>
      <c r="O113" s="605">
        <v>163</v>
      </c>
      <c r="P113" s="622">
        <v>63</v>
      </c>
      <c r="Q113" s="622">
        <v>10269</v>
      </c>
      <c r="R113" s="610">
        <v>0.84</v>
      </c>
      <c r="S113" s="623">
        <v>163</v>
      </c>
    </row>
    <row r="114" spans="1:19" ht="14.4" customHeight="1" x14ac:dyDescent="0.3">
      <c r="A114" s="604" t="s">
        <v>1499</v>
      </c>
      <c r="B114" s="605" t="s">
        <v>1525</v>
      </c>
      <c r="C114" s="605" t="s">
        <v>519</v>
      </c>
      <c r="D114" s="605" t="s">
        <v>1484</v>
      </c>
      <c r="E114" s="605" t="s">
        <v>1508</v>
      </c>
      <c r="F114" s="605" t="s">
        <v>1635</v>
      </c>
      <c r="G114" s="605" t="s">
        <v>1636</v>
      </c>
      <c r="H114" s="622">
        <v>1</v>
      </c>
      <c r="I114" s="622">
        <v>917</v>
      </c>
      <c r="J114" s="605">
        <v>0.32761700607359773</v>
      </c>
      <c r="K114" s="605">
        <v>917</v>
      </c>
      <c r="L114" s="622">
        <v>3</v>
      </c>
      <c r="M114" s="622">
        <v>2799</v>
      </c>
      <c r="N114" s="605">
        <v>1</v>
      </c>
      <c r="O114" s="605">
        <v>933</v>
      </c>
      <c r="P114" s="622">
        <v>1</v>
      </c>
      <c r="Q114" s="622">
        <v>934</v>
      </c>
      <c r="R114" s="610">
        <v>0.33369060378706683</v>
      </c>
      <c r="S114" s="623">
        <v>934</v>
      </c>
    </row>
    <row r="115" spans="1:19" ht="14.4" customHeight="1" x14ac:dyDescent="0.3">
      <c r="A115" s="604" t="s">
        <v>1499</v>
      </c>
      <c r="B115" s="605" t="s">
        <v>1525</v>
      </c>
      <c r="C115" s="605" t="s">
        <v>519</v>
      </c>
      <c r="D115" s="605" t="s">
        <v>1484</v>
      </c>
      <c r="E115" s="605" t="s">
        <v>1508</v>
      </c>
      <c r="F115" s="605" t="s">
        <v>1637</v>
      </c>
      <c r="G115" s="605" t="s">
        <v>1638</v>
      </c>
      <c r="H115" s="622">
        <v>1</v>
      </c>
      <c r="I115" s="622">
        <v>382</v>
      </c>
      <c r="J115" s="605"/>
      <c r="K115" s="605">
        <v>382</v>
      </c>
      <c r="L115" s="622"/>
      <c r="M115" s="622"/>
      <c r="N115" s="605"/>
      <c r="O115" s="605"/>
      <c r="P115" s="622"/>
      <c r="Q115" s="622"/>
      <c r="R115" s="610"/>
      <c r="S115" s="623"/>
    </row>
    <row r="116" spans="1:19" ht="14.4" customHeight="1" x14ac:dyDescent="0.3">
      <c r="A116" s="604" t="s">
        <v>1499</v>
      </c>
      <c r="B116" s="605" t="s">
        <v>1525</v>
      </c>
      <c r="C116" s="605" t="s">
        <v>519</v>
      </c>
      <c r="D116" s="605" t="s">
        <v>1484</v>
      </c>
      <c r="E116" s="605" t="s">
        <v>1508</v>
      </c>
      <c r="F116" s="605" t="s">
        <v>1639</v>
      </c>
      <c r="G116" s="605" t="s">
        <v>1640</v>
      </c>
      <c r="H116" s="622">
        <v>1</v>
      </c>
      <c r="I116" s="622">
        <v>255</v>
      </c>
      <c r="J116" s="605">
        <v>0.98455598455598459</v>
      </c>
      <c r="K116" s="605">
        <v>255</v>
      </c>
      <c r="L116" s="622">
        <v>1</v>
      </c>
      <c r="M116" s="622">
        <v>259</v>
      </c>
      <c r="N116" s="605">
        <v>1</v>
      </c>
      <c r="O116" s="605">
        <v>259</v>
      </c>
      <c r="P116" s="622">
        <v>3</v>
      </c>
      <c r="Q116" s="622">
        <v>777</v>
      </c>
      <c r="R116" s="610">
        <v>3</v>
      </c>
      <c r="S116" s="623">
        <v>259</v>
      </c>
    </row>
    <row r="117" spans="1:19" ht="14.4" customHeight="1" x14ac:dyDescent="0.3">
      <c r="A117" s="604" t="s">
        <v>1499</v>
      </c>
      <c r="B117" s="605" t="s">
        <v>1525</v>
      </c>
      <c r="C117" s="605" t="s">
        <v>519</v>
      </c>
      <c r="D117" s="605" t="s">
        <v>1484</v>
      </c>
      <c r="E117" s="605" t="s">
        <v>1508</v>
      </c>
      <c r="F117" s="605" t="s">
        <v>1641</v>
      </c>
      <c r="G117" s="605" t="s">
        <v>1642</v>
      </c>
      <c r="H117" s="622"/>
      <c r="I117" s="622"/>
      <c r="J117" s="605"/>
      <c r="K117" s="605"/>
      <c r="L117" s="622">
        <v>1</v>
      </c>
      <c r="M117" s="622">
        <v>2053</v>
      </c>
      <c r="N117" s="605">
        <v>1</v>
      </c>
      <c r="O117" s="605">
        <v>2053</v>
      </c>
      <c r="P117" s="622"/>
      <c r="Q117" s="622"/>
      <c r="R117" s="610"/>
      <c r="S117" s="623"/>
    </row>
    <row r="118" spans="1:19" ht="14.4" customHeight="1" x14ac:dyDescent="0.3">
      <c r="A118" s="604" t="s">
        <v>1499</v>
      </c>
      <c r="B118" s="605" t="s">
        <v>1525</v>
      </c>
      <c r="C118" s="605" t="s">
        <v>519</v>
      </c>
      <c r="D118" s="605" t="s">
        <v>1484</v>
      </c>
      <c r="E118" s="605" t="s">
        <v>1508</v>
      </c>
      <c r="F118" s="605" t="s">
        <v>1643</v>
      </c>
      <c r="G118" s="605" t="s">
        <v>1644</v>
      </c>
      <c r="H118" s="622">
        <v>5</v>
      </c>
      <c r="I118" s="622">
        <v>1395</v>
      </c>
      <c r="J118" s="605">
        <v>0.32862190812720848</v>
      </c>
      <c r="K118" s="605">
        <v>279</v>
      </c>
      <c r="L118" s="622">
        <v>15</v>
      </c>
      <c r="M118" s="622">
        <v>4245</v>
      </c>
      <c r="N118" s="605">
        <v>1</v>
      </c>
      <c r="O118" s="605">
        <v>283</v>
      </c>
      <c r="P118" s="622">
        <v>10</v>
      </c>
      <c r="Q118" s="622">
        <v>2830</v>
      </c>
      <c r="R118" s="610">
        <v>0.66666666666666663</v>
      </c>
      <c r="S118" s="623">
        <v>283</v>
      </c>
    </row>
    <row r="119" spans="1:19" ht="14.4" customHeight="1" x14ac:dyDescent="0.3">
      <c r="A119" s="604" t="s">
        <v>1499</v>
      </c>
      <c r="B119" s="605" t="s">
        <v>1525</v>
      </c>
      <c r="C119" s="605" t="s">
        <v>519</v>
      </c>
      <c r="D119" s="605" t="s">
        <v>1484</v>
      </c>
      <c r="E119" s="605" t="s">
        <v>1508</v>
      </c>
      <c r="F119" s="605" t="s">
        <v>1645</v>
      </c>
      <c r="G119" s="605" t="s">
        <v>1646</v>
      </c>
      <c r="H119" s="622"/>
      <c r="I119" s="622"/>
      <c r="J119" s="605"/>
      <c r="K119" s="605"/>
      <c r="L119" s="622"/>
      <c r="M119" s="622"/>
      <c r="N119" s="605"/>
      <c r="O119" s="605"/>
      <c r="P119" s="622">
        <v>1</v>
      </c>
      <c r="Q119" s="622">
        <v>373</v>
      </c>
      <c r="R119" s="610"/>
      <c r="S119" s="623">
        <v>373</v>
      </c>
    </row>
    <row r="120" spans="1:19" ht="14.4" customHeight="1" x14ac:dyDescent="0.3">
      <c r="A120" s="604" t="s">
        <v>1499</v>
      </c>
      <c r="B120" s="605" t="s">
        <v>1525</v>
      </c>
      <c r="C120" s="605" t="s">
        <v>519</v>
      </c>
      <c r="D120" s="605" t="s">
        <v>1484</v>
      </c>
      <c r="E120" s="605" t="s">
        <v>1508</v>
      </c>
      <c r="F120" s="605" t="s">
        <v>1647</v>
      </c>
      <c r="G120" s="605" t="s">
        <v>1648</v>
      </c>
      <c r="H120" s="622">
        <v>4</v>
      </c>
      <c r="I120" s="622">
        <v>25852</v>
      </c>
      <c r="J120" s="605">
        <v>0.435152922957801</v>
      </c>
      <c r="K120" s="605">
        <v>6463</v>
      </c>
      <c r="L120" s="622">
        <v>9</v>
      </c>
      <c r="M120" s="622">
        <v>59409</v>
      </c>
      <c r="N120" s="605">
        <v>1</v>
      </c>
      <c r="O120" s="605">
        <v>6601</v>
      </c>
      <c r="P120" s="622"/>
      <c r="Q120" s="622"/>
      <c r="R120" s="610"/>
      <c r="S120" s="623"/>
    </row>
    <row r="121" spans="1:19" ht="14.4" customHeight="1" x14ac:dyDescent="0.3">
      <c r="A121" s="604" t="s">
        <v>1499</v>
      </c>
      <c r="B121" s="605" t="s">
        <v>1525</v>
      </c>
      <c r="C121" s="605" t="s">
        <v>519</v>
      </c>
      <c r="D121" s="605" t="s">
        <v>1484</v>
      </c>
      <c r="E121" s="605" t="s">
        <v>1508</v>
      </c>
      <c r="F121" s="605" t="s">
        <v>1649</v>
      </c>
      <c r="G121" s="605" t="s">
        <v>1650</v>
      </c>
      <c r="H121" s="622"/>
      <c r="I121" s="622"/>
      <c r="J121" s="605"/>
      <c r="K121" s="605"/>
      <c r="L121" s="622"/>
      <c r="M121" s="622"/>
      <c r="N121" s="605"/>
      <c r="O121" s="605"/>
      <c r="P121" s="622">
        <v>2</v>
      </c>
      <c r="Q121" s="622">
        <v>704</v>
      </c>
      <c r="R121" s="610"/>
      <c r="S121" s="623">
        <v>352</v>
      </c>
    </row>
    <row r="122" spans="1:19" ht="14.4" customHeight="1" x14ac:dyDescent="0.3">
      <c r="A122" s="604" t="s">
        <v>1499</v>
      </c>
      <c r="B122" s="605" t="s">
        <v>1525</v>
      </c>
      <c r="C122" s="605" t="s">
        <v>519</v>
      </c>
      <c r="D122" s="605" t="s">
        <v>1488</v>
      </c>
      <c r="E122" s="605" t="s">
        <v>1508</v>
      </c>
      <c r="F122" s="605" t="s">
        <v>1599</v>
      </c>
      <c r="G122" s="605" t="s">
        <v>1600</v>
      </c>
      <c r="H122" s="622">
        <v>1</v>
      </c>
      <c r="I122" s="622">
        <v>105</v>
      </c>
      <c r="J122" s="605"/>
      <c r="K122" s="605">
        <v>105</v>
      </c>
      <c r="L122" s="622"/>
      <c r="M122" s="622"/>
      <c r="N122" s="605"/>
      <c r="O122" s="605"/>
      <c r="P122" s="622"/>
      <c r="Q122" s="622"/>
      <c r="R122" s="610"/>
      <c r="S122" s="623"/>
    </row>
    <row r="123" spans="1:19" ht="14.4" customHeight="1" x14ac:dyDescent="0.3">
      <c r="A123" s="604" t="s">
        <v>1499</v>
      </c>
      <c r="B123" s="605" t="s">
        <v>1525</v>
      </c>
      <c r="C123" s="605" t="s">
        <v>519</v>
      </c>
      <c r="D123" s="605" t="s">
        <v>1490</v>
      </c>
      <c r="E123" s="605" t="s">
        <v>1508</v>
      </c>
      <c r="F123" s="605" t="s">
        <v>1553</v>
      </c>
      <c r="G123" s="605" t="s">
        <v>1554</v>
      </c>
      <c r="H123" s="622"/>
      <c r="I123" s="622"/>
      <c r="J123" s="605"/>
      <c r="K123" s="605"/>
      <c r="L123" s="622">
        <v>15</v>
      </c>
      <c r="M123" s="622">
        <v>3195</v>
      </c>
      <c r="N123" s="605">
        <v>1</v>
      </c>
      <c r="O123" s="605">
        <v>213</v>
      </c>
      <c r="P123" s="622"/>
      <c r="Q123" s="622"/>
      <c r="R123" s="610"/>
      <c r="S123" s="623"/>
    </row>
    <row r="124" spans="1:19" ht="14.4" customHeight="1" x14ac:dyDescent="0.3">
      <c r="A124" s="604" t="s">
        <v>1499</v>
      </c>
      <c r="B124" s="605" t="s">
        <v>1525</v>
      </c>
      <c r="C124" s="605" t="s">
        <v>519</v>
      </c>
      <c r="D124" s="605" t="s">
        <v>1490</v>
      </c>
      <c r="E124" s="605" t="s">
        <v>1508</v>
      </c>
      <c r="F124" s="605" t="s">
        <v>1555</v>
      </c>
      <c r="G124" s="605" t="s">
        <v>1556</v>
      </c>
      <c r="H124" s="622"/>
      <c r="I124" s="622"/>
      <c r="J124" s="605"/>
      <c r="K124" s="605"/>
      <c r="L124" s="622">
        <v>11</v>
      </c>
      <c r="M124" s="622">
        <v>1705</v>
      </c>
      <c r="N124" s="605">
        <v>1</v>
      </c>
      <c r="O124" s="605">
        <v>155</v>
      </c>
      <c r="P124" s="622"/>
      <c r="Q124" s="622"/>
      <c r="R124" s="610"/>
      <c r="S124" s="623"/>
    </row>
    <row r="125" spans="1:19" ht="14.4" customHeight="1" x14ac:dyDescent="0.3">
      <c r="A125" s="604" t="s">
        <v>1499</v>
      </c>
      <c r="B125" s="605" t="s">
        <v>1525</v>
      </c>
      <c r="C125" s="605" t="s">
        <v>519</v>
      </c>
      <c r="D125" s="605" t="s">
        <v>1490</v>
      </c>
      <c r="E125" s="605" t="s">
        <v>1508</v>
      </c>
      <c r="F125" s="605" t="s">
        <v>1557</v>
      </c>
      <c r="G125" s="605" t="s">
        <v>1558</v>
      </c>
      <c r="H125" s="622"/>
      <c r="I125" s="622"/>
      <c r="J125" s="605"/>
      <c r="K125" s="605"/>
      <c r="L125" s="622">
        <v>14</v>
      </c>
      <c r="M125" s="622">
        <v>2618</v>
      </c>
      <c r="N125" s="605">
        <v>1</v>
      </c>
      <c r="O125" s="605">
        <v>187</v>
      </c>
      <c r="P125" s="622"/>
      <c r="Q125" s="622"/>
      <c r="R125" s="610"/>
      <c r="S125" s="623"/>
    </row>
    <row r="126" spans="1:19" ht="14.4" customHeight="1" x14ac:dyDescent="0.3">
      <c r="A126" s="604" t="s">
        <v>1499</v>
      </c>
      <c r="B126" s="605" t="s">
        <v>1525</v>
      </c>
      <c r="C126" s="605" t="s">
        <v>519</v>
      </c>
      <c r="D126" s="605" t="s">
        <v>1490</v>
      </c>
      <c r="E126" s="605" t="s">
        <v>1508</v>
      </c>
      <c r="F126" s="605" t="s">
        <v>1559</v>
      </c>
      <c r="G126" s="605" t="s">
        <v>1560</v>
      </c>
      <c r="H126" s="622"/>
      <c r="I126" s="622"/>
      <c r="J126" s="605"/>
      <c r="K126" s="605"/>
      <c r="L126" s="622">
        <v>12</v>
      </c>
      <c r="M126" s="622">
        <v>1536</v>
      </c>
      <c r="N126" s="605">
        <v>1</v>
      </c>
      <c r="O126" s="605">
        <v>128</v>
      </c>
      <c r="P126" s="622"/>
      <c r="Q126" s="622"/>
      <c r="R126" s="610"/>
      <c r="S126" s="623"/>
    </row>
    <row r="127" spans="1:19" ht="14.4" customHeight="1" x14ac:dyDescent="0.3">
      <c r="A127" s="604" t="s">
        <v>1499</v>
      </c>
      <c r="B127" s="605" t="s">
        <v>1525</v>
      </c>
      <c r="C127" s="605" t="s">
        <v>519</v>
      </c>
      <c r="D127" s="605" t="s">
        <v>1490</v>
      </c>
      <c r="E127" s="605" t="s">
        <v>1508</v>
      </c>
      <c r="F127" s="605" t="s">
        <v>1561</v>
      </c>
      <c r="G127" s="605" t="s">
        <v>1562</v>
      </c>
      <c r="H127" s="622"/>
      <c r="I127" s="622"/>
      <c r="J127" s="605"/>
      <c r="K127" s="605"/>
      <c r="L127" s="622">
        <v>61</v>
      </c>
      <c r="M127" s="622">
        <v>13603</v>
      </c>
      <c r="N127" s="605">
        <v>1</v>
      </c>
      <c r="O127" s="605">
        <v>223</v>
      </c>
      <c r="P127" s="622"/>
      <c r="Q127" s="622"/>
      <c r="R127" s="610"/>
      <c r="S127" s="623"/>
    </row>
    <row r="128" spans="1:19" ht="14.4" customHeight="1" x14ac:dyDescent="0.3">
      <c r="A128" s="604" t="s">
        <v>1499</v>
      </c>
      <c r="B128" s="605" t="s">
        <v>1525</v>
      </c>
      <c r="C128" s="605" t="s">
        <v>519</v>
      </c>
      <c r="D128" s="605" t="s">
        <v>1490</v>
      </c>
      <c r="E128" s="605" t="s">
        <v>1508</v>
      </c>
      <c r="F128" s="605" t="s">
        <v>1563</v>
      </c>
      <c r="G128" s="605" t="s">
        <v>1564</v>
      </c>
      <c r="H128" s="622"/>
      <c r="I128" s="622"/>
      <c r="J128" s="605"/>
      <c r="K128" s="605"/>
      <c r="L128" s="622">
        <v>5</v>
      </c>
      <c r="M128" s="622">
        <v>1115</v>
      </c>
      <c r="N128" s="605">
        <v>1</v>
      </c>
      <c r="O128" s="605">
        <v>223</v>
      </c>
      <c r="P128" s="622"/>
      <c r="Q128" s="622"/>
      <c r="R128" s="610"/>
      <c r="S128" s="623"/>
    </row>
    <row r="129" spans="1:19" ht="14.4" customHeight="1" x14ac:dyDescent="0.3">
      <c r="A129" s="604" t="s">
        <v>1499</v>
      </c>
      <c r="B129" s="605" t="s">
        <v>1525</v>
      </c>
      <c r="C129" s="605" t="s">
        <v>519</v>
      </c>
      <c r="D129" s="605" t="s">
        <v>1490</v>
      </c>
      <c r="E129" s="605" t="s">
        <v>1508</v>
      </c>
      <c r="F129" s="605" t="s">
        <v>1567</v>
      </c>
      <c r="G129" s="605" t="s">
        <v>1568</v>
      </c>
      <c r="H129" s="622"/>
      <c r="I129" s="622"/>
      <c r="J129" s="605"/>
      <c r="K129" s="605"/>
      <c r="L129" s="622">
        <v>9</v>
      </c>
      <c r="M129" s="622">
        <v>2025</v>
      </c>
      <c r="N129" s="605">
        <v>1</v>
      </c>
      <c r="O129" s="605">
        <v>225</v>
      </c>
      <c r="P129" s="622"/>
      <c r="Q129" s="622"/>
      <c r="R129" s="610"/>
      <c r="S129" s="623"/>
    </row>
    <row r="130" spans="1:19" ht="14.4" customHeight="1" x14ac:dyDescent="0.3">
      <c r="A130" s="604" t="s">
        <v>1499</v>
      </c>
      <c r="B130" s="605" t="s">
        <v>1525</v>
      </c>
      <c r="C130" s="605" t="s">
        <v>519</v>
      </c>
      <c r="D130" s="605" t="s">
        <v>1490</v>
      </c>
      <c r="E130" s="605" t="s">
        <v>1508</v>
      </c>
      <c r="F130" s="605" t="s">
        <v>1601</v>
      </c>
      <c r="G130" s="605" t="s">
        <v>1602</v>
      </c>
      <c r="H130" s="622"/>
      <c r="I130" s="622"/>
      <c r="J130" s="605"/>
      <c r="K130" s="605"/>
      <c r="L130" s="622">
        <v>34</v>
      </c>
      <c r="M130" s="622">
        <v>6018</v>
      </c>
      <c r="N130" s="605">
        <v>1</v>
      </c>
      <c r="O130" s="605">
        <v>177</v>
      </c>
      <c r="P130" s="622"/>
      <c r="Q130" s="622"/>
      <c r="R130" s="610"/>
      <c r="S130" s="623"/>
    </row>
    <row r="131" spans="1:19" ht="14.4" customHeight="1" x14ac:dyDescent="0.3">
      <c r="A131" s="604" t="s">
        <v>1499</v>
      </c>
      <c r="B131" s="605" t="s">
        <v>1525</v>
      </c>
      <c r="C131" s="605" t="s">
        <v>519</v>
      </c>
      <c r="D131" s="605" t="s">
        <v>1490</v>
      </c>
      <c r="E131" s="605" t="s">
        <v>1508</v>
      </c>
      <c r="F131" s="605" t="s">
        <v>1619</v>
      </c>
      <c r="G131" s="605" t="s">
        <v>1620</v>
      </c>
      <c r="H131" s="622"/>
      <c r="I131" s="622"/>
      <c r="J131" s="605"/>
      <c r="K131" s="605"/>
      <c r="L131" s="622">
        <v>16</v>
      </c>
      <c r="M131" s="622">
        <v>2480</v>
      </c>
      <c r="N131" s="605">
        <v>1</v>
      </c>
      <c r="O131" s="605">
        <v>155</v>
      </c>
      <c r="P131" s="622"/>
      <c r="Q131" s="622"/>
      <c r="R131" s="610"/>
      <c r="S131" s="623"/>
    </row>
    <row r="132" spans="1:19" ht="14.4" customHeight="1" x14ac:dyDescent="0.3">
      <c r="A132" s="604" t="s">
        <v>1499</v>
      </c>
      <c r="B132" s="605" t="s">
        <v>1525</v>
      </c>
      <c r="C132" s="605" t="s">
        <v>519</v>
      </c>
      <c r="D132" s="605" t="s">
        <v>1490</v>
      </c>
      <c r="E132" s="605" t="s">
        <v>1508</v>
      </c>
      <c r="F132" s="605" t="s">
        <v>1621</v>
      </c>
      <c r="G132" s="605" t="s">
        <v>1622</v>
      </c>
      <c r="H132" s="622"/>
      <c r="I132" s="622"/>
      <c r="J132" s="605"/>
      <c r="K132" s="605"/>
      <c r="L132" s="622">
        <v>10</v>
      </c>
      <c r="M132" s="622">
        <v>1990</v>
      </c>
      <c r="N132" s="605">
        <v>1</v>
      </c>
      <c r="O132" s="605">
        <v>199</v>
      </c>
      <c r="P132" s="622"/>
      <c r="Q132" s="622"/>
      <c r="R132" s="610"/>
      <c r="S132" s="623"/>
    </row>
    <row r="133" spans="1:19" ht="14.4" customHeight="1" x14ac:dyDescent="0.3">
      <c r="A133" s="604" t="s">
        <v>1499</v>
      </c>
      <c r="B133" s="605" t="s">
        <v>1525</v>
      </c>
      <c r="C133" s="605" t="s">
        <v>519</v>
      </c>
      <c r="D133" s="605" t="s">
        <v>1490</v>
      </c>
      <c r="E133" s="605" t="s">
        <v>1508</v>
      </c>
      <c r="F133" s="605" t="s">
        <v>1627</v>
      </c>
      <c r="G133" s="605" t="s">
        <v>1628</v>
      </c>
      <c r="H133" s="622"/>
      <c r="I133" s="622"/>
      <c r="J133" s="605"/>
      <c r="K133" s="605"/>
      <c r="L133" s="622">
        <v>15</v>
      </c>
      <c r="M133" s="622">
        <v>2445</v>
      </c>
      <c r="N133" s="605">
        <v>1</v>
      </c>
      <c r="O133" s="605">
        <v>163</v>
      </c>
      <c r="P133" s="622"/>
      <c r="Q133" s="622"/>
      <c r="R133" s="610"/>
      <c r="S133" s="623"/>
    </row>
    <row r="134" spans="1:19" ht="14.4" customHeight="1" x14ac:dyDescent="0.3">
      <c r="A134" s="604" t="s">
        <v>1499</v>
      </c>
      <c r="B134" s="605" t="s">
        <v>1525</v>
      </c>
      <c r="C134" s="605" t="s">
        <v>519</v>
      </c>
      <c r="D134" s="605" t="s">
        <v>1490</v>
      </c>
      <c r="E134" s="605" t="s">
        <v>1508</v>
      </c>
      <c r="F134" s="605" t="s">
        <v>1633</v>
      </c>
      <c r="G134" s="605" t="s">
        <v>1634</v>
      </c>
      <c r="H134" s="622"/>
      <c r="I134" s="622"/>
      <c r="J134" s="605"/>
      <c r="K134" s="605"/>
      <c r="L134" s="622">
        <v>3</v>
      </c>
      <c r="M134" s="622">
        <v>489</v>
      </c>
      <c r="N134" s="605">
        <v>1</v>
      </c>
      <c r="O134" s="605">
        <v>163</v>
      </c>
      <c r="P134" s="622"/>
      <c r="Q134" s="622"/>
      <c r="R134" s="610"/>
      <c r="S134" s="623"/>
    </row>
    <row r="135" spans="1:19" ht="14.4" customHeight="1" x14ac:dyDescent="0.3">
      <c r="A135" s="604" t="s">
        <v>1499</v>
      </c>
      <c r="B135" s="605" t="s">
        <v>1525</v>
      </c>
      <c r="C135" s="605" t="s">
        <v>519</v>
      </c>
      <c r="D135" s="605" t="s">
        <v>753</v>
      </c>
      <c r="E135" s="605" t="s">
        <v>1526</v>
      </c>
      <c r="F135" s="605" t="s">
        <v>1531</v>
      </c>
      <c r="G135" s="605" t="s">
        <v>1530</v>
      </c>
      <c r="H135" s="622"/>
      <c r="I135" s="622"/>
      <c r="J135" s="605"/>
      <c r="K135" s="605"/>
      <c r="L135" s="622">
        <v>0.8</v>
      </c>
      <c r="M135" s="622">
        <v>5416.08</v>
      </c>
      <c r="N135" s="605">
        <v>1</v>
      </c>
      <c r="O135" s="605">
        <v>6770.0999999999995</v>
      </c>
      <c r="P135" s="622">
        <v>0.2</v>
      </c>
      <c r="Q135" s="622">
        <v>1354.02</v>
      </c>
      <c r="R135" s="610">
        <v>0.25</v>
      </c>
      <c r="S135" s="623">
        <v>6770.0999999999995</v>
      </c>
    </row>
    <row r="136" spans="1:19" ht="14.4" customHeight="1" x14ac:dyDescent="0.3">
      <c r="A136" s="604" t="s">
        <v>1499</v>
      </c>
      <c r="B136" s="605" t="s">
        <v>1525</v>
      </c>
      <c r="C136" s="605" t="s">
        <v>519</v>
      </c>
      <c r="D136" s="605" t="s">
        <v>753</v>
      </c>
      <c r="E136" s="605" t="s">
        <v>1526</v>
      </c>
      <c r="F136" s="605" t="s">
        <v>1532</v>
      </c>
      <c r="G136" s="605" t="s">
        <v>642</v>
      </c>
      <c r="H136" s="622">
        <v>1.6</v>
      </c>
      <c r="I136" s="622">
        <v>1522.14</v>
      </c>
      <c r="J136" s="605"/>
      <c r="K136" s="605">
        <v>951.33749999999998</v>
      </c>
      <c r="L136" s="622"/>
      <c r="M136" s="622"/>
      <c r="N136" s="605"/>
      <c r="O136" s="605"/>
      <c r="P136" s="622"/>
      <c r="Q136" s="622"/>
      <c r="R136" s="610"/>
      <c r="S136" s="623"/>
    </row>
    <row r="137" spans="1:19" ht="14.4" customHeight="1" x14ac:dyDescent="0.3">
      <c r="A137" s="604" t="s">
        <v>1499</v>
      </c>
      <c r="B137" s="605" t="s">
        <v>1525</v>
      </c>
      <c r="C137" s="605" t="s">
        <v>519</v>
      </c>
      <c r="D137" s="605" t="s">
        <v>753</v>
      </c>
      <c r="E137" s="605" t="s">
        <v>1526</v>
      </c>
      <c r="F137" s="605" t="s">
        <v>1536</v>
      </c>
      <c r="G137" s="605" t="s">
        <v>646</v>
      </c>
      <c r="H137" s="622">
        <v>5</v>
      </c>
      <c r="I137" s="622">
        <v>4664.1000000000004</v>
      </c>
      <c r="J137" s="605">
        <v>5</v>
      </c>
      <c r="K137" s="605">
        <v>932.82</v>
      </c>
      <c r="L137" s="622">
        <v>1</v>
      </c>
      <c r="M137" s="622">
        <v>932.82</v>
      </c>
      <c r="N137" s="605">
        <v>1</v>
      </c>
      <c r="O137" s="605">
        <v>932.82</v>
      </c>
      <c r="P137" s="622">
        <v>1</v>
      </c>
      <c r="Q137" s="622">
        <v>843.46</v>
      </c>
      <c r="R137" s="610">
        <v>0.90420445530756199</v>
      </c>
      <c r="S137" s="623">
        <v>843.46</v>
      </c>
    </row>
    <row r="138" spans="1:19" ht="14.4" customHeight="1" x14ac:dyDescent="0.3">
      <c r="A138" s="604" t="s">
        <v>1499</v>
      </c>
      <c r="B138" s="605" t="s">
        <v>1525</v>
      </c>
      <c r="C138" s="605" t="s">
        <v>519</v>
      </c>
      <c r="D138" s="605" t="s">
        <v>753</v>
      </c>
      <c r="E138" s="605" t="s">
        <v>1526</v>
      </c>
      <c r="F138" s="605" t="s">
        <v>1538</v>
      </c>
      <c r="G138" s="605" t="s">
        <v>665</v>
      </c>
      <c r="H138" s="622">
        <v>0.42000000000000004</v>
      </c>
      <c r="I138" s="622">
        <v>1859.34</v>
      </c>
      <c r="J138" s="605"/>
      <c r="K138" s="605">
        <v>4426.9999999999991</v>
      </c>
      <c r="L138" s="622"/>
      <c r="M138" s="622"/>
      <c r="N138" s="605"/>
      <c r="O138" s="605"/>
      <c r="P138" s="622">
        <v>0.2</v>
      </c>
      <c r="Q138" s="622">
        <v>909.52</v>
      </c>
      <c r="R138" s="610"/>
      <c r="S138" s="623">
        <v>4547.5999999999995</v>
      </c>
    </row>
    <row r="139" spans="1:19" ht="14.4" customHeight="1" x14ac:dyDescent="0.3">
      <c r="A139" s="604" t="s">
        <v>1499</v>
      </c>
      <c r="B139" s="605" t="s">
        <v>1525</v>
      </c>
      <c r="C139" s="605" t="s">
        <v>519</v>
      </c>
      <c r="D139" s="605" t="s">
        <v>753</v>
      </c>
      <c r="E139" s="605" t="s">
        <v>1526</v>
      </c>
      <c r="F139" s="605" t="s">
        <v>1539</v>
      </c>
      <c r="G139" s="605" t="s">
        <v>665</v>
      </c>
      <c r="H139" s="622">
        <v>0.1</v>
      </c>
      <c r="I139" s="622">
        <v>885.4</v>
      </c>
      <c r="J139" s="605"/>
      <c r="K139" s="605">
        <v>8854</v>
      </c>
      <c r="L139" s="622"/>
      <c r="M139" s="622"/>
      <c r="N139" s="605"/>
      <c r="O139" s="605"/>
      <c r="P139" s="622"/>
      <c r="Q139" s="622"/>
      <c r="R139" s="610"/>
      <c r="S139" s="623"/>
    </row>
    <row r="140" spans="1:19" ht="14.4" customHeight="1" x14ac:dyDescent="0.3">
      <c r="A140" s="604" t="s">
        <v>1499</v>
      </c>
      <c r="B140" s="605" t="s">
        <v>1525</v>
      </c>
      <c r="C140" s="605" t="s">
        <v>519</v>
      </c>
      <c r="D140" s="605" t="s">
        <v>753</v>
      </c>
      <c r="E140" s="605" t="s">
        <v>1526</v>
      </c>
      <c r="F140" s="605" t="s">
        <v>1541</v>
      </c>
      <c r="G140" s="605" t="s">
        <v>665</v>
      </c>
      <c r="H140" s="622">
        <v>0.25</v>
      </c>
      <c r="I140" s="622">
        <v>442.7</v>
      </c>
      <c r="J140" s="605"/>
      <c r="K140" s="605">
        <v>1770.8</v>
      </c>
      <c r="L140" s="622"/>
      <c r="M140" s="622"/>
      <c r="N140" s="605"/>
      <c r="O140" s="605"/>
      <c r="P140" s="622">
        <v>0.5</v>
      </c>
      <c r="Q140" s="622">
        <v>909.52</v>
      </c>
      <c r="R140" s="610"/>
      <c r="S140" s="623">
        <v>1819.04</v>
      </c>
    </row>
    <row r="141" spans="1:19" ht="14.4" customHeight="1" x14ac:dyDescent="0.3">
      <c r="A141" s="604" t="s">
        <v>1499</v>
      </c>
      <c r="B141" s="605" t="s">
        <v>1525</v>
      </c>
      <c r="C141" s="605" t="s">
        <v>519</v>
      </c>
      <c r="D141" s="605" t="s">
        <v>753</v>
      </c>
      <c r="E141" s="605" t="s">
        <v>1526</v>
      </c>
      <c r="F141" s="605" t="s">
        <v>1542</v>
      </c>
      <c r="G141" s="605" t="s">
        <v>650</v>
      </c>
      <c r="H141" s="622">
        <v>0.44999999999999996</v>
      </c>
      <c r="I141" s="622">
        <v>170.7</v>
      </c>
      <c r="J141" s="605"/>
      <c r="K141" s="605">
        <v>379.33333333333337</v>
      </c>
      <c r="L141" s="622"/>
      <c r="M141" s="622"/>
      <c r="N141" s="605"/>
      <c r="O141" s="605"/>
      <c r="P141" s="622"/>
      <c r="Q141" s="622"/>
      <c r="R141" s="610"/>
      <c r="S141" s="623"/>
    </row>
    <row r="142" spans="1:19" ht="14.4" customHeight="1" x14ac:dyDescent="0.3">
      <c r="A142" s="604" t="s">
        <v>1499</v>
      </c>
      <c r="B142" s="605" t="s">
        <v>1525</v>
      </c>
      <c r="C142" s="605" t="s">
        <v>519</v>
      </c>
      <c r="D142" s="605" t="s">
        <v>753</v>
      </c>
      <c r="E142" s="605" t="s">
        <v>1526</v>
      </c>
      <c r="F142" s="605" t="s">
        <v>1544</v>
      </c>
      <c r="G142" s="605" t="s">
        <v>665</v>
      </c>
      <c r="H142" s="622"/>
      <c r="I142" s="622"/>
      <c r="J142" s="605"/>
      <c r="K142" s="605"/>
      <c r="L142" s="622">
        <v>0.05</v>
      </c>
      <c r="M142" s="622">
        <v>1593.72</v>
      </c>
      <c r="N142" s="605">
        <v>1</v>
      </c>
      <c r="O142" s="605">
        <v>31874.399999999998</v>
      </c>
      <c r="P142" s="622"/>
      <c r="Q142" s="622"/>
      <c r="R142" s="610"/>
      <c r="S142" s="623"/>
    </row>
    <row r="143" spans="1:19" ht="14.4" customHeight="1" x14ac:dyDescent="0.3">
      <c r="A143" s="604" t="s">
        <v>1499</v>
      </c>
      <c r="B143" s="605" t="s">
        <v>1525</v>
      </c>
      <c r="C143" s="605" t="s">
        <v>519</v>
      </c>
      <c r="D143" s="605" t="s">
        <v>753</v>
      </c>
      <c r="E143" s="605" t="s">
        <v>1508</v>
      </c>
      <c r="F143" s="605" t="s">
        <v>1553</v>
      </c>
      <c r="G143" s="605" t="s">
        <v>1554</v>
      </c>
      <c r="H143" s="622">
        <v>30</v>
      </c>
      <c r="I143" s="622">
        <v>6210</v>
      </c>
      <c r="J143" s="605">
        <v>2.4295774647887325</v>
      </c>
      <c r="K143" s="605">
        <v>207</v>
      </c>
      <c r="L143" s="622">
        <v>12</v>
      </c>
      <c r="M143" s="622">
        <v>2556</v>
      </c>
      <c r="N143" s="605">
        <v>1</v>
      </c>
      <c r="O143" s="605">
        <v>213</v>
      </c>
      <c r="P143" s="622">
        <v>7</v>
      </c>
      <c r="Q143" s="622">
        <v>1491</v>
      </c>
      <c r="R143" s="610">
        <v>0.58333333333333337</v>
      </c>
      <c r="S143" s="623">
        <v>213</v>
      </c>
    </row>
    <row r="144" spans="1:19" ht="14.4" customHeight="1" x14ac:dyDescent="0.3">
      <c r="A144" s="604" t="s">
        <v>1499</v>
      </c>
      <c r="B144" s="605" t="s">
        <v>1525</v>
      </c>
      <c r="C144" s="605" t="s">
        <v>519</v>
      </c>
      <c r="D144" s="605" t="s">
        <v>753</v>
      </c>
      <c r="E144" s="605" t="s">
        <v>1508</v>
      </c>
      <c r="F144" s="605" t="s">
        <v>1555</v>
      </c>
      <c r="G144" s="605" t="s">
        <v>1556</v>
      </c>
      <c r="H144" s="622">
        <v>20</v>
      </c>
      <c r="I144" s="622">
        <v>3020</v>
      </c>
      <c r="J144" s="605">
        <v>0.72162485065710869</v>
      </c>
      <c r="K144" s="605">
        <v>151</v>
      </c>
      <c r="L144" s="622">
        <v>27</v>
      </c>
      <c r="M144" s="622">
        <v>4185</v>
      </c>
      <c r="N144" s="605">
        <v>1</v>
      </c>
      <c r="O144" s="605">
        <v>155</v>
      </c>
      <c r="P144" s="622">
        <v>21</v>
      </c>
      <c r="Q144" s="622">
        <v>3255</v>
      </c>
      <c r="R144" s="610">
        <v>0.77777777777777779</v>
      </c>
      <c r="S144" s="623">
        <v>155</v>
      </c>
    </row>
    <row r="145" spans="1:19" ht="14.4" customHeight="1" x14ac:dyDescent="0.3">
      <c r="A145" s="604" t="s">
        <v>1499</v>
      </c>
      <c r="B145" s="605" t="s">
        <v>1525</v>
      </c>
      <c r="C145" s="605" t="s">
        <v>519</v>
      </c>
      <c r="D145" s="605" t="s">
        <v>753</v>
      </c>
      <c r="E145" s="605" t="s">
        <v>1508</v>
      </c>
      <c r="F145" s="605" t="s">
        <v>1557</v>
      </c>
      <c r="G145" s="605" t="s">
        <v>1558</v>
      </c>
      <c r="H145" s="622">
        <v>13</v>
      </c>
      <c r="I145" s="622">
        <v>2379</v>
      </c>
      <c r="J145" s="605">
        <v>0.63609625668449199</v>
      </c>
      <c r="K145" s="605">
        <v>183</v>
      </c>
      <c r="L145" s="622">
        <v>20</v>
      </c>
      <c r="M145" s="622">
        <v>3740</v>
      </c>
      <c r="N145" s="605">
        <v>1</v>
      </c>
      <c r="O145" s="605">
        <v>187</v>
      </c>
      <c r="P145" s="622">
        <v>15</v>
      </c>
      <c r="Q145" s="622">
        <v>2805</v>
      </c>
      <c r="R145" s="610">
        <v>0.75</v>
      </c>
      <c r="S145" s="623">
        <v>187</v>
      </c>
    </row>
    <row r="146" spans="1:19" ht="14.4" customHeight="1" x14ac:dyDescent="0.3">
      <c r="A146" s="604" t="s">
        <v>1499</v>
      </c>
      <c r="B146" s="605" t="s">
        <v>1525</v>
      </c>
      <c r="C146" s="605" t="s">
        <v>519</v>
      </c>
      <c r="D146" s="605" t="s">
        <v>753</v>
      </c>
      <c r="E146" s="605" t="s">
        <v>1508</v>
      </c>
      <c r="F146" s="605" t="s">
        <v>1559</v>
      </c>
      <c r="G146" s="605" t="s">
        <v>1560</v>
      </c>
      <c r="H146" s="622">
        <v>11</v>
      </c>
      <c r="I146" s="622">
        <v>1375</v>
      </c>
      <c r="J146" s="605">
        <v>1.1935763888888888</v>
      </c>
      <c r="K146" s="605">
        <v>125</v>
      </c>
      <c r="L146" s="622">
        <v>9</v>
      </c>
      <c r="M146" s="622">
        <v>1152</v>
      </c>
      <c r="N146" s="605">
        <v>1</v>
      </c>
      <c r="O146" s="605">
        <v>128</v>
      </c>
      <c r="P146" s="622">
        <v>8</v>
      </c>
      <c r="Q146" s="622">
        <v>1024</v>
      </c>
      <c r="R146" s="610">
        <v>0.88888888888888884</v>
      </c>
      <c r="S146" s="623">
        <v>128</v>
      </c>
    </row>
    <row r="147" spans="1:19" ht="14.4" customHeight="1" x14ac:dyDescent="0.3">
      <c r="A147" s="604" t="s">
        <v>1499</v>
      </c>
      <c r="B147" s="605" t="s">
        <v>1525</v>
      </c>
      <c r="C147" s="605" t="s">
        <v>519</v>
      </c>
      <c r="D147" s="605" t="s">
        <v>753</v>
      </c>
      <c r="E147" s="605" t="s">
        <v>1508</v>
      </c>
      <c r="F147" s="605" t="s">
        <v>1561</v>
      </c>
      <c r="G147" s="605" t="s">
        <v>1562</v>
      </c>
      <c r="H147" s="622">
        <v>66</v>
      </c>
      <c r="I147" s="622">
        <v>14454</v>
      </c>
      <c r="J147" s="605">
        <v>0.87589383105078167</v>
      </c>
      <c r="K147" s="605">
        <v>219</v>
      </c>
      <c r="L147" s="622">
        <v>74</v>
      </c>
      <c r="M147" s="622">
        <v>16502</v>
      </c>
      <c r="N147" s="605">
        <v>1</v>
      </c>
      <c r="O147" s="605">
        <v>223</v>
      </c>
      <c r="P147" s="622">
        <v>20</v>
      </c>
      <c r="Q147" s="622">
        <v>4460</v>
      </c>
      <c r="R147" s="610">
        <v>0.27027027027027029</v>
      </c>
      <c r="S147" s="623">
        <v>223</v>
      </c>
    </row>
    <row r="148" spans="1:19" ht="14.4" customHeight="1" x14ac:dyDescent="0.3">
      <c r="A148" s="604" t="s">
        <v>1499</v>
      </c>
      <c r="B148" s="605" t="s">
        <v>1525</v>
      </c>
      <c r="C148" s="605" t="s">
        <v>519</v>
      </c>
      <c r="D148" s="605" t="s">
        <v>753</v>
      </c>
      <c r="E148" s="605" t="s">
        <v>1508</v>
      </c>
      <c r="F148" s="605" t="s">
        <v>1563</v>
      </c>
      <c r="G148" s="605" t="s">
        <v>1564</v>
      </c>
      <c r="H148" s="622">
        <v>11</v>
      </c>
      <c r="I148" s="622">
        <v>2409</v>
      </c>
      <c r="J148" s="605">
        <v>1.3503363228699552</v>
      </c>
      <c r="K148" s="605">
        <v>219</v>
      </c>
      <c r="L148" s="622">
        <v>8</v>
      </c>
      <c r="M148" s="622">
        <v>1784</v>
      </c>
      <c r="N148" s="605">
        <v>1</v>
      </c>
      <c r="O148" s="605">
        <v>223</v>
      </c>
      <c r="P148" s="622">
        <v>12</v>
      </c>
      <c r="Q148" s="622">
        <v>2676</v>
      </c>
      <c r="R148" s="610">
        <v>1.5</v>
      </c>
      <c r="S148" s="623">
        <v>223</v>
      </c>
    </row>
    <row r="149" spans="1:19" ht="14.4" customHeight="1" x14ac:dyDescent="0.3">
      <c r="A149" s="604" t="s">
        <v>1499</v>
      </c>
      <c r="B149" s="605" t="s">
        <v>1525</v>
      </c>
      <c r="C149" s="605" t="s">
        <v>519</v>
      </c>
      <c r="D149" s="605" t="s">
        <v>753</v>
      </c>
      <c r="E149" s="605" t="s">
        <v>1508</v>
      </c>
      <c r="F149" s="605" t="s">
        <v>1567</v>
      </c>
      <c r="G149" s="605" t="s">
        <v>1568</v>
      </c>
      <c r="H149" s="622">
        <v>25</v>
      </c>
      <c r="I149" s="622">
        <v>5525</v>
      </c>
      <c r="J149" s="605">
        <v>1.067632850241546</v>
      </c>
      <c r="K149" s="605">
        <v>221</v>
      </c>
      <c r="L149" s="622">
        <v>23</v>
      </c>
      <c r="M149" s="622">
        <v>5175</v>
      </c>
      <c r="N149" s="605">
        <v>1</v>
      </c>
      <c r="O149" s="605">
        <v>225</v>
      </c>
      <c r="P149" s="622">
        <v>33</v>
      </c>
      <c r="Q149" s="622">
        <v>7425</v>
      </c>
      <c r="R149" s="610">
        <v>1.4347826086956521</v>
      </c>
      <c r="S149" s="623">
        <v>225</v>
      </c>
    </row>
    <row r="150" spans="1:19" ht="14.4" customHeight="1" x14ac:dyDescent="0.3">
      <c r="A150" s="604" t="s">
        <v>1499</v>
      </c>
      <c r="B150" s="605" t="s">
        <v>1525</v>
      </c>
      <c r="C150" s="605" t="s">
        <v>519</v>
      </c>
      <c r="D150" s="605" t="s">
        <v>753</v>
      </c>
      <c r="E150" s="605" t="s">
        <v>1508</v>
      </c>
      <c r="F150" s="605" t="s">
        <v>1569</v>
      </c>
      <c r="G150" s="605" t="s">
        <v>1570</v>
      </c>
      <c r="H150" s="622">
        <v>3</v>
      </c>
      <c r="I150" s="622">
        <v>1839</v>
      </c>
      <c r="J150" s="605"/>
      <c r="K150" s="605">
        <v>613</v>
      </c>
      <c r="L150" s="622"/>
      <c r="M150" s="622"/>
      <c r="N150" s="605"/>
      <c r="O150" s="605"/>
      <c r="P150" s="622"/>
      <c r="Q150" s="622"/>
      <c r="R150" s="610"/>
      <c r="S150" s="623"/>
    </row>
    <row r="151" spans="1:19" ht="14.4" customHeight="1" x14ac:dyDescent="0.3">
      <c r="A151" s="604" t="s">
        <v>1499</v>
      </c>
      <c r="B151" s="605" t="s">
        <v>1525</v>
      </c>
      <c r="C151" s="605" t="s">
        <v>519</v>
      </c>
      <c r="D151" s="605" t="s">
        <v>753</v>
      </c>
      <c r="E151" s="605" t="s">
        <v>1508</v>
      </c>
      <c r="F151" s="605" t="s">
        <v>1571</v>
      </c>
      <c r="G151" s="605" t="s">
        <v>1572</v>
      </c>
      <c r="H151" s="622">
        <v>1</v>
      </c>
      <c r="I151" s="622">
        <v>1026</v>
      </c>
      <c r="J151" s="605"/>
      <c r="K151" s="605">
        <v>1026</v>
      </c>
      <c r="L151" s="622"/>
      <c r="M151" s="622"/>
      <c r="N151" s="605"/>
      <c r="O151" s="605"/>
      <c r="P151" s="622"/>
      <c r="Q151" s="622"/>
      <c r="R151" s="610"/>
      <c r="S151" s="623"/>
    </row>
    <row r="152" spans="1:19" ht="14.4" customHeight="1" x14ac:dyDescent="0.3">
      <c r="A152" s="604" t="s">
        <v>1499</v>
      </c>
      <c r="B152" s="605" t="s">
        <v>1525</v>
      </c>
      <c r="C152" s="605" t="s">
        <v>519</v>
      </c>
      <c r="D152" s="605" t="s">
        <v>753</v>
      </c>
      <c r="E152" s="605" t="s">
        <v>1508</v>
      </c>
      <c r="F152" s="605" t="s">
        <v>1583</v>
      </c>
      <c r="G152" s="605" t="s">
        <v>1584</v>
      </c>
      <c r="H152" s="622">
        <v>11</v>
      </c>
      <c r="I152" s="622">
        <v>3707</v>
      </c>
      <c r="J152" s="605">
        <v>0.53724637681159415</v>
      </c>
      <c r="K152" s="605">
        <v>337</v>
      </c>
      <c r="L152" s="622">
        <v>20</v>
      </c>
      <c r="M152" s="622">
        <v>6900</v>
      </c>
      <c r="N152" s="605">
        <v>1</v>
      </c>
      <c r="O152" s="605">
        <v>345</v>
      </c>
      <c r="P152" s="622">
        <v>26</v>
      </c>
      <c r="Q152" s="622">
        <v>8970</v>
      </c>
      <c r="R152" s="610">
        <v>1.3</v>
      </c>
      <c r="S152" s="623">
        <v>345</v>
      </c>
    </row>
    <row r="153" spans="1:19" ht="14.4" customHeight="1" x14ac:dyDescent="0.3">
      <c r="A153" s="604" t="s">
        <v>1499</v>
      </c>
      <c r="B153" s="605" t="s">
        <v>1525</v>
      </c>
      <c r="C153" s="605" t="s">
        <v>519</v>
      </c>
      <c r="D153" s="605" t="s">
        <v>753</v>
      </c>
      <c r="E153" s="605" t="s">
        <v>1508</v>
      </c>
      <c r="F153" s="605" t="s">
        <v>1585</v>
      </c>
      <c r="G153" s="605" t="s">
        <v>1586</v>
      </c>
      <c r="H153" s="622"/>
      <c r="I153" s="622"/>
      <c r="J153" s="605"/>
      <c r="K153" s="605"/>
      <c r="L153" s="622">
        <v>4</v>
      </c>
      <c r="M153" s="622">
        <v>3488</v>
      </c>
      <c r="N153" s="605">
        <v>1</v>
      </c>
      <c r="O153" s="605">
        <v>872</v>
      </c>
      <c r="P153" s="622">
        <v>4</v>
      </c>
      <c r="Q153" s="622">
        <v>3492</v>
      </c>
      <c r="R153" s="610">
        <v>1.0011467889908257</v>
      </c>
      <c r="S153" s="623">
        <v>873</v>
      </c>
    </row>
    <row r="154" spans="1:19" ht="14.4" customHeight="1" x14ac:dyDescent="0.3">
      <c r="A154" s="604" t="s">
        <v>1499</v>
      </c>
      <c r="B154" s="605" t="s">
        <v>1525</v>
      </c>
      <c r="C154" s="605" t="s">
        <v>519</v>
      </c>
      <c r="D154" s="605" t="s">
        <v>753</v>
      </c>
      <c r="E154" s="605" t="s">
        <v>1508</v>
      </c>
      <c r="F154" s="605" t="s">
        <v>1593</v>
      </c>
      <c r="G154" s="605" t="s">
        <v>1594</v>
      </c>
      <c r="H154" s="622">
        <v>37</v>
      </c>
      <c r="I154" s="622">
        <v>187812</v>
      </c>
      <c r="J154" s="605">
        <v>1.0711425931629197</v>
      </c>
      <c r="K154" s="605">
        <v>5076</v>
      </c>
      <c r="L154" s="622">
        <v>34</v>
      </c>
      <c r="M154" s="622">
        <v>175338</v>
      </c>
      <c r="N154" s="605">
        <v>1</v>
      </c>
      <c r="O154" s="605">
        <v>5157</v>
      </c>
      <c r="P154" s="622">
        <v>26</v>
      </c>
      <c r="Q154" s="622">
        <v>134082</v>
      </c>
      <c r="R154" s="610">
        <v>0.76470588235294112</v>
      </c>
      <c r="S154" s="623">
        <v>5157</v>
      </c>
    </row>
    <row r="155" spans="1:19" ht="14.4" customHeight="1" x14ac:dyDescent="0.3">
      <c r="A155" s="604" t="s">
        <v>1499</v>
      </c>
      <c r="B155" s="605" t="s">
        <v>1525</v>
      </c>
      <c r="C155" s="605" t="s">
        <v>519</v>
      </c>
      <c r="D155" s="605" t="s">
        <v>753</v>
      </c>
      <c r="E155" s="605" t="s">
        <v>1508</v>
      </c>
      <c r="F155" s="605" t="s">
        <v>1597</v>
      </c>
      <c r="G155" s="605" t="s">
        <v>1598</v>
      </c>
      <c r="H155" s="622">
        <v>3</v>
      </c>
      <c r="I155" s="622">
        <v>16548</v>
      </c>
      <c r="J155" s="605">
        <v>1.4722419928825623</v>
      </c>
      <c r="K155" s="605">
        <v>5516</v>
      </c>
      <c r="L155" s="622">
        <v>2</v>
      </c>
      <c r="M155" s="622">
        <v>11240</v>
      </c>
      <c r="N155" s="605">
        <v>1</v>
      </c>
      <c r="O155" s="605">
        <v>5620</v>
      </c>
      <c r="P155" s="622">
        <v>2</v>
      </c>
      <c r="Q155" s="622">
        <v>11240</v>
      </c>
      <c r="R155" s="610">
        <v>1</v>
      </c>
      <c r="S155" s="623">
        <v>5620</v>
      </c>
    </row>
    <row r="156" spans="1:19" ht="14.4" customHeight="1" x14ac:dyDescent="0.3">
      <c r="A156" s="604" t="s">
        <v>1499</v>
      </c>
      <c r="B156" s="605" t="s">
        <v>1525</v>
      </c>
      <c r="C156" s="605" t="s">
        <v>519</v>
      </c>
      <c r="D156" s="605" t="s">
        <v>753</v>
      </c>
      <c r="E156" s="605" t="s">
        <v>1508</v>
      </c>
      <c r="F156" s="605" t="s">
        <v>1601</v>
      </c>
      <c r="G156" s="605" t="s">
        <v>1602</v>
      </c>
      <c r="H156" s="622">
        <v>92</v>
      </c>
      <c r="I156" s="622">
        <v>16100</v>
      </c>
      <c r="J156" s="605">
        <v>1.3182674199623352</v>
      </c>
      <c r="K156" s="605">
        <v>175</v>
      </c>
      <c r="L156" s="622">
        <v>69</v>
      </c>
      <c r="M156" s="622">
        <v>12213</v>
      </c>
      <c r="N156" s="605">
        <v>1</v>
      </c>
      <c r="O156" s="605">
        <v>177</v>
      </c>
      <c r="P156" s="622">
        <v>86</v>
      </c>
      <c r="Q156" s="622">
        <v>15222</v>
      </c>
      <c r="R156" s="610">
        <v>1.2463768115942029</v>
      </c>
      <c r="S156" s="623">
        <v>177</v>
      </c>
    </row>
    <row r="157" spans="1:19" ht="14.4" customHeight="1" x14ac:dyDescent="0.3">
      <c r="A157" s="604" t="s">
        <v>1499</v>
      </c>
      <c r="B157" s="605" t="s">
        <v>1525</v>
      </c>
      <c r="C157" s="605" t="s">
        <v>519</v>
      </c>
      <c r="D157" s="605" t="s">
        <v>753</v>
      </c>
      <c r="E157" s="605" t="s">
        <v>1508</v>
      </c>
      <c r="F157" s="605" t="s">
        <v>1603</v>
      </c>
      <c r="G157" s="605" t="s">
        <v>1604</v>
      </c>
      <c r="H157" s="622">
        <v>22</v>
      </c>
      <c r="I157" s="622">
        <v>44022</v>
      </c>
      <c r="J157" s="605">
        <v>1.0235770089285714</v>
      </c>
      <c r="K157" s="605">
        <v>2001</v>
      </c>
      <c r="L157" s="622">
        <v>21</v>
      </c>
      <c r="M157" s="622">
        <v>43008</v>
      </c>
      <c r="N157" s="605">
        <v>1</v>
      </c>
      <c r="O157" s="605">
        <v>2048</v>
      </c>
      <c r="P157" s="622">
        <v>26</v>
      </c>
      <c r="Q157" s="622">
        <v>53274</v>
      </c>
      <c r="R157" s="610">
        <v>1.2386997767857142</v>
      </c>
      <c r="S157" s="623">
        <v>2049</v>
      </c>
    </row>
    <row r="158" spans="1:19" ht="14.4" customHeight="1" x14ac:dyDescent="0.3">
      <c r="A158" s="604" t="s">
        <v>1499</v>
      </c>
      <c r="B158" s="605" t="s">
        <v>1525</v>
      </c>
      <c r="C158" s="605" t="s">
        <v>519</v>
      </c>
      <c r="D158" s="605" t="s">
        <v>753</v>
      </c>
      <c r="E158" s="605" t="s">
        <v>1508</v>
      </c>
      <c r="F158" s="605" t="s">
        <v>1605</v>
      </c>
      <c r="G158" s="605" t="s">
        <v>1606</v>
      </c>
      <c r="H158" s="622">
        <v>11</v>
      </c>
      <c r="I158" s="622">
        <v>3707</v>
      </c>
      <c r="J158" s="605">
        <v>0.7674948240165631</v>
      </c>
      <c r="K158" s="605">
        <v>337</v>
      </c>
      <c r="L158" s="622">
        <v>14</v>
      </c>
      <c r="M158" s="622">
        <v>4830</v>
      </c>
      <c r="N158" s="605">
        <v>1</v>
      </c>
      <c r="O158" s="605">
        <v>345</v>
      </c>
      <c r="P158" s="622">
        <v>26</v>
      </c>
      <c r="Q158" s="622">
        <v>8970</v>
      </c>
      <c r="R158" s="610">
        <v>1.8571428571428572</v>
      </c>
      <c r="S158" s="623">
        <v>345</v>
      </c>
    </row>
    <row r="159" spans="1:19" ht="14.4" customHeight="1" x14ac:dyDescent="0.3">
      <c r="A159" s="604" t="s">
        <v>1499</v>
      </c>
      <c r="B159" s="605" t="s">
        <v>1525</v>
      </c>
      <c r="C159" s="605" t="s">
        <v>519</v>
      </c>
      <c r="D159" s="605" t="s">
        <v>753</v>
      </c>
      <c r="E159" s="605" t="s">
        <v>1508</v>
      </c>
      <c r="F159" s="605" t="s">
        <v>1609</v>
      </c>
      <c r="G159" s="605" t="s">
        <v>1610</v>
      </c>
      <c r="H159" s="622">
        <v>4</v>
      </c>
      <c r="I159" s="622">
        <v>10784</v>
      </c>
      <c r="J159" s="605">
        <v>0.78830409356725151</v>
      </c>
      <c r="K159" s="605">
        <v>2696</v>
      </c>
      <c r="L159" s="622">
        <v>5</v>
      </c>
      <c r="M159" s="622">
        <v>13680</v>
      </c>
      <c r="N159" s="605">
        <v>1</v>
      </c>
      <c r="O159" s="605">
        <v>2736</v>
      </c>
      <c r="P159" s="622">
        <v>2</v>
      </c>
      <c r="Q159" s="622">
        <v>5474</v>
      </c>
      <c r="R159" s="610">
        <v>0.40014619883040936</v>
      </c>
      <c r="S159" s="623">
        <v>2737</v>
      </c>
    </row>
    <row r="160" spans="1:19" ht="14.4" customHeight="1" x14ac:dyDescent="0.3">
      <c r="A160" s="604" t="s">
        <v>1499</v>
      </c>
      <c r="B160" s="605" t="s">
        <v>1525</v>
      </c>
      <c r="C160" s="605" t="s">
        <v>519</v>
      </c>
      <c r="D160" s="605" t="s">
        <v>753</v>
      </c>
      <c r="E160" s="605" t="s">
        <v>1508</v>
      </c>
      <c r="F160" s="605" t="s">
        <v>1615</v>
      </c>
      <c r="G160" s="605" t="s">
        <v>1616</v>
      </c>
      <c r="H160" s="622">
        <v>2</v>
      </c>
      <c r="I160" s="622">
        <v>1324</v>
      </c>
      <c r="J160" s="605"/>
      <c r="K160" s="605">
        <v>662</v>
      </c>
      <c r="L160" s="622"/>
      <c r="M160" s="622"/>
      <c r="N160" s="605"/>
      <c r="O160" s="605"/>
      <c r="P160" s="622"/>
      <c r="Q160" s="622"/>
      <c r="R160" s="610"/>
      <c r="S160" s="623"/>
    </row>
    <row r="161" spans="1:19" ht="14.4" customHeight="1" x14ac:dyDescent="0.3">
      <c r="A161" s="604" t="s">
        <v>1499</v>
      </c>
      <c r="B161" s="605" t="s">
        <v>1525</v>
      </c>
      <c r="C161" s="605" t="s">
        <v>519</v>
      </c>
      <c r="D161" s="605" t="s">
        <v>753</v>
      </c>
      <c r="E161" s="605" t="s">
        <v>1508</v>
      </c>
      <c r="F161" s="605" t="s">
        <v>1619</v>
      </c>
      <c r="G161" s="605" t="s">
        <v>1620</v>
      </c>
      <c r="H161" s="622">
        <v>37</v>
      </c>
      <c r="I161" s="622">
        <v>5587</v>
      </c>
      <c r="J161" s="605">
        <v>1.1627471383975025</v>
      </c>
      <c r="K161" s="605">
        <v>151</v>
      </c>
      <c r="L161" s="622">
        <v>31</v>
      </c>
      <c r="M161" s="622">
        <v>4805</v>
      </c>
      <c r="N161" s="605">
        <v>1</v>
      </c>
      <c r="O161" s="605">
        <v>155</v>
      </c>
      <c r="P161" s="622">
        <v>10</v>
      </c>
      <c r="Q161" s="622">
        <v>1550</v>
      </c>
      <c r="R161" s="610">
        <v>0.32258064516129031</v>
      </c>
      <c r="S161" s="623">
        <v>155</v>
      </c>
    </row>
    <row r="162" spans="1:19" ht="14.4" customHeight="1" x14ac:dyDescent="0.3">
      <c r="A162" s="604" t="s">
        <v>1499</v>
      </c>
      <c r="B162" s="605" t="s">
        <v>1525</v>
      </c>
      <c r="C162" s="605" t="s">
        <v>519</v>
      </c>
      <c r="D162" s="605" t="s">
        <v>753</v>
      </c>
      <c r="E162" s="605" t="s">
        <v>1508</v>
      </c>
      <c r="F162" s="605" t="s">
        <v>1621</v>
      </c>
      <c r="G162" s="605" t="s">
        <v>1622</v>
      </c>
      <c r="H162" s="622">
        <v>11</v>
      </c>
      <c r="I162" s="622">
        <v>2145</v>
      </c>
      <c r="J162" s="605">
        <v>1.7964824120603016</v>
      </c>
      <c r="K162" s="605">
        <v>195</v>
      </c>
      <c r="L162" s="622">
        <v>6</v>
      </c>
      <c r="M162" s="622">
        <v>1194</v>
      </c>
      <c r="N162" s="605">
        <v>1</v>
      </c>
      <c r="O162" s="605">
        <v>199</v>
      </c>
      <c r="P162" s="622">
        <v>4</v>
      </c>
      <c r="Q162" s="622">
        <v>796</v>
      </c>
      <c r="R162" s="610">
        <v>0.66666666666666663</v>
      </c>
      <c r="S162" s="623">
        <v>199</v>
      </c>
    </row>
    <row r="163" spans="1:19" ht="14.4" customHeight="1" x14ac:dyDescent="0.3">
      <c r="A163" s="604" t="s">
        <v>1499</v>
      </c>
      <c r="B163" s="605" t="s">
        <v>1525</v>
      </c>
      <c r="C163" s="605" t="s">
        <v>519</v>
      </c>
      <c r="D163" s="605" t="s">
        <v>753</v>
      </c>
      <c r="E163" s="605" t="s">
        <v>1508</v>
      </c>
      <c r="F163" s="605" t="s">
        <v>1625</v>
      </c>
      <c r="G163" s="605" t="s">
        <v>1626</v>
      </c>
      <c r="H163" s="622">
        <v>4</v>
      </c>
      <c r="I163" s="622">
        <v>1672</v>
      </c>
      <c r="J163" s="605"/>
      <c r="K163" s="605">
        <v>418</v>
      </c>
      <c r="L163" s="622"/>
      <c r="M163" s="622"/>
      <c r="N163" s="605"/>
      <c r="O163" s="605"/>
      <c r="P163" s="622">
        <v>1</v>
      </c>
      <c r="Q163" s="622">
        <v>426</v>
      </c>
      <c r="R163" s="610"/>
      <c r="S163" s="623">
        <v>426</v>
      </c>
    </row>
    <row r="164" spans="1:19" ht="14.4" customHeight="1" x14ac:dyDescent="0.3">
      <c r="A164" s="604" t="s">
        <v>1499</v>
      </c>
      <c r="B164" s="605" t="s">
        <v>1525</v>
      </c>
      <c r="C164" s="605" t="s">
        <v>519</v>
      </c>
      <c r="D164" s="605" t="s">
        <v>753</v>
      </c>
      <c r="E164" s="605" t="s">
        <v>1508</v>
      </c>
      <c r="F164" s="605" t="s">
        <v>1627</v>
      </c>
      <c r="G164" s="605" t="s">
        <v>1628</v>
      </c>
      <c r="H164" s="622">
        <v>20</v>
      </c>
      <c r="I164" s="622">
        <v>3180</v>
      </c>
      <c r="J164" s="605">
        <v>0.92900964066608238</v>
      </c>
      <c r="K164" s="605">
        <v>159</v>
      </c>
      <c r="L164" s="622">
        <v>21</v>
      </c>
      <c r="M164" s="622">
        <v>3423</v>
      </c>
      <c r="N164" s="605">
        <v>1</v>
      </c>
      <c r="O164" s="605">
        <v>163</v>
      </c>
      <c r="P164" s="622">
        <v>19</v>
      </c>
      <c r="Q164" s="622">
        <v>3097</v>
      </c>
      <c r="R164" s="610">
        <v>0.90476190476190477</v>
      </c>
      <c r="S164" s="623">
        <v>163</v>
      </c>
    </row>
    <row r="165" spans="1:19" ht="14.4" customHeight="1" x14ac:dyDescent="0.3">
      <c r="A165" s="604" t="s">
        <v>1499</v>
      </c>
      <c r="B165" s="605" t="s">
        <v>1525</v>
      </c>
      <c r="C165" s="605" t="s">
        <v>519</v>
      </c>
      <c r="D165" s="605" t="s">
        <v>753</v>
      </c>
      <c r="E165" s="605" t="s">
        <v>1508</v>
      </c>
      <c r="F165" s="605" t="s">
        <v>1631</v>
      </c>
      <c r="G165" s="605" t="s">
        <v>1632</v>
      </c>
      <c r="H165" s="622">
        <v>3</v>
      </c>
      <c r="I165" s="622">
        <v>6369</v>
      </c>
      <c r="J165" s="605">
        <v>0.73920612813370479</v>
      </c>
      <c r="K165" s="605">
        <v>2123</v>
      </c>
      <c r="L165" s="622">
        <v>4</v>
      </c>
      <c r="M165" s="622">
        <v>8616</v>
      </c>
      <c r="N165" s="605">
        <v>1</v>
      </c>
      <c r="O165" s="605">
        <v>2154</v>
      </c>
      <c r="P165" s="622">
        <v>4</v>
      </c>
      <c r="Q165" s="622">
        <v>8620</v>
      </c>
      <c r="R165" s="610">
        <v>1.0004642525533891</v>
      </c>
      <c r="S165" s="623">
        <v>2155</v>
      </c>
    </row>
    <row r="166" spans="1:19" ht="14.4" customHeight="1" x14ac:dyDescent="0.3">
      <c r="A166" s="604" t="s">
        <v>1499</v>
      </c>
      <c r="B166" s="605" t="s">
        <v>1525</v>
      </c>
      <c r="C166" s="605" t="s">
        <v>519</v>
      </c>
      <c r="D166" s="605" t="s">
        <v>753</v>
      </c>
      <c r="E166" s="605" t="s">
        <v>1508</v>
      </c>
      <c r="F166" s="605" t="s">
        <v>1633</v>
      </c>
      <c r="G166" s="605" t="s">
        <v>1634</v>
      </c>
      <c r="H166" s="622">
        <v>3</v>
      </c>
      <c r="I166" s="622">
        <v>477</v>
      </c>
      <c r="J166" s="605">
        <v>0.73159509202453987</v>
      </c>
      <c r="K166" s="605">
        <v>159</v>
      </c>
      <c r="L166" s="622">
        <v>4</v>
      </c>
      <c r="M166" s="622">
        <v>652</v>
      </c>
      <c r="N166" s="605">
        <v>1</v>
      </c>
      <c r="O166" s="605">
        <v>163</v>
      </c>
      <c r="P166" s="622">
        <v>2</v>
      </c>
      <c r="Q166" s="622">
        <v>326</v>
      </c>
      <c r="R166" s="610">
        <v>0.5</v>
      </c>
      <c r="S166" s="623">
        <v>163</v>
      </c>
    </row>
    <row r="167" spans="1:19" ht="14.4" customHeight="1" x14ac:dyDescent="0.3">
      <c r="A167" s="604" t="s">
        <v>1499</v>
      </c>
      <c r="B167" s="605" t="s">
        <v>1525</v>
      </c>
      <c r="C167" s="605" t="s">
        <v>519</v>
      </c>
      <c r="D167" s="605" t="s">
        <v>753</v>
      </c>
      <c r="E167" s="605" t="s">
        <v>1508</v>
      </c>
      <c r="F167" s="605" t="s">
        <v>1645</v>
      </c>
      <c r="G167" s="605" t="s">
        <v>1646</v>
      </c>
      <c r="H167" s="622">
        <v>1</v>
      </c>
      <c r="I167" s="622">
        <v>367</v>
      </c>
      <c r="J167" s="605"/>
      <c r="K167" s="605">
        <v>367</v>
      </c>
      <c r="L167" s="622"/>
      <c r="M167" s="622"/>
      <c r="N167" s="605"/>
      <c r="O167" s="605"/>
      <c r="P167" s="622"/>
      <c r="Q167" s="622"/>
      <c r="R167" s="610"/>
      <c r="S167" s="623"/>
    </row>
    <row r="168" spans="1:19" ht="14.4" customHeight="1" x14ac:dyDescent="0.3">
      <c r="A168" s="604" t="s">
        <v>1499</v>
      </c>
      <c r="B168" s="605" t="s">
        <v>1525</v>
      </c>
      <c r="C168" s="605" t="s">
        <v>519</v>
      </c>
      <c r="D168" s="605" t="s">
        <v>1491</v>
      </c>
      <c r="E168" s="605" t="s">
        <v>1508</v>
      </c>
      <c r="F168" s="605" t="s">
        <v>1553</v>
      </c>
      <c r="G168" s="605" t="s">
        <v>1554</v>
      </c>
      <c r="H168" s="622"/>
      <c r="I168" s="622"/>
      <c r="J168" s="605"/>
      <c r="K168" s="605"/>
      <c r="L168" s="622"/>
      <c r="M168" s="622"/>
      <c r="N168" s="605"/>
      <c r="O168" s="605"/>
      <c r="P168" s="622">
        <v>18</v>
      </c>
      <c r="Q168" s="622">
        <v>3834</v>
      </c>
      <c r="R168" s="610"/>
      <c r="S168" s="623">
        <v>213</v>
      </c>
    </row>
    <row r="169" spans="1:19" ht="14.4" customHeight="1" x14ac:dyDescent="0.3">
      <c r="A169" s="604" t="s">
        <v>1499</v>
      </c>
      <c r="B169" s="605" t="s">
        <v>1525</v>
      </c>
      <c r="C169" s="605" t="s">
        <v>519</v>
      </c>
      <c r="D169" s="605" t="s">
        <v>1491</v>
      </c>
      <c r="E169" s="605" t="s">
        <v>1508</v>
      </c>
      <c r="F169" s="605" t="s">
        <v>1555</v>
      </c>
      <c r="G169" s="605" t="s">
        <v>1556</v>
      </c>
      <c r="H169" s="622"/>
      <c r="I169" s="622"/>
      <c r="J169" s="605"/>
      <c r="K169" s="605"/>
      <c r="L169" s="622"/>
      <c r="M169" s="622"/>
      <c r="N169" s="605"/>
      <c r="O169" s="605"/>
      <c r="P169" s="622">
        <v>18</v>
      </c>
      <c r="Q169" s="622">
        <v>2790</v>
      </c>
      <c r="R169" s="610"/>
      <c r="S169" s="623">
        <v>155</v>
      </c>
    </row>
    <row r="170" spans="1:19" ht="14.4" customHeight="1" x14ac:dyDescent="0.3">
      <c r="A170" s="604" t="s">
        <v>1499</v>
      </c>
      <c r="B170" s="605" t="s">
        <v>1525</v>
      </c>
      <c r="C170" s="605" t="s">
        <v>519</v>
      </c>
      <c r="D170" s="605" t="s">
        <v>1491</v>
      </c>
      <c r="E170" s="605" t="s">
        <v>1508</v>
      </c>
      <c r="F170" s="605" t="s">
        <v>1557</v>
      </c>
      <c r="G170" s="605" t="s">
        <v>1558</v>
      </c>
      <c r="H170" s="622"/>
      <c r="I170" s="622"/>
      <c r="J170" s="605"/>
      <c r="K170" s="605"/>
      <c r="L170" s="622"/>
      <c r="M170" s="622"/>
      <c r="N170" s="605"/>
      <c r="O170" s="605"/>
      <c r="P170" s="622">
        <v>30</v>
      </c>
      <c r="Q170" s="622">
        <v>5610</v>
      </c>
      <c r="R170" s="610"/>
      <c r="S170" s="623">
        <v>187</v>
      </c>
    </row>
    <row r="171" spans="1:19" ht="14.4" customHeight="1" x14ac:dyDescent="0.3">
      <c r="A171" s="604" t="s">
        <v>1499</v>
      </c>
      <c r="B171" s="605" t="s">
        <v>1525</v>
      </c>
      <c r="C171" s="605" t="s">
        <v>519</v>
      </c>
      <c r="D171" s="605" t="s">
        <v>1491</v>
      </c>
      <c r="E171" s="605" t="s">
        <v>1508</v>
      </c>
      <c r="F171" s="605" t="s">
        <v>1559</v>
      </c>
      <c r="G171" s="605" t="s">
        <v>1560</v>
      </c>
      <c r="H171" s="622"/>
      <c r="I171" s="622"/>
      <c r="J171" s="605"/>
      <c r="K171" s="605"/>
      <c r="L171" s="622"/>
      <c r="M171" s="622"/>
      <c r="N171" s="605"/>
      <c r="O171" s="605"/>
      <c r="P171" s="622">
        <v>9</v>
      </c>
      <c r="Q171" s="622">
        <v>1152</v>
      </c>
      <c r="R171" s="610"/>
      <c r="S171" s="623">
        <v>128</v>
      </c>
    </row>
    <row r="172" spans="1:19" ht="14.4" customHeight="1" x14ac:dyDescent="0.3">
      <c r="A172" s="604" t="s">
        <v>1499</v>
      </c>
      <c r="B172" s="605" t="s">
        <v>1525</v>
      </c>
      <c r="C172" s="605" t="s">
        <v>519</v>
      </c>
      <c r="D172" s="605" t="s">
        <v>1491</v>
      </c>
      <c r="E172" s="605" t="s">
        <v>1508</v>
      </c>
      <c r="F172" s="605" t="s">
        <v>1561</v>
      </c>
      <c r="G172" s="605" t="s">
        <v>1562</v>
      </c>
      <c r="H172" s="622"/>
      <c r="I172" s="622"/>
      <c r="J172" s="605"/>
      <c r="K172" s="605"/>
      <c r="L172" s="622"/>
      <c r="M172" s="622"/>
      <c r="N172" s="605"/>
      <c r="O172" s="605"/>
      <c r="P172" s="622">
        <v>15</v>
      </c>
      <c r="Q172" s="622">
        <v>3345</v>
      </c>
      <c r="R172" s="610"/>
      <c r="S172" s="623">
        <v>223</v>
      </c>
    </row>
    <row r="173" spans="1:19" ht="14.4" customHeight="1" x14ac:dyDescent="0.3">
      <c r="A173" s="604" t="s">
        <v>1499</v>
      </c>
      <c r="B173" s="605" t="s">
        <v>1525</v>
      </c>
      <c r="C173" s="605" t="s">
        <v>519</v>
      </c>
      <c r="D173" s="605" t="s">
        <v>1491</v>
      </c>
      <c r="E173" s="605" t="s">
        <v>1508</v>
      </c>
      <c r="F173" s="605" t="s">
        <v>1563</v>
      </c>
      <c r="G173" s="605" t="s">
        <v>1564</v>
      </c>
      <c r="H173" s="622"/>
      <c r="I173" s="622"/>
      <c r="J173" s="605"/>
      <c r="K173" s="605"/>
      <c r="L173" s="622"/>
      <c r="M173" s="622"/>
      <c r="N173" s="605"/>
      <c r="O173" s="605"/>
      <c r="P173" s="622">
        <v>8</v>
      </c>
      <c r="Q173" s="622">
        <v>1784</v>
      </c>
      <c r="R173" s="610"/>
      <c r="S173" s="623">
        <v>223</v>
      </c>
    </row>
    <row r="174" spans="1:19" ht="14.4" customHeight="1" x14ac:dyDescent="0.3">
      <c r="A174" s="604" t="s">
        <v>1499</v>
      </c>
      <c r="B174" s="605" t="s">
        <v>1525</v>
      </c>
      <c r="C174" s="605" t="s">
        <v>519</v>
      </c>
      <c r="D174" s="605" t="s">
        <v>1491</v>
      </c>
      <c r="E174" s="605" t="s">
        <v>1508</v>
      </c>
      <c r="F174" s="605" t="s">
        <v>1567</v>
      </c>
      <c r="G174" s="605" t="s">
        <v>1568</v>
      </c>
      <c r="H174" s="622"/>
      <c r="I174" s="622"/>
      <c r="J174" s="605"/>
      <c r="K174" s="605"/>
      <c r="L174" s="622"/>
      <c r="M174" s="622"/>
      <c r="N174" s="605"/>
      <c r="O174" s="605"/>
      <c r="P174" s="622">
        <v>22</v>
      </c>
      <c r="Q174" s="622">
        <v>4950</v>
      </c>
      <c r="R174" s="610"/>
      <c r="S174" s="623">
        <v>225</v>
      </c>
    </row>
    <row r="175" spans="1:19" ht="14.4" customHeight="1" x14ac:dyDescent="0.3">
      <c r="A175" s="604" t="s">
        <v>1499</v>
      </c>
      <c r="B175" s="605" t="s">
        <v>1525</v>
      </c>
      <c r="C175" s="605" t="s">
        <v>519</v>
      </c>
      <c r="D175" s="605" t="s">
        <v>1491</v>
      </c>
      <c r="E175" s="605" t="s">
        <v>1508</v>
      </c>
      <c r="F175" s="605" t="s">
        <v>1583</v>
      </c>
      <c r="G175" s="605" t="s">
        <v>1584</v>
      </c>
      <c r="H175" s="622"/>
      <c r="I175" s="622"/>
      <c r="J175" s="605"/>
      <c r="K175" s="605"/>
      <c r="L175" s="622"/>
      <c r="M175" s="622"/>
      <c r="N175" s="605"/>
      <c r="O175" s="605"/>
      <c r="P175" s="622">
        <v>23</v>
      </c>
      <c r="Q175" s="622">
        <v>7935</v>
      </c>
      <c r="R175" s="610"/>
      <c r="S175" s="623">
        <v>345</v>
      </c>
    </row>
    <row r="176" spans="1:19" ht="14.4" customHeight="1" x14ac:dyDescent="0.3">
      <c r="A176" s="604" t="s">
        <v>1499</v>
      </c>
      <c r="B176" s="605" t="s">
        <v>1525</v>
      </c>
      <c r="C176" s="605" t="s">
        <v>519</v>
      </c>
      <c r="D176" s="605" t="s">
        <v>1491</v>
      </c>
      <c r="E176" s="605" t="s">
        <v>1508</v>
      </c>
      <c r="F176" s="605" t="s">
        <v>1585</v>
      </c>
      <c r="G176" s="605" t="s">
        <v>1586</v>
      </c>
      <c r="H176" s="622"/>
      <c r="I176" s="622"/>
      <c r="J176" s="605"/>
      <c r="K176" s="605"/>
      <c r="L176" s="622"/>
      <c r="M176" s="622"/>
      <c r="N176" s="605"/>
      <c r="O176" s="605"/>
      <c r="P176" s="622">
        <v>5</v>
      </c>
      <c r="Q176" s="622">
        <v>4365</v>
      </c>
      <c r="R176" s="610"/>
      <c r="S176" s="623">
        <v>873</v>
      </c>
    </row>
    <row r="177" spans="1:19" ht="14.4" customHeight="1" x14ac:dyDescent="0.3">
      <c r="A177" s="604" t="s">
        <v>1499</v>
      </c>
      <c r="B177" s="605" t="s">
        <v>1525</v>
      </c>
      <c r="C177" s="605" t="s">
        <v>519</v>
      </c>
      <c r="D177" s="605" t="s">
        <v>1491</v>
      </c>
      <c r="E177" s="605" t="s">
        <v>1508</v>
      </c>
      <c r="F177" s="605" t="s">
        <v>1601</v>
      </c>
      <c r="G177" s="605" t="s">
        <v>1602</v>
      </c>
      <c r="H177" s="622"/>
      <c r="I177" s="622"/>
      <c r="J177" s="605"/>
      <c r="K177" s="605"/>
      <c r="L177" s="622"/>
      <c r="M177" s="622"/>
      <c r="N177" s="605"/>
      <c r="O177" s="605"/>
      <c r="P177" s="622">
        <v>72</v>
      </c>
      <c r="Q177" s="622">
        <v>12744</v>
      </c>
      <c r="R177" s="610"/>
      <c r="S177" s="623">
        <v>177</v>
      </c>
    </row>
    <row r="178" spans="1:19" ht="14.4" customHeight="1" x14ac:dyDescent="0.3">
      <c r="A178" s="604" t="s">
        <v>1499</v>
      </c>
      <c r="B178" s="605" t="s">
        <v>1525</v>
      </c>
      <c r="C178" s="605" t="s">
        <v>519</v>
      </c>
      <c r="D178" s="605" t="s">
        <v>1491</v>
      </c>
      <c r="E178" s="605" t="s">
        <v>1508</v>
      </c>
      <c r="F178" s="605" t="s">
        <v>1605</v>
      </c>
      <c r="G178" s="605" t="s">
        <v>1606</v>
      </c>
      <c r="H178" s="622"/>
      <c r="I178" s="622"/>
      <c r="J178" s="605"/>
      <c r="K178" s="605"/>
      <c r="L178" s="622"/>
      <c r="M178" s="622"/>
      <c r="N178" s="605"/>
      <c r="O178" s="605"/>
      <c r="P178" s="622">
        <v>23</v>
      </c>
      <c r="Q178" s="622">
        <v>7935</v>
      </c>
      <c r="R178" s="610"/>
      <c r="S178" s="623">
        <v>345</v>
      </c>
    </row>
    <row r="179" spans="1:19" ht="14.4" customHeight="1" x14ac:dyDescent="0.3">
      <c r="A179" s="604" t="s">
        <v>1499</v>
      </c>
      <c r="B179" s="605" t="s">
        <v>1525</v>
      </c>
      <c r="C179" s="605" t="s">
        <v>519</v>
      </c>
      <c r="D179" s="605" t="s">
        <v>1491</v>
      </c>
      <c r="E179" s="605" t="s">
        <v>1508</v>
      </c>
      <c r="F179" s="605" t="s">
        <v>1607</v>
      </c>
      <c r="G179" s="605" t="s">
        <v>1608</v>
      </c>
      <c r="H179" s="622"/>
      <c r="I179" s="622"/>
      <c r="J179" s="605"/>
      <c r="K179" s="605"/>
      <c r="L179" s="622"/>
      <c r="M179" s="622"/>
      <c r="N179" s="605"/>
      <c r="O179" s="605"/>
      <c r="P179" s="622">
        <v>2</v>
      </c>
      <c r="Q179" s="622">
        <v>616</v>
      </c>
      <c r="R179" s="610"/>
      <c r="S179" s="623">
        <v>308</v>
      </c>
    </row>
    <row r="180" spans="1:19" ht="14.4" customHeight="1" x14ac:dyDescent="0.3">
      <c r="A180" s="604" t="s">
        <v>1499</v>
      </c>
      <c r="B180" s="605" t="s">
        <v>1525</v>
      </c>
      <c r="C180" s="605" t="s">
        <v>519</v>
      </c>
      <c r="D180" s="605" t="s">
        <v>1491</v>
      </c>
      <c r="E180" s="605" t="s">
        <v>1508</v>
      </c>
      <c r="F180" s="605" t="s">
        <v>1613</v>
      </c>
      <c r="G180" s="605" t="s">
        <v>1614</v>
      </c>
      <c r="H180" s="622"/>
      <c r="I180" s="622"/>
      <c r="J180" s="605"/>
      <c r="K180" s="605"/>
      <c r="L180" s="622"/>
      <c r="M180" s="622"/>
      <c r="N180" s="605"/>
      <c r="O180" s="605"/>
      <c r="P180" s="622">
        <v>1</v>
      </c>
      <c r="Q180" s="622">
        <v>154</v>
      </c>
      <c r="R180" s="610"/>
      <c r="S180" s="623">
        <v>154</v>
      </c>
    </row>
    <row r="181" spans="1:19" ht="14.4" customHeight="1" x14ac:dyDescent="0.3">
      <c r="A181" s="604" t="s">
        <v>1499</v>
      </c>
      <c r="B181" s="605" t="s">
        <v>1525</v>
      </c>
      <c r="C181" s="605" t="s">
        <v>519</v>
      </c>
      <c r="D181" s="605" t="s">
        <v>1491</v>
      </c>
      <c r="E181" s="605" t="s">
        <v>1508</v>
      </c>
      <c r="F181" s="605" t="s">
        <v>1619</v>
      </c>
      <c r="G181" s="605" t="s">
        <v>1620</v>
      </c>
      <c r="H181" s="622"/>
      <c r="I181" s="622"/>
      <c r="J181" s="605"/>
      <c r="K181" s="605"/>
      <c r="L181" s="622"/>
      <c r="M181" s="622"/>
      <c r="N181" s="605"/>
      <c r="O181" s="605"/>
      <c r="P181" s="622">
        <v>8</v>
      </c>
      <c r="Q181" s="622">
        <v>1240</v>
      </c>
      <c r="R181" s="610"/>
      <c r="S181" s="623">
        <v>155</v>
      </c>
    </row>
    <row r="182" spans="1:19" ht="14.4" customHeight="1" x14ac:dyDescent="0.3">
      <c r="A182" s="604" t="s">
        <v>1499</v>
      </c>
      <c r="B182" s="605" t="s">
        <v>1525</v>
      </c>
      <c r="C182" s="605" t="s">
        <v>519</v>
      </c>
      <c r="D182" s="605" t="s">
        <v>1491</v>
      </c>
      <c r="E182" s="605" t="s">
        <v>1508</v>
      </c>
      <c r="F182" s="605" t="s">
        <v>1621</v>
      </c>
      <c r="G182" s="605" t="s">
        <v>1622</v>
      </c>
      <c r="H182" s="622"/>
      <c r="I182" s="622"/>
      <c r="J182" s="605"/>
      <c r="K182" s="605"/>
      <c r="L182" s="622"/>
      <c r="M182" s="622"/>
      <c r="N182" s="605"/>
      <c r="O182" s="605"/>
      <c r="P182" s="622">
        <v>5</v>
      </c>
      <c r="Q182" s="622">
        <v>995</v>
      </c>
      <c r="R182" s="610"/>
      <c r="S182" s="623">
        <v>199</v>
      </c>
    </row>
    <row r="183" spans="1:19" ht="14.4" customHeight="1" x14ac:dyDescent="0.3">
      <c r="A183" s="604" t="s">
        <v>1499</v>
      </c>
      <c r="B183" s="605" t="s">
        <v>1525</v>
      </c>
      <c r="C183" s="605" t="s">
        <v>519</v>
      </c>
      <c r="D183" s="605" t="s">
        <v>1491</v>
      </c>
      <c r="E183" s="605" t="s">
        <v>1508</v>
      </c>
      <c r="F183" s="605" t="s">
        <v>1623</v>
      </c>
      <c r="G183" s="605" t="s">
        <v>1624</v>
      </c>
      <c r="H183" s="622"/>
      <c r="I183" s="622"/>
      <c r="J183" s="605"/>
      <c r="K183" s="605"/>
      <c r="L183" s="622"/>
      <c r="M183" s="622"/>
      <c r="N183" s="605"/>
      <c r="O183" s="605"/>
      <c r="P183" s="622">
        <v>4</v>
      </c>
      <c r="Q183" s="622">
        <v>816</v>
      </c>
      <c r="R183" s="610"/>
      <c r="S183" s="623">
        <v>204</v>
      </c>
    </row>
    <row r="184" spans="1:19" ht="14.4" customHeight="1" x14ac:dyDescent="0.3">
      <c r="A184" s="604" t="s">
        <v>1499</v>
      </c>
      <c r="B184" s="605" t="s">
        <v>1525</v>
      </c>
      <c r="C184" s="605" t="s">
        <v>519</v>
      </c>
      <c r="D184" s="605" t="s">
        <v>1491</v>
      </c>
      <c r="E184" s="605" t="s">
        <v>1508</v>
      </c>
      <c r="F184" s="605" t="s">
        <v>1627</v>
      </c>
      <c r="G184" s="605" t="s">
        <v>1628</v>
      </c>
      <c r="H184" s="622"/>
      <c r="I184" s="622"/>
      <c r="J184" s="605"/>
      <c r="K184" s="605"/>
      <c r="L184" s="622"/>
      <c r="M184" s="622"/>
      <c r="N184" s="605"/>
      <c r="O184" s="605"/>
      <c r="P184" s="622">
        <v>17</v>
      </c>
      <c r="Q184" s="622">
        <v>2771</v>
      </c>
      <c r="R184" s="610"/>
      <c r="S184" s="623">
        <v>163</v>
      </c>
    </row>
    <row r="185" spans="1:19" ht="14.4" customHeight="1" x14ac:dyDescent="0.3">
      <c r="A185" s="604" t="s">
        <v>1499</v>
      </c>
      <c r="B185" s="605" t="s">
        <v>1525</v>
      </c>
      <c r="C185" s="605" t="s">
        <v>519</v>
      </c>
      <c r="D185" s="605" t="s">
        <v>1491</v>
      </c>
      <c r="E185" s="605" t="s">
        <v>1508</v>
      </c>
      <c r="F185" s="605" t="s">
        <v>1633</v>
      </c>
      <c r="G185" s="605" t="s">
        <v>1634</v>
      </c>
      <c r="H185" s="622"/>
      <c r="I185" s="622"/>
      <c r="J185" s="605"/>
      <c r="K185" s="605"/>
      <c r="L185" s="622"/>
      <c r="M185" s="622"/>
      <c r="N185" s="605"/>
      <c r="O185" s="605"/>
      <c r="P185" s="622">
        <v>5</v>
      </c>
      <c r="Q185" s="622">
        <v>815</v>
      </c>
      <c r="R185" s="610"/>
      <c r="S185" s="623">
        <v>163</v>
      </c>
    </row>
    <row r="186" spans="1:19" ht="14.4" customHeight="1" x14ac:dyDescent="0.3">
      <c r="A186" s="604" t="s">
        <v>1499</v>
      </c>
      <c r="B186" s="605" t="s">
        <v>1525</v>
      </c>
      <c r="C186" s="605" t="s">
        <v>519</v>
      </c>
      <c r="D186" s="605" t="s">
        <v>1492</v>
      </c>
      <c r="E186" s="605" t="s">
        <v>1526</v>
      </c>
      <c r="F186" s="605" t="s">
        <v>1538</v>
      </c>
      <c r="G186" s="605" t="s">
        <v>665</v>
      </c>
      <c r="H186" s="622"/>
      <c r="I186" s="622"/>
      <c r="J186" s="605"/>
      <c r="K186" s="605"/>
      <c r="L186" s="622"/>
      <c r="M186" s="622"/>
      <c r="N186" s="605"/>
      <c r="O186" s="605"/>
      <c r="P186" s="622">
        <v>0.02</v>
      </c>
      <c r="Q186" s="622">
        <v>90.95</v>
      </c>
      <c r="R186" s="610"/>
      <c r="S186" s="623">
        <v>4547.5</v>
      </c>
    </row>
    <row r="187" spans="1:19" ht="14.4" customHeight="1" x14ac:dyDescent="0.3">
      <c r="A187" s="604" t="s">
        <v>1499</v>
      </c>
      <c r="B187" s="605" t="s">
        <v>1525</v>
      </c>
      <c r="C187" s="605" t="s">
        <v>519</v>
      </c>
      <c r="D187" s="605" t="s">
        <v>1492</v>
      </c>
      <c r="E187" s="605" t="s">
        <v>1526</v>
      </c>
      <c r="F187" s="605" t="s">
        <v>1539</v>
      </c>
      <c r="G187" s="605" t="s">
        <v>665</v>
      </c>
      <c r="H187" s="622"/>
      <c r="I187" s="622"/>
      <c r="J187" s="605"/>
      <c r="K187" s="605"/>
      <c r="L187" s="622"/>
      <c r="M187" s="622"/>
      <c r="N187" s="605"/>
      <c r="O187" s="605"/>
      <c r="P187" s="622">
        <v>0.02</v>
      </c>
      <c r="Q187" s="622">
        <v>136.41999999999999</v>
      </c>
      <c r="R187" s="610"/>
      <c r="S187" s="623">
        <v>6820.9999999999991</v>
      </c>
    </row>
    <row r="188" spans="1:19" ht="14.4" customHeight="1" x14ac:dyDescent="0.3">
      <c r="A188" s="604" t="s">
        <v>1499</v>
      </c>
      <c r="B188" s="605" t="s">
        <v>1525</v>
      </c>
      <c r="C188" s="605" t="s">
        <v>519</v>
      </c>
      <c r="D188" s="605" t="s">
        <v>1492</v>
      </c>
      <c r="E188" s="605" t="s">
        <v>1508</v>
      </c>
      <c r="F188" s="605" t="s">
        <v>1553</v>
      </c>
      <c r="G188" s="605" t="s">
        <v>1554</v>
      </c>
      <c r="H188" s="622"/>
      <c r="I188" s="622"/>
      <c r="J188" s="605"/>
      <c r="K188" s="605"/>
      <c r="L188" s="622"/>
      <c r="M188" s="622"/>
      <c r="N188" s="605"/>
      <c r="O188" s="605"/>
      <c r="P188" s="622">
        <v>5</v>
      </c>
      <c r="Q188" s="622">
        <v>1065</v>
      </c>
      <c r="R188" s="610"/>
      <c r="S188" s="623">
        <v>213</v>
      </c>
    </row>
    <row r="189" spans="1:19" ht="14.4" customHeight="1" x14ac:dyDescent="0.3">
      <c r="A189" s="604" t="s">
        <v>1499</v>
      </c>
      <c r="B189" s="605" t="s">
        <v>1525</v>
      </c>
      <c r="C189" s="605" t="s">
        <v>519</v>
      </c>
      <c r="D189" s="605" t="s">
        <v>1492</v>
      </c>
      <c r="E189" s="605" t="s">
        <v>1508</v>
      </c>
      <c r="F189" s="605" t="s">
        <v>1555</v>
      </c>
      <c r="G189" s="605" t="s">
        <v>1556</v>
      </c>
      <c r="H189" s="622"/>
      <c r="I189" s="622"/>
      <c r="J189" s="605"/>
      <c r="K189" s="605"/>
      <c r="L189" s="622"/>
      <c r="M189" s="622"/>
      <c r="N189" s="605"/>
      <c r="O189" s="605"/>
      <c r="P189" s="622">
        <v>21</v>
      </c>
      <c r="Q189" s="622">
        <v>3255</v>
      </c>
      <c r="R189" s="610"/>
      <c r="S189" s="623">
        <v>155</v>
      </c>
    </row>
    <row r="190" spans="1:19" ht="14.4" customHeight="1" x14ac:dyDescent="0.3">
      <c r="A190" s="604" t="s">
        <v>1499</v>
      </c>
      <c r="B190" s="605" t="s">
        <v>1525</v>
      </c>
      <c r="C190" s="605" t="s">
        <v>519</v>
      </c>
      <c r="D190" s="605" t="s">
        <v>1492</v>
      </c>
      <c r="E190" s="605" t="s">
        <v>1508</v>
      </c>
      <c r="F190" s="605" t="s">
        <v>1557</v>
      </c>
      <c r="G190" s="605" t="s">
        <v>1558</v>
      </c>
      <c r="H190" s="622"/>
      <c r="I190" s="622"/>
      <c r="J190" s="605"/>
      <c r="K190" s="605"/>
      <c r="L190" s="622"/>
      <c r="M190" s="622"/>
      <c r="N190" s="605"/>
      <c r="O190" s="605"/>
      <c r="P190" s="622">
        <v>23</v>
      </c>
      <c r="Q190" s="622">
        <v>4301</v>
      </c>
      <c r="R190" s="610"/>
      <c r="S190" s="623">
        <v>187</v>
      </c>
    </row>
    <row r="191" spans="1:19" ht="14.4" customHeight="1" x14ac:dyDescent="0.3">
      <c r="A191" s="604" t="s">
        <v>1499</v>
      </c>
      <c r="B191" s="605" t="s">
        <v>1525</v>
      </c>
      <c r="C191" s="605" t="s">
        <v>519</v>
      </c>
      <c r="D191" s="605" t="s">
        <v>1492</v>
      </c>
      <c r="E191" s="605" t="s">
        <v>1508</v>
      </c>
      <c r="F191" s="605" t="s">
        <v>1559</v>
      </c>
      <c r="G191" s="605" t="s">
        <v>1560</v>
      </c>
      <c r="H191" s="622"/>
      <c r="I191" s="622"/>
      <c r="J191" s="605"/>
      <c r="K191" s="605"/>
      <c r="L191" s="622"/>
      <c r="M191" s="622"/>
      <c r="N191" s="605"/>
      <c r="O191" s="605"/>
      <c r="P191" s="622">
        <v>7</v>
      </c>
      <c r="Q191" s="622">
        <v>896</v>
      </c>
      <c r="R191" s="610"/>
      <c r="S191" s="623">
        <v>128</v>
      </c>
    </row>
    <row r="192" spans="1:19" ht="14.4" customHeight="1" x14ac:dyDescent="0.3">
      <c r="A192" s="604" t="s">
        <v>1499</v>
      </c>
      <c r="B192" s="605" t="s">
        <v>1525</v>
      </c>
      <c r="C192" s="605" t="s">
        <v>519</v>
      </c>
      <c r="D192" s="605" t="s">
        <v>1492</v>
      </c>
      <c r="E192" s="605" t="s">
        <v>1508</v>
      </c>
      <c r="F192" s="605" t="s">
        <v>1561</v>
      </c>
      <c r="G192" s="605" t="s">
        <v>1562</v>
      </c>
      <c r="H192" s="622"/>
      <c r="I192" s="622"/>
      <c r="J192" s="605"/>
      <c r="K192" s="605"/>
      <c r="L192" s="622"/>
      <c r="M192" s="622"/>
      <c r="N192" s="605"/>
      <c r="O192" s="605"/>
      <c r="P192" s="622">
        <v>7</v>
      </c>
      <c r="Q192" s="622">
        <v>1561</v>
      </c>
      <c r="R192" s="610"/>
      <c r="S192" s="623">
        <v>223</v>
      </c>
    </row>
    <row r="193" spans="1:19" ht="14.4" customHeight="1" x14ac:dyDescent="0.3">
      <c r="A193" s="604" t="s">
        <v>1499</v>
      </c>
      <c r="B193" s="605" t="s">
        <v>1525</v>
      </c>
      <c r="C193" s="605" t="s">
        <v>519</v>
      </c>
      <c r="D193" s="605" t="s">
        <v>1492</v>
      </c>
      <c r="E193" s="605" t="s">
        <v>1508</v>
      </c>
      <c r="F193" s="605" t="s">
        <v>1563</v>
      </c>
      <c r="G193" s="605" t="s">
        <v>1564</v>
      </c>
      <c r="H193" s="622"/>
      <c r="I193" s="622"/>
      <c r="J193" s="605"/>
      <c r="K193" s="605"/>
      <c r="L193" s="622"/>
      <c r="M193" s="622"/>
      <c r="N193" s="605"/>
      <c r="O193" s="605"/>
      <c r="P193" s="622">
        <v>9</v>
      </c>
      <c r="Q193" s="622">
        <v>2007</v>
      </c>
      <c r="R193" s="610"/>
      <c r="S193" s="623">
        <v>223</v>
      </c>
    </row>
    <row r="194" spans="1:19" ht="14.4" customHeight="1" x14ac:dyDescent="0.3">
      <c r="A194" s="604" t="s">
        <v>1499</v>
      </c>
      <c r="B194" s="605" t="s">
        <v>1525</v>
      </c>
      <c r="C194" s="605" t="s">
        <v>519</v>
      </c>
      <c r="D194" s="605" t="s">
        <v>1492</v>
      </c>
      <c r="E194" s="605" t="s">
        <v>1508</v>
      </c>
      <c r="F194" s="605" t="s">
        <v>1567</v>
      </c>
      <c r="G194" s="605" t="s">
        <v>1568</v>
      </c>
      <c r="H194" s="622"/>
      <c r="I194" s="622"/>
      <c r="J194" s="605"/>
      <c r="K194" s="605"/>
      <c r="L194" s="622"/>
      <c r="M194" s="622"/>
      <c r="N194" s="605"/>
      <c r="O194" s="605"/>
      <c r="P194" s="622">
        <v>18</v>
      </c>
      <c r="Q194" s="622">
        <v>4050</v>
      </c>
      <c r="R194" s="610"/>
      <c r="S194" s="623">
        <v>225</v>
      </c>
    </row>
    <row r="195" spans="1:19" ht="14.4" customHeight="1" x14ac:dyDescent="0.3">
      <c r="A195" s="604" t="s">
        <v>1499</v>
      </c>
      <c r="B195" s="605" t="s">
        <v>1525</v>
      </c>
      <c r="C195" s="605" t="s">
        <v>519</v>
      </c>
      <c r="D195" s="605" t="s">
        <v>1492</v>
      </c>
      <c r="E195" s="605" t="s">
        <v>1508</v>
      </c>
      <c r="F195" s="605" t="s">
        <v>1573</v>
      </c>
      <c r="G195" s="605" t="s">
        <v>1574</v>
      </c>
      <c r="H195" s="622"/>
      <c r="I195" s="622"/>
      <c r="J195" s="605"/>
      <c r="K195" s="605"/>
      <c r="L195" s="622"/>
      <c r="M195" s="622"/>
      <c r="N195" s="605"/>
      <c r="O195" s="605"/>
      <c r="P195" s="622">
        <v>1</v>
      </c>
      <c r="Q195" s="622">
        <v>1136</v>
      </c>
      <c r="R195" s="610"/>
      <c r="S195" s="623">
        <v>1136</v>
      </c>
    </row>
    <row r="196" spans="1:19" ht="14.4" customHeight="1" x14ac:dyDescent="0.3">
      <c r="A196" s="604" t="s">
        <v>1499</v>
      </c>
      <c r="B196" s="605" t="s">
        <v>1525</v>
      </c>
      <c r="C196" s="605" t="s">
        <v>519</v>
      </c>
      <c r="D196" s="605" t="s">
        <v>1492</v>
      </c>
      <c r="E196" s="605" t="s">
        <v>1508</v>
      </c>
      <c r="F196" s="605" t="s">
        <v>1601</v>
      </c>
      <c r="G196" s="605" t="s">
        <v>1602</v>
      </c>
      <c r="H196" s="622"/>
      <c r="I196" s="622"/>
      <c r="J196" s="605"/>
      <c r="K196" s="605"/>
      <c r="L196" s="622"/>
      <c r="M196" s="622"/>
      <c r="N196" s="605"/>
      <c r="O196" s="605"/>
      <c r="P196" s="622">
        <v>77</v>
      </c>
      <c r="Q196" s="622">
        <v>13629</v>
      </c>
      <c r="R196" s="610"/>
      <c r="S196" s="623">
        <v>177</v>
      </c>
    </row>
    <row r="197" spans="1:19" ht="14.4" customHeight="1" x14ac:dyDescent="0.3">
      <c r="A197" s="604" t="s">
        <v>1499</v>
      </c>
      <c r="B197" s="605" t="s">
        <v>1525</v>
      </c>
      <c r="C197" s="605" t="s">
        <v>519</v>
      </c>
      <c r="D197" s="605" t="s">
        <v>1492</v>
      </c>
      <c r="E197" s="605" t="s">
        <v>1508</v>
      </c>
      <c r="F197" s="605" t="s">
        <v>1619</v>
      </c>
      <c r="G197" s="605" t="s">
        <v>1620</v>
      </c>
      <c r="H197" s="622"/>
      <c r="I197" s="622"/>
      <c r="J197" s="605"/>
      <c r="K197" s="605"/>
      <c r="L197" s="622"/>
      <c r="M197" s="622"/>
      <c r="N197" s="605"/>
      <c r="O197" s="605"/>
      <c r="P197" s="622">
        <v>7</v>
      </c>
      <c r="Q197" s="622">
        <v>1085</v>
      </c>
      <c r="R197" s="610"/>
      <c r="S197" s="623">
        <v>155</v>
      </c>
    </row>
    <row r="198" spans="1:19" ht="14.4" customHeight="1" x14ac:dyDescent="0.3">
      <c r="A198" s="604" t="s">
        <v>1499</v>
      </c>
      <c r="B198" s="605" t="s">
        <v>1525</v>
      </c>
      <c r="C198" s="605" t="s">
        <v>519</v>
      </c>
      <c r="D198" s="605" t="s">
        <v>1492</v>
      </c>
      <c r="E198" s="605" t="s">
        <v>1508</v>
      </c>
      <c r="F198" s="605" t="s">
        <v>1621</v>
      </c>
      <c r="G198" s="605" t="s">
        <v>1622</v>
      </c>
      <c r="H198" s="622"/>
      <c r="I198" s="622"/>
      <c r="J198" s="605"/>
      <c r="K198" s="605"/>
      <c r="L198" s="622"/>
      <c r="M198" s="622"/>
      <c r="N198" s="605"/>
      <c r="O198" s="605"/>
      <c r="P198" s="622">
        <v>11</v>
      </c>
      <c r="Q198" s="622">
        <v>2189</v>
      </c>
      <c r="R198" s="610"/>
      <c r="S198" s="623">
        <v>199</v>
      </c>
    </row>
    <row r="199" spans="1:19" ht="14.4" customHeight="1" x14ac:dyDescent="0.3">
      <c r="A199" s="604" t="s">
        <v>1499</v>
      </c>
      <c r="B199" s="605" t="s">
        <v>1525</v>
      </c>
      <c r="C199" s="605" t="s">
        <v>519</v>
      </c>
      <c r="D199" s="605" t="s">
        <v>1492</v>
      </c>
      <c r="E199" s="605" t="s">
        <v>1508</v>
      </c>
      <c r="F199" s="605" t="s">
        <v>1623</v>
      </c>
      <c r="G199" s="605" t="s">
        <v>1624</v>
      </c>
      <c r="H199" s="622"/>
      <c r="I199" s="622"/>
      <c r="J199" s="605"/>
      <c r="K199" s="605"/>
      <c r="L199" s="622"/>
      <c r="M199" s="622"/>
      <c r="N199" s="605"/>
      <c r="O199" s="605"/>
      <c r="P199" s="622">
        <v>4</v>
      </c>
      <c r="Q199" s="622">
        <v>816</v>
      </c>
      <c r="R199" s="610"/>
      <c r="S199" s="623">
        <v>204</v>
      </c>
    </row>
    <row r="200" spans="1:19" ht="14.4" customHeight="1" x14ac:dyDescent="0.3">
      <c r="A200" s="604" t="s">
        <v>1499</v>
      </c>
      <c r="B200" s="605" t="s">
        <v>1525</v>
      </c>
      <c r="C200" s="605" t="s">
        <v>519</v>
      </c>
      <c r="D200" s="605" t="s">
        <v>1492</v>
      </c>
      <c r="E200" s="605" t="s">
        <v>1508</v>
      </c>
      <c r="F200" s="605" t="s">
        <v>1625</v>
      </c>
      <c r="G200" s="605" t="s">
        <v>1626</v>
      </c>
      <c r="H200" s="622"/>
      <c r="I200" s="622"/>
      <c r="J200" s="605"/>
      <c r="K200" s="605"/>
      <c r="L200" s="622"/>
      <c r="M200" s="622"/>
      <c r="N200" s="605"/>
      <c r="O200" s="605"/>
      <c r="P200" s="622">
        <v>1</v>
      </c>
      <c r="Q200" s="622">
        <v>426</v>
      </c>
      <c r="R200" s="610"/>
      <c r="S200" s="623">
        <v>426</v>
      </c>
    </row>
    <row r="201" spans="1:19" ht="14.4" customHeight="1" x14ac:dyDescent="0.3">
      <c r="A201" s="604" t="s">
        <v>1499</v>
      </c>
      <c r="B201" s="605" t="s">
        <v>1525</v>
      </c>
      <c r="C201" s="605" t="s">
        <v>519</v>
      </c>
      <c r="D201" s="605" t="s">
        <v>1492</v>
      </c>
      <c r="E201" s="605" t="s">
        <v>1508</v>
      </c>
      <c r="F201" s="605" t="s">
        <v>1627</v>
      </c>
      <c r="G201" s="605" t="s">
        <v>1628</v>
      </c>
      <c r="H201" s="622"/>
      <c r="I201" s="622"/>
      <c r="J201" s="605"/>
      <c r="K201" s="605"/>
      <c r="L201" s="622"/>
      <c r="M201" s="622"/>
      <c r="N201" s="605"/>
      <c r="O201" s="605"/>
      <c r="P201" s="622">
        <v>14</v>
      </c>
      <c r="Q201" s="622">
        <v>2282</v>
      </c>
      <c r="R201" s="610"/>
      <c r="S201" s="623">
        <v>163</v>
      </c>
    </row>
    <row r="202" spans="1:19" ht="14.4" customHeight="1" x14ac:dyDescent="0.3">
      <c r="A202" s="604" t="s">
        <v>1499</v>
      </c>
      <c r="B202" s="605" t="s">
        <v>1525</v>
      </c>
      <c r="C202" s="605" t="s">
        <v>519</v>
      </c>
      <c r="D202" s="605" t="s">
        <v>1492</v>
      </c>
      <c r="E202" s="605" t="s">
        <v>1508</v>
      </c>
      <c r="F202" s="605" t="s">
        <v>1633</v>
      </c>
      <c r="G202" s="605" t="s">
        <v>1634</v>
      </c>
      <c r="H202" s="622"/>
      <c r="I202" s="622"/>
      <c r="J202" s="605"/>
      <c r="K202" s="605"/>
      <c r="L202" s="622"/>
      <c r="M202" s="622"/>
      <c r="N202" s="605"/>
      <c r="O202" s="605"/>
      <c r="P202" s="622">
        <v>1</v>
      </c>
      <c r="Q202" s="622">
        <v>163</v>
      </c>
      <c r="R202" s="610"/>
      <c r="S202" s="623">
        <v>163</v>
      </c>
    </row>
    <row r="203" spans="1:19" ht="14.4" customHeight="1" x14ac:dyDescent="0.3">
      <c r="A203" s="604" t="s">
        <v>1499</v>
      </c>
      <c r="B203" s="605" t="s">
        <v>1525</v>
      </c>
      <c r="C203" s="605" t="s">
        <v>519</v>
      </c>
      <c r="D203" s="605" t="s">
        <v>755</v>
      </c>
      <c r="E203" s="605" t="s">
        <v>1526</v>
      </c>
      <c r="F203" s="605" t="s">
        <v>1538</v>
      </c>
      <c r="G203" s="605" t="s">
        <v>665</v>
      </c>
      <c r="H203" s="622"/>
      <c r="I203" s="622"/>
      <c r="J203" s="605"/>
      <c r="K203" s="605"/>
      <c r="L203" s="622"/>
      <c r="M203" s="622"/>
      <c r="N203" s="605"/>
      <c r="O203" s="605"/>
      <c r="P203" s="622">
        <v>0.56000000000000005</v>
      </c>
      <c r="Q203" s="622">
        <v>2546.64</v>
      </c>
      <c r="R203" s="610"/>
      <c r="S203" s="623">
        <v>4547.5714285714275</v>
      </c>
    </row>
    <row r="204" spans="1:19" ht="14.4" customHeight="1" x14ac:dyDescent="0.3">
      <c r="A204" s="604" t="s">
        <v>1499</v>
      </c>
      <c r="B204" s="605" t="s">
        <v>1525</v>
      </c>
      <c r="C204" s="605" t="s">
        <v>519</v>
      </c>
      <c r="D204" s="605" t="s">
        <v>755</v>
      </c>
      <c r="E204" s="605" t="s">
        <v>1526</v>
      </c>
      <c r="F204" s="605" t="s">
        <v>1542</v>
      </c>
      <c r="G204" s="605" t="s">
        <v>650</v>
      </c>
      <c r="H204" s="622"/>
      <c r="I204" s="622"/>
      <c r="J204" s="605"/>
      <c r="K204" s="605"/>
      <c r="L204" s="622"/>
      <c r="M204" s="622"/>
      <c r="N204" s="605"/>
      <c r="O204" s="605"/>
      <c r="P204" s="622">
        <v>7.620000000000001</v>
      </c>
      <c r="Q204" s="622">
        <v>3941.5200000000004</v>
      </c>
      <c r="R204" s="610"/>
      <c r="S204" s="623">
        <v>517.25984251968498</v>
      </c>
    </row>
    <row r="205" spans="1:19" ht="14.4" customHeight="1" x14ac:dyDescent="0.3">
      <c r="A205" s="604" t="s">
        <v>1499</v>
      </c>
      <c r="B205" s="605" t="s">
        <v>1525</v>
      </c>
      <c r="C205" s="605" t="s">
        <v>519</v>
      </c>
      <c r="D205" s="605" t="s">
        <v>755</v>
      </c>
      <c r="E205" s="605" t="s">
        <v>1501</v>
      </c>
      <c r="F205" s="605" t="s">
        <v>1502</v>
      </c>
      <c r="G205" s="605" t="s">
        <v>1503</v>
      </c>
      <c r="H205" s="622"/>
      <c r="I205" s="622"/>
      <c r="J205" s="605"/>
      <c r="K205" s="605"/>
      <c r="L205" s="622"/>
      <c r="M205" s="622"/>
      <c r="N205" s="605"/>
      <c r="O205" s="605"/>
      <c r="P205" s="622">
        <v>1</v>
      </c>
      <c r="Q205" s="622">
        <v>893.9</v>
      </c>
      <c r="R205" s="610"/>
      <c r="S205" s="623">
        <v>893.9</v>
      </c>
    </row>
    <row r="206" spans="1:19" ht="14.4" customHeight="1" x14ac:dyDescent="0.3">
      <c r="A206" s="604" t="s">
        <v>1499</v>
      </c>
      <c r="B206" s="605" t="s">
        <v>1525</v>
      </c>
      <c r="C206" s="605" t="s">
        <v>519</v>
      </c>
      <c r="D206" s="605" t="s">
        <v>755</v>
      </c>
      <c r="E206" s="605" t="s">
        <v>1508</v>
      </c>
      <c r="F206" s="605" t="s">
        <v>1553</v>
      </c>
      <c r="G206" s="605" t="s">
        <v>1554</v>
      </c>
      <c r="H206" s="622"/>
      <c r="I206" s="622"/>
      <c r="J206" s="605"/>
      <c r="K206" s="605"/>
      <c r="L206" s="622"/>
      <c r="M206" s="622"/>
      <c r="N206" s="605"/>
      <c r="O206" s="605"/>
      <c r="P206" s="622">
        <v>5</v>
      </c>
      <c r="Q206" s="622">
        <v>1065</v>
      </c>
      <c r="R206" s="610"/>
      <c r="S206" s="623">
        <v>213</v>
      </c>
    </row>
    <row r="207" spans="1:19" ht="14.4" customHeight="1" x14ac:dyDescent="0.3">
      <c r="A207" s="604" t="s">
        <v>1499</v>
      </c>
      <c r="B207" s="605" t="s">
        <v>1525</v>
      </c>
      <c r="C207" s="605" t="s">
        <v>519</v>
      </c>
      <c r="D207" s="605" t="s">
        <v>755</v>
      </c>
      <c r="E207" s="605" t="s">
        <v>1508</v>
      </c>
      <c r="F207" s="605" t="s">
        <v>1555</v>
      </c>
      <c r="G207" s="605" t="s">
        <v>1556</v>
      </c>
      <c r="H207" s="622"/>
      <c r="I207" s="622"/>
      <c r="J207" s="605"/>
      <c r="K207" s="605"/>
      <c r="L207" s="622"/>
      <c r="M207" s="622"/>
      <c r="N207" s="605"/>
      <c r="O207" s="605"/>
      <c r="P207" s="622">
        <v>11</v>
      </c>
      <c r="Q207" s="622">
        <v>1705</v>
      </c>
      <c r="R207" s="610"/>
      <c r="S207" s="623">
        <v>155</v>
      </c>
    </row>
    <row r="208" spans="1:19" ht="14.4" customHeight="1" x14ac:dyDescent="0.3">
      <c r="A208" s="604" t="s">
        <v>1499</v>
      </c>
      <c r="B208" s="605" t="s">
        <v>1525</v>
      </c>
      <c r="C208" s="605" t="s">
        <v>519</v>
      </c>
      <c r="D208" s="605" t="s">
        <v>755</v>
      </c>
      <c r="E208" s="605" t="s">
        <v>1508</v>
      </c>
      <c r="F208" s="605" t="s">
        <v>1557</v>
      </c>
      <c r="G208" s="605" t="s">
        <v>1558</v>
      </c>
      <c r="H208" s="622"/>
      <c r="I208" s="622"/>
      <c r="J208" s="605"/>
      <c r="K208" s="605"/>
      <c r="L208" s="622"/>
      <c r="M208" s="622"/>
      <c r="N208" s="605"/>
      <c r="O208" s="605"/>
      <c r="P208" s="622">
        <v>12</v>
      </c>
      <c r="Q208" s="622">
        <v>2244</v>
      </c>
      <c r="R208" s="610"/>
      <c r="S208" s="623">
        <v>187</v>
      </c>
    </row>
    <row r="209" spans="1:19" ht="14.4" customHeight="1" x14ac:dyDescent="0.3">
      <c r="A209" s="604" t="s">
        <v>1499</v>
      </c>
      <c r="B209" s="605" t="s">
        <v>1525</v>
      </c>
      <c r="C209" s="605" t="s">
        <v>519</v>
      </c>
      <c r="D209" s="605" t="s">
        <v>755</v>
      </c>
      <c r="E209" s="605" t="s">
        <v>1508</v>
      </c>
      <c r="F209" s="605" t="s">
        <v>1559</v>
      </c>
      <c r="G209" s="605" t="s">
        <v>1560</v>
      </c>
      <c r="H209" s="622"/>
      <c r="I209" s="622"/>
      <c r="J209" s="605"/>
      <c r="K209" s="605"/>
      <c r="L209" s="622"/>
      <c r="M209" s="622"/>
      <c r="N209" s="605"/>
      <c r="O209" s="605"/>
      <c r="P209" s="622">
        <v>13</v>
      </c>
      <c r="Q209" s="622">
        <v>1664</v>
      </c>
      <c r="R209" s="610"/>
      <c r="S209" s="623">
        <v>128</v>
      </c>
    </row>
    <row r="210" spans="1:19" ht="14.4" customHeight="1" x14ac:dyDescent="0.3">
      <c r="A210" s="604" t="s">
        <v>1499</v>
      </c>
      <c r="B210" s="605" t="s">
        <v>1525</v>
      </c>
      <c r="C210" s="605" t="s">
        <v>519</v>
      </c>
      <c r="D210" s="605" t="s">
        <v>755</v>
      </c>
      <c r="E210" s="605" t="s">
        <v>1508</v>
      </c>
      <c r="F210" s="605" t="s">
        <v>1561</v>
      </c>
      <c r="G210" s="605" t="s">
        <v>1562</v>
      </c>
      <c r="H210" s="622"/>
      <c r="I210" s="622"/>
      <c r="J210" s="605"/>
      <c r="K210" s="605"/>
      <c r="L210" s="622"/>
      <c r="M210" s="622"/>
      <c r="N210" s="605"/>
      <c r="O210" s="605"/>
      <c r="P210" s="622">
        <v>15</v>
      </c>
      <c r="Q210" s="622">
        <v>3345</v>
      </c>
      <c r="R210" s="610"/>
      <c r="S210" s="623">
        <v>223</v>
      </c>
    </row>
    <row r="211" spans="1:19" ht="14.4" customHeight="1" x14ac:dyDescent="0.3">
      <c r="A211" s="604" t="s">
        <v>1499</v>
      </c>
      <c r="B211" s="605" t="s">
        <v>1525</v>
      </c>
      <c r="C211" s="605" t="s">
        <v>519</v>
      </c>
      <c r="D211" s="605" t="s">
        <v>755</v>
      </c>
      <c r="E211" s="605" t="s">
        <v>1508</v>
      </c>
      <c r="F211" s="605" t="s">
        <v>1563</v>
      </c>
      <c r="G211" s="605" t="s">
        <v>1564</v>
      </c>
      <c r="H211" s="622"/>
      <c r="I211" s="622"/>
      <c r="J211" s="605"/>
      <c r="K211" s="605"/>
      <c r="L211" s="622"/>
      <c r="M211" s="622"/>
      <c r="N211" s="605"/>
      <c r="O211" s="605"/>
      <c r="P211" s="622">
        <v>9</v>
      </c>
      <c r="Q211" s="622">
        <v>2007</v>
      </c>
      <c r="R211" s="610"/>
      <c r="S211" s="623">
        <v>223</v>
      </c>
    </row>
    <row r="212" spans="1:19" ht="14.4" customHeight="1" x14ac:dyDescent="0.3">
      <c r="A212" s="604" t="s">
        <v>1499</v>
      </c>
      <c r="B212" s="605" t="s">
        <v>1525</v>
      </c>
      <c r="C212" s="605" t="s">
        <v>519</v>
      </c>
      <c r="D212" s="605" t="s">
        <v>755</v>
      </c>
      <c r="E212" s="605" t="s">
        <v>1508</v>
      </c>
      <c r="F212" s="605" t="s">
        <v>1567</v>
      </c>
      <c r="G212" s="605" t="s">
        <v>1568</v>
      </c>
      <c r="H212" s="622"/>
      <c r="I212" s="622"/>
      <c r="J212" s="605"/>
      <c r="K212" s="605"/>
      <c r="L212" s="622"/>
      <c r="M212" s="622"/>
      <c r="N212" s="605"/>
      <c r="O212" s="605"/>
      <c r="P212" s="622">
        <v>18</v>
      </c>
      <c r="Q212" s="622">
        <v>4050</v>
      </c>
      <c r="R212" s="610"/>
      <c r="S212" s="623">
        <v>225</v>
      </c>
    </row>
    <row r="213" spans="1:19" ht="14.4" customHeight="1" x14ac:dyDescent="0.3">
      <c r="A213" s="604" t="s">
        <v>1499</v>
      </c>
      <c r="B213" s="605" t="s">
        <v>1525</v>
      </c>
      <c r="C213" s="605" t="s">
        <v>519</v>
      </c>
      <c r="D213" s="605" t="s">
        <v>755</v>
      </c>
      <c r="E213" s="605" t="s">
        <v>1508</v>
      </c>
      <c r="F213" s="605" t="s">
        <v>1569</v>
      </c>
      <c r="G213" s="605" t="s">
        <v>1570</v>
      </c>
      <c r="H213" s="622"/>
      <c r="I213" s="622"/>
      <c r="J213" s="605"/>
      <c r="K213" s="605"/>
      <c r="L213" s="622"/>
      <c r="M213" s="622"/>
      <c r="N213" s="605"/>
      <c r="O213" s="605"/>
      <c r="P213" s="622">
        <v>15</v>
      </c>
      <c r="Q213" s="622">
        <v>9390</v>
      </c>
      <c r="R213" s="610"/>
      <c r="S213" s="623">
        <v>626</v>
      </c>
    </row>
    <row r="214" spans="1:19" ht="14.4" customHeight="1" x14ac:dyDescent="0.3">
      <c r="A214" s="604" t="s">
        <v>1499</v>
      </c>
      <c r="B214" s="605" t="s">
        <v>1525</v>
      </c>
      <c r="C214" s="605" t="s">
        <v>519</v>
      </c>
      <c r="D214" s="605" t="s">
        <v>755</v>
      </c>
      <c r="E214" s="605" t="s">
        <v>1508</v>
      </c>
      <c r="F214" s="605" t="s">
        <v>1575</v>
      </c>
      <c r="G214" s="605" t="s">
        <v>1576</v>
      </c>
      <c r="H214" s="622"/>
      <c r="I214" s="622"/>
      <c r="J214" s="605"/>
      <c r="K214" s="605"/>
      <c r="L214" s="622"/>
      <c r="M214" s="622"/>
      <c r="N214" s="605"/>
      <c r="O214" s="605"/>
      <c r="P214" s="622">
        <v>1</v>
      </c>
      <c r="Q214" s="622">
        <v>484</v>
      </c>
      <c r="R214" s="610"/>
      <c r="S214" s="623">
        <v>484</v>
      </c>
    </row>
    <row r="215" spans="1:19" ht="14.4" customHeight="1" x14ac:dyDescent="0.3">
      <c r="A215" s="604" t="s">
        <v>1499</v>
      </c>
      <c r="B215" s="605" t="s">
        <v>1525</v>
      </c>
      <c r="C215" s="605" t="s">
        <v>519</v>
      </c>
      <c r="D215" s="605" t="s">
        <v>755</v>
      </c>
      <c r="E215" s="605" t="s">
        <v>1508</v>
      </c>
      <c r="F215" s="605" t="s">
        <v>1577</v>
      </c>
      <c r="G215" s="605" t="s">
        <v>1578</v>
      </c>
      <c r="H215" s="622"/>
      <c r="I215" s="622"/>
      <c r="J215" s="605"/>
      <c r="K215" s="605"/>
      <c r="L215" s="622"/>
      <c r="M215" s="622"/>
      <c r="N215" s="605"/>
      <c r="O215" s="605"/>
      <c r="P215" s="622">
        <v>2</v>
      </c>
      <c r="Q215" s="622">
        <v>530</v>
      </c>
      <c r="R215" s="610"/>
      <c r="S215" s="623">
        <v>265</v>
      </c>
    </row>
    <row r="216" spans="1:19" ht="14.4" customHeight="1" x14ac:dyDescent="0.3">
      <c r="A216" s="604" t="s">
        <v>1499</v>
      </c>
      <c r="B216" s="605" t="s">
        <v>1525</v>
      </c>
      <c r="C216" s="605" t="s">
        <v>519</v>
      </c>
      <c r="D216" s="605" t="s">
        <v>755</v>
      </c>
      <c r="E216" s="605" t="s">
        <v>1508</v>
      </c>
      <c r="F216" s="605" t="s">
        <v>1579</v>
      </c>
      <c r="G216" s="605" t="s">
        <v>1580</v>
      </c>
      <c r="H216" s="622"/>
      <c r="I216" s="622"/>
      <c r="J216" s="605"/>
      <c r="K216" s="605"/>
      <c r="L216" s="622"/>
      <c r="M216" s="622"/>
      <c r="N216" s="605"/>
      <c r="O216" s="605"/>
      <c r="P216" s="622">
        <v>3</v>
      </c>
      <c r="Q216" s="622">
        <v>1050</v>
      </c>
      <c r="R216" s="610"/>
      <c r="S216" s="623">
        <v>350</v>
      </c>
    </row>
    <row r="217" spans="1:19" ht="14.4" customHeight="1" x14ac:dyDescent="0.3">
      <c r="A217" s="604" t="s">
        <v>1499</v>
      </c>
      <c r="B217" s="605" t="s">
        <v>1525</v>
      </c>
      <c r="C217" s="605" t="s">
        <v>519</v>
      </c>
      <c r="D217" s="605" t="s">
        <v>755</v>
      </c>
      <c r="E217" s="605" t="s">
        <v>1508</v>
      </c>
      <c r="F217" s="605" t="s">
        <v>1583</v>
      </c>
      <c r="G217" s="605" t="s">
        <v>1584</v>
      </c>
      <c r="H217" s="622"/>
      <c r="I217" s="622"/>
      <c r="J217" s="605"/>
      <c r="K217" s="605"/>
      <c r="L217" s="622"/>
      <c r="M217" s="622"/>
      <c r="N217" s="605"/>
      <c r="O217" s="605"/>
      <c r="P217" s="622">
        <v>17</v>
      </c>
      <c r="Q217" s="622">
        <v>5865</v>
      </c>
      <c r="R217" s="610"/>
      <c r="S217" s="623">
        <v>345</v>
      </c>
    </row>
    <row r="218" spans="1:19" ht="14.4" customHeight="1" x14ac:dyDescent="0.3">
      <c r="A218" s="604" t="s">
        <v>1499</v>
      </c>
      <c r="B218" s="605" t="s">
        <v>1525</v>
      </c>
      <c r="C218" s="605" t="s">
        <v>519</v>
      </c>
      <c r="D218" s="605" t="s">
        <v>755</v>
      </c>
      <c r="E218" s="605" t="s">
        <v>1508</v>
      </c>
      <c r="F218" s="605" t="s">
        <v>1585</v>
      </c>
      <c r="G218" s="605" t="s">
        <v>1586</v>
      </c>
      <c r="H218" s="622"/>
      <c r="I218" s="622"/>
      <c r="J218" s="605"/>
      <c r="K218" s="605"/>
      <c r="L218" s="622"/>
      <c r="M218" s="622"/>
      <c r="N218" s="605"/>
      <c r="O218" s="605"/>
      <c r="P218" s="622">
        <v>5</v>
      </c>
      <c r="Q218" s="622">
        <v>4365</v>
      </c>
      <c r="R218" s="610"/>
      <c r="S218" s="623">
        <v>873</v>
      </c>
    </row>
    <row r="219" spans="1:19" ht="14.4" customHeight="1" x14ac:dyDescent="0.3">
      <c r="A219" s="604" t="s">
        <v>1499</v>
      </c>
      <c r="B219" s="605" t="s">
        <v>1525</v>
      </c>
      <c r="C219" s="605" t="s">
        <v>519</v>
      </c>
      <c r="D219" s="605" t="s">
        <v>755</v>
      </c>
      <c r="E219" s="605" t="s">
        <v>1508</v>
      </c>
      <c r="F219" s="605" t="s">
        <v>1601</v>
      </c>
      <c r="G219" s="605" t="s">
        <v>1602</v>
      </c>
      <c r="H219" s="622"/>
      <c r="I219" s="622"/>
      <c r="J219" s="605"/>
      <c r="K219" s="605"/>
      <c r="L219" s="622"/>
      <c r="M219" s="622"/>
      <c r="N219" s="605"/>
      <c r="O219" s="605"/>
      <c r="P219" s="622">
        <v>70</v>
      </c>
      <c r="Q219" s="622">
        <v>12390</v>
      </c>
      <c r="R219" s="610"/>
      <c r="S219" s="623">
        <v>177</v>
      </c>
    </row>
    <row r="220" spans="1:19" ht="14.4" customHeight="1" x14ac:dyDescent="0.3">
      <c r="A220" s="604" t="s">
        <v>1499</v>
      </c>
      <c r="B220" s="605" t="s">
        <v>1525</v>
      </c>
      <c r="C220" s="605" t="s">
        <v>519</v>
      </c>
      <c r="D220" s="605" t="s">
        <v>755</v>
      </c>
      <c r="E220" s="605" t="s">
        <v>1508</v>
      </c>
      <c r="F220" s="605" t="s">
        <v>1605</v>
      </c>
      <c r="G220" s="605" t="s">
        <v>1606</v>
      </c>
      <c r="H220" s="622"/>
      <c r="I220" s="622"/>
      <c r="J220" s="605"/>
      <c r="K220" s="605"/>
      <c r="L220" s="622">
        <v>2</v>
      </c>
      <c r="M220" s="622">
        <v>690</v>
      </c>
      <c r="N220" s="605">
        <v>1</v>
      </c>
      <c r="O220" s="605">
        <v>345</v>
      </c>
      <c r="P220" s="622">
        <v>17</v>
      </c>
      <c r="Q220" s="622">
        <v>5865</v>
      </c>
      <c r="R220" s="610">
        <v>8.5</v>
      </c>
      <c r="S220" s="623">
        <v>345</v>
      </c>
    </row>
    <row r="221" spans="1:19" ht="14.4" customHeight="1" x14ac:dyDescent="0.3">
      <c r="A221" s="604" t="s">
        <v>1499</v>
      </c>
      <c r="B221" s="605" t="s">
        <v>1525</v>
      </c>
      <c r="C221" s="605" t="s">
        <v>519</v>
      </c>
      <c r="D221" s="605" t="s">
        <v>755</v>
      </c>
      <c r="E221" s="605" t="s">
        <v>1508</v>
      </c>
      <c r="F221" s="605" t="s">
        <v>1607</v>
      </c>
      <c r="G221" s="605" t="s">
        <v>1608</v>
      </c>
      <c r="H221" s="622"/>
      <c r="I221" s="622"/>
      <c r="J221" s="605"/>
      <c r="K221" s="605"/>
      <c r="L221" s="622">
        <v>1</v>
      </c>
      <c r="M221" s="622">
        <v>307</v>
      </c>
      <c r="N221" s="605">
        <v>1</v>
      </c>
      <c r="O221" s="605">
        <v>307</v>
      </c>
      <c r="P221" s="622">
        <v>2</v>
      </c>
      <c r="Q221" s="622">
        <v>616</v>
      </c>
      <c r="R221" s="610">
        <v>2.006514657980456</v>
      </c>
      <c r="S221" s="623">
        <v>308</v>
      </c>
    </row>
    <row r="222" spans="1:19" ht="14.4" customHeight="1" x14ac:dyDescent="0.3">
      <c r="A222" s="604" t="s">
        <v>1499</v>
      </c>
      <c r="B222" s="605" t="s">
        <v>1525</v>
      </c>
      <c r="C222" s="605" t="s">
        <v>519</v>
      </c>
      <c r="D222" s="605" t="s">
        <v>755</v>
      </c>
      <c r="E222" s="605" t="s">
        <v>1508</v>
      </c>
      <c r="F222" s="605" t="s">
        <v>1613</v>
      </c>
      <c r="G222" s="605" t="s">
        <v>1614</v>
      </c>
      <c r="H222" s="622"/>
      <c r="I222" s="622"/>
      <c r="J222" s="605"/>
      <c r="K222" s="605"/>
      <c r="L222" s="622"/>
      <c r="M222" s="622"/>
      <c r="N222" s="605"/>
      <c r="O222" s="605"/>
      <c r="P222" s="622">
        <v>2</v>
      </c>
      <c r="Q222" s="622">
        <v>308</v>
      </c>
      <c r="R222" s="610"/>
      <c r="S222" s="623">
        <v>154</v>
      </c>
    </row>
    <row r="223" spans="1:19" ht="14.4" customHeight="1" x14ac:dyDescent="0.3">
      <c r="A223" s="604" t="s">
        <v>1499</v>
      </c>
      <c r="B223" s="605" t="s">
        <v>1525</v>
      </c>
      <c r="C223" s="605" t="s">
        <v>519</v>
      </c>
      <c r="D223" s="605" t="s">
        <v>755</v>
      </c>
      <c r="E223" s="605" t="s">
        <v>1508</v>
      </c>
      <c r="F223" s="605" t="s">
        <v>1615</v>
      </c>
      <c r="G223" s="605" t="s">
        <v>1616</v>
      </c>
      <c r="H223" s="622"/>
      <c r="I223" s="622"/>
      <c r="J223" s="605"/>
      <c r="K223" s="605"/>
      <c r="L223" s="622"/>
      <c r="M223" s="622"/>
      <c r="N223" s="605"/>
      <c r="O223" s="605"/>
      <c r="P223" s="622">
        <v>16</v>
      </c>
      <c r="Q223" s="622">
        <v>10800</v>
      </c>
      <c r="R223" s="610"/>
      <c r="S223" s="623">
        <v>675</v>
      </c>
    </row>
    <row r="224" spans="1:19" ht="14.4" customHeight="1" x14ac:dyDescent="0.3">
      <c r="A224" s="604" t="s">
        <v>1499</v>
      </c>
      <c r="B224" s="605" t="s">
        <v>1525</v>
      </c>
      <c r="C224" s="605" t="s">
        <v>519</v>
      </c>
      <c r="D224" s="605" t="s">
        <v>755</v>
      </c>
      <c r="E224" s="605" t="s">
        <v>1508</v>
      </c>
      <c r="F224" s="605" t="s">
        <v>1619</v>
      </c>
      <c r="G224" s="605" t="s">
        <v>1620</v>
      </c>
      <c r="H224" s="622"/>
      <c r="I224" s="622"/>
      <c r="J224" s="605"/>
      <c r="K224" s="605"/>
      <c r="L224" s="622"/>
      <c r="M224" s="622"/>
      <c r="N224" s="605"/>
      <c r="O224" s="605"/>
      <c r="P224" s="622">
        <v>2</v>
      </c>
      <c r="Q224" s="622">
        <v>310</v>
      </c>
      <c r="R224" s="610"/>
      <c r="S224" s="623">
        <v>155</v>
      </c>
    </row>
    <row r="225" spans="1:19" ht="14.4" customHeight="1" x14ac:dyDescent="0.3">
      <c r="A225" s="604" t="s">
        <v>1499</v>
      </c>
      <c r="B225" s="605" t="s">
        <v>1525</v>
      </c>
      <c r="C225" s="605" t="s">
        <v>519</v>
      </c>
      <c r="D225" s="605" t="s">
        <v>755</v>
      </c>
      <c r="E225" s="605" t="s">
        <v>1508</v>
      </c>
      <c r="F225" s="605" t="s">
        <v>1621</v>
      </c>
      <c r="G225" s="605" t="s">
        <v>1622</v>
      </c>
      <c r="H225" s="622"/>
      <c r="I225" s="622"/>
      <c r="J225" s="605"/>
      <c r="K225" s="605"/>
      <c r="L225" s="622"/>
      <c r="M225" s="622"/>
      <c r="N225" s="605"/>
      <c r="O225" s="605"/>
      <c r="P225" s="622">
        <v>11</v>
      </c>
      <c r="Q225" s="622">
        <v>2189</v>
      </c>
      <c r="R225" s="610"/>
      <c r="S225" s="623">
        <v>199</v>
      </c>
    </row>
    <row r="226" spans="1:19" ht="14.4" customHeight="1" x14ac:dyDescent="0.3">
      <c r="A226" s="604" t="s">
        <v>1499</v>
      </c>
      <c r="B226" s="605" t="s">
        <v>1525</v>
      </c>
      <c r="C226" s="605" t="s">
        <v>519</v>
      </c>
      <c r="D226" s="605" t="s">
        <v>755</v>
      </c>
      <c r="E226" s="605" t="s">
        <v>1508</v>
      </c>
      <c r="F226" s="605" t="s">
        <v>1623</v>
      </c>
      <c r="G226" s="605" t="s">
        <v>1624</v>
      </c>
      <c r="H226" s="622"/>
      <c r="I226" s="622"/>
      <c r="J226" s="605"/>
      <c r="K226" s="605"/>
      <c r="L226" s="622"/>
      <c r="M226" s="622"/>
      <c r="N226" s="605"/>
      <c r="O226" s="605"/>
      <c r="P226" s="622">
        <v>7</v>
      </c>
      <c r="Q226" s="622">
        <v>1428</v>
      </c>
      <c r="R226" s="610"/>
      <c r="S226" s="623">
        <v>204</v>
      </c>
    </row>
    <row r="227" spans="1:19" ht="14.4" customHeight="1" x14ac:dyDescent="0.3">
      <c r="A227" s="604" t="s">
        <v>1499</v>
      </c>
      <c r="B227" s="605" t="s">
        <v>1525</v>
      </c>
      <c r="C227" s="605" t="s">
        <v>519</v>
      </c>
      <c r="D227" s="605" t="s">
        <v>755</v>
      </c>
      <c r="E227" s="605" t="s">
        <v>1508</v>
      </c>
      <c r="F227" s="605" t="s">
        <v>1625</v>
      </c>
      <c r="G227" s="605" t="s">
        <v>1626</v>
      </c>
      <c r="H227" s="622"/>
      <c r="I227" s="622"/>
      <c r="J227" s="605"/>
      <c r="K227" s="605"/>
      <c r="L227" s="622"/>
      <c r="M227" s="622"/>
      <c r="N227" s="605"/>
      <c r="O227" s="605"/>
      <c r="P227" s="622">
        <v>25</v>
      </c>
      <c r="Q227" s="622">
        <v>10650</v>
      </c>
      <c r="R227" s="610"/>
      <c r="S227" s="623">
        <v>426</v>
      </c>
    </row>
    <row r="228" spans="1:19" ht="14.4" customHeight="1" x14ac:dyDescent="0.3">
      <c r="A228" s="604" t="s">
        <v>1499</v>
      </c>
      <c r="B228" s="605" t="s">
        <v>1525</v>
      </c>
      <c r="C228" s="605" t="s">
        <v>519</v>
      </c>
      <c r="D228" s="605" t="s">
        <v>755</v>
      </c>
      <c r="E228" s="605" t="s">
        <v>1508</v>
      </c>
      <c r="F228" s="605" t="s">
        <v>1627</v>
      </c>
      <c r="G228" s="605" t="s">
        <v>1628</v>
      </c>
      <c r="H228" s="622"/>
      <c r="I228" s="622"/>
      <c r="J228" s="605"/>
      <c r="K228" s="605"/>
      <c r="L228" s="622"/>
      <c r="M228" s="622"/>
      <c r="N228" s="605"/>
      <c r="O228" s="605"/>
      <c r="P228" s="622">
        <v>13</v>
      </c>
      <c r="Q228" s="622">
        <v>2119</v>
      </c>
      <c r="R228" s="610"/>
      <c r="S228" s="623">
        <v>163</v>
      </c>
    </row>
    <row r="229" spans="1:19" ht="14.4" customHeight="1" x14ac:dyDescent="0.3">
      <c r="A229" s="604" t="s">
        <v>1499</v>
      </c>
      <c r="B229" s="605" t="s">
        <v>1525</v>
      </c>
      <c r="C229" s="605" t="s">
        <v>519</v>
      </c>
      <c r="D229" s="605" t="s">
        <v>755</v>
      </c>
      <c r="E229" s="605" t="s">
        <v>1508</v>
      </c>
      <c r="F229" s="605" t="s">
        <v>1635</v>
      </c>
      <c r="G229" s="605" t="s">
        <v>1636</v>
      </c>
      <c r="H229" s="622"/>
      <c r="I229" s="622"/>
      <c r="J229" s="605"/>
      <c r="K229" s="605"/>
      <c r="L229" s="622"/>
      <c r="M229" s="622"/>
      <c r="N229" s="605"/>
      <c r="O229" s="605"/>
      <c r="P229" s="622">
        <v>23</v>
      </c>
      <c r="Q229" s="622">
        <v>21482</v>
      </c>
      <c r="R229" s="610"/>
      <c r="S229" s="623">
        <v>934</v>
      </c>
    </row>
    <row r="230" spans="1:19" ht="14.4" customHeight="1" x14ac:dyDescent="0.3">
      <c r="A230" s="604" t="s">
        <v>1499</v>
      </c>
      <c r="B230" s="605" t="s">
        <v>1525</v>
      </c>
      <c r="C230" s="605" t="s">
        <v>519</v>
      </c>
      <c r="D230" s="605" t="s">
        <v>755</v>
      </c>
      <c r="E230" s="605" t="s">
        <v>1508</v>
      </c>
      <c r="F230" s="605" t="s">
        <v>1645</v>
      </c>
      <c r="G230" s="605" t="s">
        <v>1646</v>
      </c>
      <c r="H230" s="622"/>
      <c r="I230" s="622"/>
      <c r="J230" s="605"/>
      <c r="K230" s="605"/>
      <c r="L230" s="622"/>
      <c r="M230" s="622"/>
      <c r="N230" s="605"/>
      <c r="O230" s="605"/>
      <c r="P230" s="622">
        <v>1</v>
      </c>
      <c r="Q230" s="622">
        <v>373</v>
      </c>
      <c r="R230" s="610"/>
      <c r="S230" s="623">
        <v>373</v>
      </c>
    </row>
    <row r="231" spans="1:19" ht="14.4" customHeight="1" x14ac:dyDescent="0.3">
      <c r="A231" s="604" t="s">
        <v>1499</v>
      </c>
      <c r="B231" s="605" t="s">
        <v>1525</v>
      </c>
      <c r="C231" s="605" t="s">
        <v>519</v>
      </c>
      <c r="D231" s="605" t="s">
        <v>757</v>
      </c>
      <c r="E231" s="605" t="s">
        <v>1526</v>
      </c>
      <c r="F231" s="605" t="s">
        <v>1532</v>
      </c>
      <c r="G231" s="605" t="s">
        <v>642</v>
      </c>
      <c r="H231" s="622">
        <v>0.7</v>
      </c>
      <c r="I231" s="622">
        <v>665.93</v>
      </c>
      <c r="J231" s="605"/>
      <c r="K231" s="605">
        <v>951.32857142857142</v>
      </c>
      <c r="L231" s="622"/>
      <c r="M231" s="622"/>
      <c r="N231" s="605"/>
      <c r="O231" s="605"/>
      <c r="P231" s="622">
        <v>2.4</v>
      </c>
      <c r="Q231" s="622">
        <v>2411.58</v>
      </c>
      <c r="R231" s="610"/>
      <c r="S231" s="623">
        <v>1004.825</v>
      </c>
    </row>
    <row r="232" spans="1:19" ht="14.4" customHeight="1" x14ac:dyDescent="0.3">
      <c r="A232" s="604" t="s">
        <v>1499</v>
      </c>
      <c r="B232" s="605" t="s">
        <v>1525</v>
      </c>
      <c r="C232" s="605" t="s">
        <v>519</v>
      </c>
      <c r="D232" s="605" t="s">
        <v>757</v>
      </c>
      <c r="E232" s="605" t="s">
        <v>1526</v>
      </c>
      <c r="F232" s="605" t="s">
        <v>1533</v>
      </c>
      <c r="G232" s="605" t="s">
        <v>710</v>
      </c>
      <c r="H232" s="622">
        <v>0.02</v>
      </c>
      <c r="I232" s="622">
        <v>197.75</v>
      </c>
      <c r="J232" s="605"/>
      <c r="K232" s="605">
        <v>9887.5</v>
      </c>
      <c r="L232" s="622"/>
      <c r="M232" s="622"/>
      <c r="N232" s="605"/>
      <c r="O232" s="605"/>
      <c r="P232" s="622">
        <v>0.05</v>
      </c>
      <c r="Q232" s="622">
        <v>494.39</v>
      </c>
      <c r="R232" s="610"/>
      <c r="S232" s="623">
        <v>9887.7999999999993</v>
      </c>
    </row>
    <row r="233" spans="1:19" ht="14.4" customHeight="1" x14ac:dyDescent="0.3">
      <c r="A233" s="604" t="s">
        <v>1499</v>
      </c>
      <c r="B233" s="605" t="s">
        <v>1525</v>
      </c>
      <c r="C233" s="605" t="s">
        <v>519</v>
      </c>
      <c r="D233" s="605" t="s">
        <v>757</v>
      </c>
      <c r="E233" s="605" t="s">
        <v>1526</v>
      </c>
      <c r="F233" s="605" t="s">
        <v>1538</v>
      </c>
      <c r="G233" s="605" t="s">
        <v>665</v>
      </c>
      <c r="H233" s="622">
        <v>0.75</v>
      </c>
      <c r="I233" s="622">
        <v>3320.25</v>
      </c>
      <c r="J233" s="605">
        <v>7.5</v>
      </c>
      <c r="K233" s="605">
        <v>4427</v>
      </c>
      <c r="L233" s="622">
        <v>0.1</v>
      </c>
      <c r="M233" s="622">
        <v>442.7</v>
      </c>
      <c r="N233" s="605">
        <v>1</v>
      </c>
      <c r="O233" s="605">
        <v>4427</v>
      </c>
      <c r="P233" s="622"/>
      <c r="Q233" s="622"/>
      <c r="R233" s="610"/>
      <c r="S233" s="623"/>
    </row>
    <row r="234" spans="1:19" ht="14.4" customHeight="1" x14ac:dyDescent="0.3">
      <c r="A234" s="604" t="s">
        <v>1499</v>
      </c>
      <c r="B234" s="605" t="s">
        <v>1525</v>
      </c>
      <c r="C234" s="605" t="s">
        <v>519</v>
      </c>
      <c r="D234" s="605" t="s">
        <v>757</v>
      </c>
      <c r="E234" s="605" t="s">
        <v>1526</v>
      </c>
      <c r="F234" s="605" t="s">
        <v>1539</v>
      </c>
      <c r="G234" s="605" t="s">
        <v>665</v>
      </c>
      <c r="H234" s="622">
        <v>0.22</v>
      </c>
      <c r="I234" s="622">
        <v>1947.8899999999999</v>
      </c>
      <c r="J234" s="605"/>
      <c r="K234" s="605">
        <v>8854.045454545454</v>
      </c>
      <c r="L234" s="622"/>
      <c r="M234" s="622"/>
      <c r="N234" s="605"/>
      <c r="O234" s="605"/>
      <c r="P234" s="622"/>
      <c r="Q234" s="622"/>
      <c r="R234" s="610"/>
      <c r="S234" s="623"/>
    </row>
    <row r="235" spans="1:19" ht="14.4" customHeight="1" x14ac:dyDescent="0.3">
      <c r="A235" s="604" t="s">
        <v>1499</v>
      </c>
      <c r="B235" s="605" t="s">
        <v>1525</v>
      </c>
      <c r="C235" s="605" t="s">
        <v>519</v>
      </c>
      <c r="D235" s="605" t="s">
        <v>757</v>
      </c>
      <c r="E235" s="605" t="s">
        <v>1526</v>
      </c>
      <c r="F235" s="605" t="s">
        <v>1540</v>
      </c>
      <c r="G235" s="605" t="s">
        <v>733</v>
      </c>
      <c r="H235" s="622">
        <v>0.4</v>
      </c>
      <c r="I235" s="622">
        <v>779.73</v>
      </c>
      <c r="J235" s="605"/>
      <c r="K235" s="605">
        <v>1949.325</v>
      </c>
      <c r="L235" s="622"/>
      <c r="M235" s="622"/>
      <c r="N235" s="605"/>
      <c r="O235" s="605"/>
      <c r="P235" s="622">
        <v>0.1</v>
      </c>
      <c r="Q235" s="622">
        <v>194.93</v>
      </c>
      <c r="R235" s="610"/>
      <c r="S235" s="623">
        <v>1949.3</v>
      </c>
    </row>
    <row r="236" spans="1:19" ht="14.4" customHeight="1" x14ac:dyDescent="0.3">
      <c r="A236" s="604" t="s">
        <v>1499</v>
      </c>
      <c r="B236" s="605" t="s">
        <v>1525</v>
      </c>
      <c r="C236" s="605" t="s">
        <v>519</v>
      </c>
      <c r="D236" s="605" t="s">
        <v>757</v>
      </c>
      <c r="E236" s="605" t="s">
        <v>1526</v>
      </c>
      <c r="F236" s="605" t="s">
        <v>1541</v>
      </c>
      <c r="G236" s="605" t="s">
        <v>665</v>
      </c>
      <c r="H236" s="622"/>
      <c r="I236" s="622"/>
      <c r="J236" s="605"/>
      <c r="K236" s="605"/>
      <c r="L236" s="622"/>
      <c r="M236" s="622"/>
      <c r="N236" s="605"/>
      <c r="O236" s="605"/>
      <c r="P236" s="622">
        <v>1.35</v>
      </c>
      <c r="Q236" s="622">
        <v>2455.6999999999998</v>
      </c>
      <c r="R236" s="610"/>
      <c r="S236" s="623">
        <v>1819.0370370370367</v>
      </c>
    </row>
    <row r="237" spans="1:19" ht="14.4" customHeight="1" x14ac:dyDescent="0.3">
      <c r="A237" s="604" t="s">
        <v>1499</v>
      </c>
      <c r="B237" s="605" t="s">
        <v>1525</v>
      </c>
      <c r="C237" s="605" t="s">
        <v>519</v>
      </c>
      <c r="D237" s="605" t="s">
        <v>757</v>
      </c>
      <c r="E237" s="605" t="s">
        <v>1526</v>
      </c>
      <c r="F237" s="605" t="s">
        <v>1542</v>
      </c>
      <c r="G237" s="605" t="s">
        <v>650</v>
      </c>
      <c r="H237" s="622">
        <v>8.43</v>
      </c>
      <c r="I237" s="622">
        <v>3309.82</v>
      </c>
      <c r="J237" s="605">
        <v>21.315172591447709</v>
      </c>
      <c r="K237" s="605">
        <v>392.62396204033217</v>
      </c>
      <c r="L237" s="622">
        <v>0.3</v>
      </c>
      <c r="M237" s="622">
        <v>155.28</v>
      </c>
      <c r="N237" s="605">
        <v>1</v>
      </c>
      <c r="O237" s="605">
        <v>517.6</v>
      </c>
      <c r="P237" s="622"/>
      <c r="Q237" s="622"/>
      <c r="R237" s="610"/>
      <c r="S237" s="623"/>
    </row>
    <row r="238" spans="1:19" ht="14.4" customHeight="1" x14ac:dyDescent="0.3">
      <c r="A238" s="604" t="s">
        <v>1499</v>
      </c>
      <c r="B238" s="605" t="s">
        <v>1525</v>
      </c>
      <c r="C238" s="605" t="s">
        <v>519</v>
      </c>
      <c r="D238" s="605" t="s">
        <v>757</v>
      </c>
      <c r="E238" s="605" t="s">
        <v>1526</v>
      </c>
      <c r="F238" s="605" t="s">
        <v>1544</v>
      </c>
      <c r="G238" s="605" t="s">
        <v>665</v>
      </c>
      <c r="H238" s="622">
        <v>0.06</v>
      </c>
      <c r="I238" s="622">
        <v>1699.97</v>
      </c>
      <c r="J238" s="605"/>
      <c r="K238" s="605">
        <v>28332.833333333336</v>
      </c>
      <c r="L238" s="622"/>
      <c r="M238" s="622"/>
      <c r="N238" s="605"/>
      <c r="O238" s="605"/>
      <c r="P238" s="622"/>
      <c r="Q238" s="622"/>
      <c r="R238" s="610"/>
      <c r="S238" s="623"/>
    </row>
    <row r="239" spans="1:19" ht="14.4" customHeight="1" x14ac:dyDescent="0.3">
      <c r="A239" s="604" t="s">
        <v>1499</v>
      </c>
      <c r="B239" s="605" t="s">
        <v>1525</v>
      </c>
      <c r="C239" s="605" t="s">
        <v>519</v>
      </c>
      <c r="D239" s="605" t="s">
        <v>757</v>
      </c>
      <c r="E239" s="605" t="s">
        <v>1508</v>
      </c>
      <c r="F239" s="605" t="s">
        <v>1553</v>
      </c>
      <c r="G239" s="605" t="s">
        <v>1554</v>
      </c>
      <c r="H239" s="622"/>
      <c r="I239" s="622"/>
      <c r="J239" s="605"/>
      <c r="K239" s="605"/>
      <c r="L239" s="622">
        <v>7</v>
      </c>
      <c r="M239" s="622">
        <v>1491</v>
      </c>
      <c r="N239" s="605">
        <v>1</v>
      </c>
      <c r="O239" s="605">
        <v>213</v>
      </c>
      <c r="P239" s="622">
        <v>7</v>
      </c>
      <c r="Q239" s="622">
        <v>1491</v>
      </c>
      <c r="R239" s="610">
        <v>1</v>
      </c>
      <c r="S239" s="623">
        <v>213</v>
      </c>
    </row>
    <row r="240" spans="1:19" ht="14.4" customHeight="1" x14ac:dyDescent="0.3">
      <c r="A240" s="604" t="s">
        <v>1499</v>
      </c>
      <c r="B240" s="605" t="s">
        <v>1525</v>
      </c>
      <c r="C240" s="605" t="s">
        <v>519</v>
      </c>
      <c r="D240" s="605" t="s">
        <v>757</v>
      </c>
      <c r="E240" s="605" t="s">
        <v>1508</v>
      </c>
      <c r="F240" s="605" t="s">
        <v>1555</v>
      </c>
      <c r="G240" s="605" t="s">
        <v>1556</v>
      </c>
      <c r="H240" s="622"/>
      <c r="I240" s="622"/>
      <c r="J240" s="605"/>
      <c r="K240" s="605"/>
      <c r="L240" s="622">
        <v>20</v>
      </c>
      <c r="M240" s="622">
        <v>3100</v>
      </c>
      <c r="N240" s="605">
        <v>1</v>
      </c>
      <c r="O240" s="605">
        <v>155</v>
      </c>
      <c r="P240" s="622">
        <v>22</v>
      </c>
      <c r="Q240" s="622">
        <v>3410</v>
      </c>
      <c r="R240" s="610">
        <v>1.1000000000000001</v>
      </c>
      <c r="S240" s="623">
        <v>155</v>
      </c>
    </row>
    <row r="241" spans="1:19" ht="14.4" customHeight="1" x14ac:dyDescent="0.3">
      <c r="A241" s="604" t="s">
        <v>1499</v>
      </c>
      <c r="B241" s="605" t="s">
        <v>1525</v>
      </c>
      <c r="C241" s="605" t="s">
        <v>519</v>
      </c>
      <c r="D241" s="605" t="s">
        <v>757</v>
      </c>
      <c r="E241" s="605" t="s">
        <v>1508</v>
      </c>
      <c r="F241" s="605" t="s">
        <v>1557</v>
      </c>
      <c r="G241" s="605" t="s">
        <v>1558</v>
      </c>
      <c r="H241" s="622"/>
      <c r="I241" s="622"/>
      <c r="J241" s="605"/>
      <c r="K241" s="605"/>
      <c r="L241" s="622">
        <v>29</v>
      </c>
      <c r="M241" s="622">
        <v>5423</v>
      </c>
      <c r="N241" s="605">
        <v>1</v>
      </c>
      <c r="O241" s="605">
        <v>187</v>
      </c>
      <c r="P241" s="622">
        <v>23</v>
      </c>
      <c r="Q241" s="622">
        <v>4301</v>
      </c>
      <c r="R241" s="610">
        <v>0.7931034482758621</v>
      </c>
      <c r="S241" s="623">
        <v>187</v>
      </c>
    </row>
    <row r="242" spans="1:19" ht="14.4" customHeight="1" x14ac:dyDescent="0.3">
      <c r="A242" s="604" t="s">
        <v>1499</v>
      </c>
      <c r="B242" s="605" t="s">
        <v>1525</v>
      </c>
      <c r="C242" s="605" t="s">
        <v>519</v>
      </c>
      <c r="D242" s="605" t="s">
        <v>757</v>
      </c>
      <c r="E242" s="605" t="s">
        <v>1508</v>
      </c>
      <c r="F242" s="605" t="s">
        <v>1559</v>
      </c>
      <c r="G242" s="605" t="s">
        <v>1560</v>
      </c>
      <c r="H242" s="622"/>
      <c r="I242" s="622"/>
      <c r="J242" s="605"/>
      <c r="K242" s="605"/>
      <c r="L242" s="622">
        <v>15</v>
      </c>
      <c r="M242" s="622">
        <v>1920</v>
      </c>
      <c r="N242" s="605">
        <v>1</v>
      </c>
      <c r="O242" s="605">
        <v>128</v>
      </c>
      <c r="P242" s="622">
        <v>7</v>
      </c>
      <c r="Q242" s="622">
        <v>896</v>
      </c>
      <c r="R242" s="610">
        <v>0.46666666666666667</v>
      </c>
      <c r="S242" s="623">
        <v>128</v>
      </c>
    </row>
    <row r="243" spans="1:19" ht="14.4" customHeight="1" x14ac:dyDescent="0.3">
      <c r="A243" s="604" t="s">
        <v>1499</v>
      </c>
      <c r="B243" s="605" t="s">
        <v>1525</v>
      </c>
      <c r="C243" s="605" t="s">
        <v>519</v>
      </c>
      <c r="D243" s="605" t="s">
        <v>757</v>
      </c>
      <c r="E243" s="605" t="s">
        <v>1508</v>
      </c>
      <c r="F243" s="605" t="s">
        <v>1561</v>
      </c>
      <c r="G243" s="605" t="s">
        <v>1562</v>
      </c>
      <c r="H243" s="622"/>
      <c r="I243" s="622"/>
      <c r="J243" s="605"/>
      <c r="K243" s="605"/>
      <c r="L243" s="622">
        <v>111</v>
      </c>
      <c r="M243" s="622">
        <v>24753</v>
      </c>
      <c r="N243" s="605">
        <v>1</v>
      </c>
      <c r="O243" s="605">
        <v>223</v>
      </c>
      <c r="P243" s="622">
        <v>12</v>
      </c>
      <c r="Q243" s="622">
        <v>2676</v>
      </c>
      <c r="R243" s="610">
        <v>0.10810810810810811</v>
      </c>
      <c r="S243" s="623">
        <v>223</v>
      </c>
    </row>
    <row r="244" spans="1:19" ht="14.4" customHeight="1" x14ac:dyDescent="0.3">
      <c r="A244" s="604" t="s">
        <v>1499</v>
      </c>
      <c r="B244" s="605" t="s">
        <v>1525</v>
      </c>
      <c r="C244" s="605" t="s">
        <v>519</v>
      </c>
      <c r="D244" s="605" t="s">
        <v>757</v>
      </c>
      <c r="E244" s="605" t="s">
        <v>1508</v>
      </c>
      <c r="F244" s="605" t="s">
        <v>1563</v>
      </c>
      <c r="G244" s="605" t="s">
        <v>1564</v>
      </c>
      <c r="H244" s="622"/>
      <c r="I244" s="622"/>
      <c r="J244" s="605"/>
      <c r="K244" s="605"/>
      <c r="L244" s="622">
        <v>9</v>
      </c>
      <c r="M244" s="622">
        <v>2007</v>
      </c>
      <c r="N244" s="605">
        <v>1</v>
      </c>
      <c r="O244" s="605">
        <v>223</v>
      </c>
      <c r="P244" s="622">
        <v>1</v>
      </c>
      <c r="Q244" s="622">
        <v>223</v>
      </c>
      <c r="R244" s="610">
        <v>0.1111111111111111</v>
      </c>
      <c r="S244" s="623">
        <v>223</v>
      </c>
    </row>
    <row r="245" spans="1:19" ht="14.4" customHeight="1" x14ac:dyDescent="0.3">
      <c r="A245" s="604" t="s">
        <v>1499</v>
      </c>
      <c r="B245" s="605" t="s">
        <v>1525</v>
      </c>
      <c r="C245" s="605" t="s">
        <v>519</v>
      </c>
      <c r="D245" s="605" t="s">
        <v>757</v>
      </c>
      <c r="E245" s="605" t="s">
        <v>1508</v>
      </c>
      <c r="F245" s="605" t="s">
        <v>1567</v>
      </c>
      <c r="G245" s="605" t="s">
        <v>1568</v>
      </c>
      <c r="H245" s="622">
        <v>1</v>
      </c>
      <c r="I245" s="622">
        <v>221</v>
      </c>
      <c r="J245" s="605">
        <v>3.1684587813620074E-2</v>
      </c>
      <c r="K245" s="605">
        <v>221</v>
      </c>
      <c r="L245" s="622">
        <v>31</v>
      </c>
      <c r="M245" s="622">
        <v>6975</v>
      </c>
      <c r="N245" s="605">
        <v>1</v>
      </c>
      <c r="O245" s="605">
        <v>225</v>
      </c>
      <c r="P245" s="622">
        <v>38</v>
      </c>
      <c r="Q245" s="622">
        <v>8550</v>
      </c>
      <c r="R245" s="610">
        <v>1.2258064516129032</v>
      </c>
      <c r="S245" s="623">
        <v>225</v>
      </c>
    </row>
    <row r="246" spans="1:19" ht="14.4" customHeight="1" x14ac:dyDescent="0.3">
      <c r="A246" s="604" t="s">
        <v>1499</v>
      </c>
      <c r="B246" s="605" t="s">
        <v>1525</v>
      </c>
      <c r="C246" s="605" t="s">
        <v>519</v>
      </c>
      <c r="D246" s="605" t="s">
        <v>757</v>
      </c>
      <c r="E246" s="605" t="s">
        <v>1508</v>
      </c>
      <c r="F246" s="605" t="s">
        <v>1569</v>
      </c>
      <c r="G246" s="605" t="s">
        <v>1570</v>
      </c>
      <c r="H246" s="622">
        <v>20</v>
      </c>
      <c r="I246" s="622">
        <v>12260</v>
      </c>
      <c r="J246" s="605"/>
      <c r="K246" s="605">
        <v>613</v>
      </c>
      <c r="L246" s="622"/>
      <c r="M246" s="622"/>
      <c r="N246" s="605"/>
      <c r="O246" s="605"/>
      <c r="P246" s="622"/>
      <c r="Q246" s="622"/>
      <c r="R246" s="610"/>
      <c r="S246" s="623"/>
    </row>
    <row r="247" spans="1:19" ht="14.4" customHeight="1" x14ac:dyDescent="0.3">
      <c r="A247" s="604" t="s">
        <v>1499</v>
      </c>
      <c r="B247" s="605" t="s">
        <v>1525</v>
      </c>
      <c r="C247" s="605" t="s">
        <v>519</v>
      </c>
      <c r="D247" s="605" t="s">
        <v>757</v>
      </c>
      <c r="E247" s="605" t="s">
        <v>1508</v>
      </c>
      <c r="F247" s="605" t="s">
        <v>1571</v>
      </c>
      <c r="G247" s="605" t="s">
        <v>1572</v>
      </c>
      <c r="H247" s="622">
        <v>5</v>
      </c>
      <c r="I247" s="622">
        <v>5130</v>
      </c>
      <c r="J247" s="605"/>
      <c r="K247" s="605">
        <v>1026</v>
      </c>
      <c r="L247" s="622"/>
      <c r="M247" s="622"/>
      <c r="N247" s="605"/>
      <c r="O247" s="605"/>
      <c r="P247" s="622"/>
      <c r="Q247" s="622"/>
      <c r="R247" s="610"/>
      <c r="S247" s="623"/>
    </row>
    <row r="248" spans="1:19" ht="14.4" customHeight="1" x14ac:dyDescent="0.3">
      <c r="A248" s="604" t="s">
        <v>1499</v>
      </c>
      <c r="B248" s="605" t="s">
        <v>1525</v>
      </c>
      <c r="C248" s="605" t="s">
        <v>519</v>
      </c>
      <c r="D248" s="605" t="s">
        <v>757</v>
      </c>
      <c r="E248" s="605" t="s">
        <v>1508</v>
      </c>
      <c r="F248" s="605" t="s">
        <v>1575</v>
      </c>
      <c r="G248" s="605" t="s">
        <v>1576</v>
      </c>
      <c r="H248" s="622">
        <v>4</v>
      </c>
      <c r="I248" s="622">
        <v>1904</v>
      </c>
      <c r="J248" s="605"/>
      <c r="K248" s="605">
        <v>476</v>
      </c>
      <c r="L248" s="622"/>
      <c r="M248" s="622"/>
      <c r="N248" s="605"/>
      <c r="O248" s="605"/>
      <c r="P248" s="622"/>
      <c r="Q248" s="622"/>
      <c r="R248" s="610"/>
      <c r="S248" s="623"/>
    </row>
    <row r="249" spans="1:19" ht="14.4" customHeight="1" x14ac:dyDescent="0.3">
      <c r="A249" s="604" t="s">
        <v>1499</v>
      </c>
      <c r="B249" s="605" t="s">
        <v>1525</v>
      </c>
      <c r="C249" s="605" t="s">
        <v>519</v>
      </c>
      <c r="D249" s="605" t="s">
        <v>757</v>
      </c>
      <c r="E249" s="605" t="s">
        <v>1508</v>
      </c>
      <c r="F249" s="605" t="s">
        <v>1577</v>
      </c>
      <c r="G249" s="605" t="s">
        <v>1578</v>
      </c>
      <c r="H249" s="622">
        <v>1</v>
      </c>
      <c r="I249" s="622">
        <v>259</v>
      </c>
      <c r="J249" s="605">
        <v>0.97735849056603774</v>
      </c>
      <c r="K249" s="605">
        <v>259</v>
      </c>
      <c r="L249" s="622">
        <v>1</v>
      </c>
      <c r="M249" s="622">
        <v>265</v>
      </c>
      <c r="N249" s="605">
        <v>1</v>
      </c>
      <c r="O249" s="605">
        <v>265</v>
      </c>
      <c r="P249" s="622"/>
      <c r="Q249" s="622"/>
      <c r="R249" s="610"/>
      <c r="S249" s="623"/>
    </row>
    <row r="250" spans="1:19" ht="14.4" customHeight="1" x14ac:dyDescent="0.3">
      <c r="A250" s="604" t="s">
        <v>1499</v>
      </c>
      <c r="B250" s="605" t="s">
        <v>1525</v>
      </c>
      <c r="C250" s="605" t="s">
        <v>519</v>
      </c>
      <c r="D250" s="605" t="s">
        <v>757</v>
      </c>
      <c r="E250" s="605" t="s">
        <v>1508</v>
      </c>
      <c r="F250" s="605" t="s">
        <v>1583</v>
      </c>
      <c r="G250" s="605" t="s">
        <v>1584</v>
      </c>
      <c r="H250" s="622"/>
      <c r="I250" s="622"/>
      <c r="J250" s="605"/>
      <c r="K250" s="605"/>
      <c r="L250" s="622">
        <v>1</v>
      </c>
      <c r="M250" s="622">
        <v>345</v>
      </c>
      <c r="N250" s="605">
        <v>1</v>
      </c>
      <c r="O250" s="605">
        <v>345</v>
      </c>
      <c r="P250" s="622">
        <v>24</v>
      </c>
      <c r="Q250" s="622">
        <v>8280</v>
      </c>
      <c r="R250" s="610">
        <v>24</v>
      </c>
      <c r="S250" s="623">
        <v>345</v>
      </c>
    </row>
    <row r="251" spans="1:19" ht="14.4" customHeight="1" x14ac:dyDescent="0.3">
      <c r="A251" s="604" t="s">
        <v>1499</v>
      </c>
      <c r="B251" s="605" t="s">
        <v>1525</v>
      </c>
      <c r="C251" s="605" t="s">
        <v>519</v>
      </c>
      <c r="D251" s="605" t="s">
        <v>757</v>
      </c>
      <c r="E251" s="605" t="s">
        <v>1508</v>
      </c>
      <c r="F251" s="605" t="s">
        <v>1585</v>
      </c>
      <c r="G251" s="605" t="s">
        <v>1586</v>
      </c>
      <c r="H251" s="622"/>
      <c r="I251" s="622"/>
      <c r="J251" s="605"/>
      <c r="K251" s="605"/>
      <c r="L251" s="622"/>
      <c r="M251" s="622"/>
      <c r="N251" s="605"/>
      <c r="O251" s="605"/>
      <c r="P251" s="622">
        <v>4</v>
      </c>
      <c r="Q251" s="622">
        <v>3492</v>
      </c>
      <c r="R251" s="610"/>
      <c r="S251" s="623">
        <v>873</v>
      </c>
    </row>
    <row r="252" spans="1:19" ht="14.4" customHeight="1" x14ac:dyDescent="0.3">
      <c r="A252" s="604" t="s">
        <v>1499</v>
      </c>
      <c r="B252" s="605" t="s">
        <v>1525</v>
      </c>
      <c r="C252" s="605" t="s">
        <v>519</v>
      </c>
      <c r="D252" s="605" t="s">
        <v>757</v>
      </c>
      <c r="E252" s="605" t="s">
        <v>1508</v>
      </c>
      <c r="F252" s="605" t="s">
        <v>1589</v>
      </c>
      <c r="G252" s="605" t="s">
        <v>1590</v>
      </c>
      <c r="H252" s="622"/>
      <c r="I252" s="622"/>
      <c r="J252" s="605"/>
      <c r="K252" s="605"/>
      <c r="L252" s="622"/>
      <c r="M252" s="622"/>
      <c r="N252" s="605"/>
      <c r="O252" s="605"/>
      <c r="P252" s="622">
        <v>1</v>
      </c>
      <c r="Q252" s="622">
        <v>1294</v>
      </c>
      <c r="R252" s="610"/>
      <c r="S252" s="623">
        <v>1294</v>
      </c>
    </row>
    <row r="253" spans="1:19" ht="14.4" customHeight="1" x14ac:dyDescent="0.3">
      <c r="A253" s="604" t="s">
        <v>1499</v>
      </c>
      <c r="B253" s="605" t="s">
        <v>1525</v>
      </c>
      <c r="C253" s="605" t="s">
        <v>519</v>
      </c>
      <c r="D253" s="605" t="s">
        <v>757</v>
      </c>
      <c r="E253" s="605" t="s">
        <v>1508</v>
      </c>
      <c r="F253" s="605" t="s">
        <v>1591</v>
      </c>
      <c r="G253" s="605" t="s">
        <v>1592</v>
      </c>
      <c r="H253" s="622"/>
      <c r="I253" s="622"/>
      <c r="J253" s="605"/>
      <c r="K253" s="605"/>
      <c r="L253" s="622"/>
      <c r="M253" s="622"/>
      <c r="N253" s="605"/>
      <c r="O253" s="605"/>
      <c r="P253" s="622">
        <v>1</v>
      </c>
      <c r="Q253" s="622">
        <v>1178</v>
      </c>
      <c r="R253" s="610"/>
      <c r="S253" s="623">
        <v>1178</v>
      </c>
    </row>
    <row r="254" spans="1:19" ht="14.4" customHeight="1" x14ac:dyDescent="0.3">
      <c r="A254" s="604" t="s">
        <v>1499</v>
      </c>
      <c r="B254" s="605" t="s">
        <v>1525</v>
      </c>
      <c r="C254" s="605" t="s">
        <v>519</v>
      </c>
      <c r="D254" s="605" t="s">
        <v>757</v>
      </c>
      <c r="E254" s="605" t="s">
        <v>1508</v>
      </c>
      <c r="F254" s="605" t="s">
        <v>1593</v>
      </c>
      <c r="G254" s="605" t="s">
        <v>1594</v>
      </c>
      <c r="H254" s="622"/>
      <c r="I254" s="622"/>
      <c r="J254" s="605"/>
      <c r="K254" s="605"/>
      <c r="L254" s="622"/>
      <c r="M254" s="622"/>
      <c r="N254" s="605"/>
      <c r="O254" s="605"/>
      <c r="P254" s="622">
        <v>19</v>
      </c>
      <c r="Q254" s="622">
        <v>97983</v>
      </c>
      <c r="R254" s="610"/>
      <c r="S254" s="623">
        <v>5157</v>
      </c>
    </row>
    <row r="255" spans="1:19" ht="14.4" customHeight="1" x14ac:dyDescent="0.3">
      <c r="A255" s="604" t="s">
        <v>1499</v>
      </c>
      <c r="B255" s="605" t="s">
        <v>1525</v>
      </c>
      <c r="C255" s="605" t="s">
        <v>519</v>
      </c>
      <c r="D255" s="605" t="s">
        <v>757</v>
      </c>
      <c r="E255" s="605" t="s">
        <v>1508</v>
      </c>
      <c r="F255" s="605" t="s">
        <v>1597</v>
      </c>
      <c r="G255" s="605" t="s">
        <v>1598</v>
      </c>
      <c r="H255" s="622"/>
      <c r="I255" s="622"/>
      <c r="J255" s="605"/>
      <c r="K255" s="605"/>
      <c r="L255" s="622"/>
      <c r="M255" s="622"/>
      <c r="N255" s="605"/>
      <c r="O255" s="605"/>
      <c r="P255" s="622">
        <v>2</v>
      </c>
      <c r="Q255" s="622">
        <v>11240</v>
      </c>
      <c r="R255" s="610"/>
      <c r="S255" s="623">
        <v>5620</v>
      </c>
    </row>
    <row r="256" spans="1:19" ht="14.4" customHeight="1" x14ac:dyDescent="0.3">
      <c r="A256" s="604" t="s">
        <v>1499</v>
      </c>
      <c r="B256" s="605" t="s">
        <v>1525</v>
      </c>
      <c r="C256" s="605" t="s">
        <v>519</v>
      </c>
      <c r="D256" s="605" t="s">
        <v>757</v>
      </c>
      <c r="E256" s="605" t="s">
        <v>1508</v>
      </c>
      <c r="F256" s="605" t="s">
        <v>1599</v>
      </c>
      <c r="G256" s="605" t="s">
        <v>1600</v>
      </c>
      <c r="H256" s="622">
        <v>1</v>
      </c>
      <c r="I256" s="622">
        <v>105</v>
      </c>
      <c r="J256" s="605"/>
      <c r="K256" s="605">
        <v>105</v>
      </c>
      <c r="L256" s="622"/>
      <c r="M256" s="622"/>
      <c r="N256" s="605"/>
      <c r="O256" s="605"/>
      <c r="P256" s="622"/>
      <c r="Q256" s="622"/>
      <c r="R256" s="610"/>
      <c r="S256" s="623"/>
    </row>
    <row r="257" spans="1:19" ht="14.4" customHeight="1" x14ac:dyDescent="0.3">
      <c r="A257" s="604" t="s">
        <v>1499</v>
      </c>
      <c r="B257" s="605" t="s">
        <v>1525</v>
      </c>
      <c r="C257" s="605" t="s">
        <v>519</v>
      </c>
      <c r="D257" s="605" t="s">
        <v>757</v>
      </c>
      <c r="E257" s="605" t="s">
        <v>1508</v>
      </c>
      <c r="F257" s="605" t="s">
        <v>1601</v>
      </c>
      <c r="G257" s="605" t="s">
        <v>1602</v>
      </c>
      <c r="H257" s="622">
        <v>1</v>
      </c>
      <c r="I257" s="622">
        <v>175</v>
      </c>
      <c r="J257" s="605">
        <v>1.0298964218455744E-2</v>
      </c>
      <c r="K257" s="605">
        <v>175</v>
      </c>
      <c r="L257" s="622">
        <v>96</v>
      </c>
      <c r="M257" s="622">
        <v>16992</v>
      </c>
      <c r="N257" s="605">
        <v>1</v>
      </c>
      <c r="O257" s="605">
        <v>177</v>
      </c>
      <c r="P257" s="622">
        <v>77</v>
      </c>
      <c r="Q257" s="622">
        <v>13629</v>
      </c>
      <c r="R257" s="610">
        <v>0.80208333333333337</v>
      </c>
      <c r="S257" s="623">
        <v>177</v>
      </c>
    </row>
    <row r="258" spans="1:19" ht="14.4" customHeight="1" x14ac:dyDescent="0.3">
      <c r="A258" s="604" t="s">
        <v>1499</v>
      </c>
      <c r="B258" s="605" t="s">
        <v>1525</v>
      </c>
      <c r="C258" s="605" t="s">
        <v>519</v>
      </c>
      <c r="D258" s="605" t="s">
        <v>757</v>
      </c>
      <c r="E258" s="605" t="s">
        <v>1508</v>
      </c>
      <c r="F258" s="605" t="s">
        <v>1603</v>
      </c>
      <c r="G258" s="605" t="s">
        <v>1604</v>
      </c>
      <c r="H258" s="622"/>
      <c r="I258" s="622"/>
      <c r="J258" s="605"/>
      <c r="K258" s="605"/>
      <c r="L258" s="622"/>
      <c r="M258" s="622"/>
      <c r="N258" s="605"/>
      <c r="O258" s="605"/>
      <c r="P258" s="622">
        <v>29</v>
      </c>
      <c r="Q258" s="622">
        <v>59421</v>
      </c>
      <c r="R258" s="610"/>
      <c r="S258" s="623">
        <v>2049</v>
      </c>
    </row>
    <row r="259" spans="1:19" ht="14.4" customHeight="1" x14ac:dyDescent="0.3">
      <c r="A259" s="604" t="s">
        <v>1499</v>
      </c>
      <c r="B259" s="605" t="s">
        <v>1525</v>
      </c>
      <c r="C259" s="605" t="s">
        <v>519</v>
      </c>
      <c r="D259" s="605" t="s">
        <v>757</v>
      </c>
      <c r="E259" s="605" t="s">
        <v>1508</v>
      </c>
      <c r="F259" s="605" t="s">
        <v>1605</v>
      </c>
      <c r="G259" s="605" t="s">
        <v>1606</v>
      </c>
      <c r="H259" s="622"/>
      <c r="I259" s="622"/>
      <c r="J259" s="605"/>
      <c r="K259" s="605"/>
      <c r="L259" s="622"/>
      <c r="M259" s="622"/>
      <c r="N259" s="605"/>
      <c r="O259" s="605"/>
      <c r="P259" s="622">
        <v>24</v>
      </c>
      <c r="Q259" s="622">
        <v>8280</v>
      </c>
      <c r="R259" s="610"/>
      <c r="S259" s="623">
        <v>345</v>
      </c>
    </row>
    <row r="260" spans="1:19" ht="14.4" customHeight="1" x14ac:dyDescent="0.3">
      <c r="A260" s="604" t="s">
        <v>1499</v>
      </c>
      <c r="B260" s="605" t="s">
        <v>1525</v>
      </c>
      <c r="C260" s="605" t="s">
        <v>519</v>
      </c>
      <c r="D260" s="605" t="s">
        <v>757</v>
      </c>
      <c r="E260" s="605" t="s">
        <v>1508</v>
      </c>
      <c r="F260" s="605" t="s">
        <v>1615</v>
      </c>
      <c r="G260" s="605" t="s">
        <v>1616</v>
      </c>
      <c r="H260" s="622">
        <v>22</v>
      </c>
      <c r="I260" s="622">
        <v>14564</v>
      </c>
      <c r="J260" s="605">
        <v>10.804154302670623</v>
      </c>
      <c r="K260" s="605">
        <v>662</v>
      </c>
      <c r="L260" s="622">
        <v>2</v>
      </c>
      <c r="M260" s="622">
        <v>1348</v>
      </c>
      <c r="N260" s="605">
        <v>1</v>
      </c>
      <c r="O260" s="605">
        <v>674</v>
      </c>
      <c r="P260" s="622"/>
      <c r="Q260" s="622"/>
      <c r="R260" s="610"/>
      <c r="S260" s="623"/>
    </row>
    <row r="261" spans="1:19" ht="14.4" customHeight="1" x14ac:dyDescent="0.3">
      <c r="A261" s="604" t="s">
        <v>1499</v>
      </c>
      <c r="B261" s="605" t="s">
        <v>1525</v>
      </c>
      <c r="C261" s="605" t="s">
        <v>519</v>
      </c>
      <c r="D261" s="605" t="s">
        <v>757</v>
      </c>
      <c r="E261" s="605" t="s">
        <v>1508</v>
      </c>
      <c r="F261" s="605" t="s">
        <v>1619</v>
      </c>
      <c r="G261" s="605" t="s">
        <v>1620</v>
      </c>
      <c r="H261" s="622"/>
      <c r="I261" s="622"/>
      <c r="J261" s="605"/>
      <c r="K261" s="605"/>
      <c r="L261" s="622">
        <v>50</v>
      </c>
      <c r="M261" s="622">
        <v>7750</v>
      </c>
      <c r="N261" s="605">
        <v>1</v>
      </c>
      <c r="O261" s="605">
        <v>155</v>
      </c>
      <c r="P261" s="622">
        <v>2</v>
      </c>
      <c r="Q261" s="622">
        <v>310</v>
      </c>
      <c r="R261" s="610">
        <v>0.04</v>
      </c>
      <c r="S261" s="623">
        <v>155</v>
      </c>
    </row>
    <row r="262" spans="1:19" ht="14.4" customHeight="1" x14ac:dyDescent="0.3">
      <c r="A262" s="604" t="s">
        <v>1499</v>
      </c>
      <c r="B262" s="605" t="s">
        <v>1525</v>
      </c>
      <c r="C262" s="605" t="s">
        <v>519</v>
      </c>
      <c r="D262" s="605" t="s">
        <v>757</v>
      </c>
      <c r="E262" s="605" t="s">
        <v>1508</v>
      </c>
      <c r="F262" s="605" t="s">
        <v>1621</v>
      </c>
      <c r="G262" s="605" t="s">
        <v>1622</v>
      </c>
      <c r="H262" s="622"/>
      <c r="I262" s="622"/>
      <c r="J262" s="605"/>
      <c r="K262" s="605"/>
      <c r="L262" s="622">
        <v>12</v>
      </c>
      <c r="M262" s="622">
        <v>2388</v>
      </c>
      <c r="N262" s="605">
        <v>1</v>
      </c>
      <c r="O262" s="605">
        <v>199</v>
      </c>
      <c r="P262" s="622">
        <v>3</v>
      </c>
      <c r="Q262" s="622">
        <v>597</v>
      </c>
      <c r="R262" s="610">
        <v>0.25</v>
      </c>
      <c r="S262" s="623">
        <v>199</v>
      </c>
    </row>
    <row r="263" spans="1:19" ht="14.4" customHeight="1" x14ac:dyDescent="0.3">
      <c r="A263" s="604" t="s">
        <v>1499</v>
      </c>
      <c r="B263" s="605" t="s">
        <v>1525</v>
      </c>
      <c r="C263" s="605" t="s">
        <v>519</v>
      </c>
      <c r="D263" s="605" t="s">
        <v>757</v>
      </c>
      <c r="E263" s="605" t="s">
        <v>1508</v>
      </c>
      <c r="F263" s="605" t="s">
        <v>1623</v>
      </c>
      <c r="G263" s="605" t="s">
        <v>1624</v>
      </c>
      <c r="H263" s="622"/>
      <c r="I263" s="622"/>
      <c r="J263" s="605"/>
      <c r="K263" s="605"/>
      <c r="L263" s="622"/>
      <c r="M263" s="622"/>
      <c r="N263" s="605"/>
      <c r="O263" s="605"/>
      <c r="P263" s="622">
        <v>1</v>
      </c>
      <c r="Q263" s="622">
        <v>204</v>
      </c>
      <c r="R263" s="610"/>
      <c r="S263" s="623">
        <v>204</v>
      </c>
    </row>
    <row r="264" spans="1:19" ht="14.4" customHeight="1" x14ac:dyDescent="0.3">
      <c r="A264" s="604" t="s">
        <v>1499</v>
      </c>
      <c r="B264" s="605" t="s">
        <v>1525</v>
      </c>
      <c r="C264" s="605" t="s">
        <v>519</v>
      </c>
      <c r="D264" s="605" t="s">
        <v>757</v>
      </c>
      <c r="E264" s="605" t="s">
        <v>1508</v>
      </c>
      <c r="F264" s="605" t="s">
        <v>1625</v>
      </c>
      <c r="G264" s="605" t="s">
        <v>1626</v>
      </c>
      <c r="H264" s="622">
        <v>31</v>
      </c>
      <c r="I264" s="622">
        <v>12958</v>
      </c>
      <c r="J264" s="605">
        <v>30.417840375586856</v>
      </c>
      <c r="K264" s="605">
        <v>418</v>
      </c>
      <c r="L264" s="622">
        <v>1</v>
      </c>
      <c r="M264" s="622">
        <v>426</v>
      </c>
      <c r="N264" s="605">
        <v>1</v>
      </c>
      <c r="O264" s="605">
        <v>426</v>
      </c>
      <c r="P264" s="622"/>
      <c r="Q264" s="622"/>
      <c r="R264" s="610"/>
      <c r="S264" s="623"/>
    </row>
    <row r="265" spans="1:19" ht="14.4" customHeight="1" x14ac:dyDescent="0.3">
      <c r="A265" s="604" t="s">
        <v>1499</v>
      </c>
      <c r="B265" s="605" t="s">
        <v>1525</v>
      </c>
      <c r="C265" s="605" t="s">
        <v>519</v>
      </c>
      <c r="D265" s="605" t="s">
        <v>757</v>
      </c>
      <c r="E265" s="605" t="s">
        <v>1508</v>
      </c>
      <c r="F265" s="605" t="s">
        <v>1627</v>
      </c>
      <c r="G265" s="605" t="s">
        <v>1628</v>
      </c>
      <c r="H265" s="622"/>
      <c r="I265" s="622"/>
      <c r="J265" s="605"/>
      <c r="K265" s="605"/>
      <c r="L265" s="622">
        <v>14</v>
      </c>
      <c r="M265" s="622">
        <v>2282</v>
      </c>
      <c r="N265" s="605">
        <v>1</v>
      </c>
      <c r="O265" s="605">
        <v>163</v>
      </c>
      <c r="P265" s="622">
        <v>22</v>
      </c>
      <c r="Q265" s="622">
        <v>3586</v>
      </c>
      <c r="R265" s="610">
        <v>1.5714285714285714</v>
      </c>
      <c r="S265" s="623">
        <v>163</v>
      </c>
    </row>
    <row r="266" spans="1:19" ht="14.4" customHeight="1" x14ac:dyDescent="0.3">
      <c r="A266" s="604" t="s">
        <v>1499</v>
      </c>
      <c r="B266" s="605" t="s">
        <v>1525</v>
      </c>
      <c r="C266" s="605" t="s">
        <v>519</v>
      </c>
      <c r="D266" s="605" t="s">
        <v>757</v>
      </c>
      <c r="E266" s="605" t="s">
        <v>1508</v>
      </c>
      <c r="F266" s="605" t="s">
        <v>1629</v>
      </c>
      <c r="G266" s="605" t="s">
        <v>1630</v>
      </c>
      <c r="H266" s="622">
        <v>2</v>
      </c>
      <c r="I266" s="622">
        <v>856</v>
      </c>
      <c r="J266" s="605"/>
      <c r="K266" s="605">
        <v>428</v>
      </c>
      <c r="L266" s="622"/>
      <c r="M266" s="622"/>
      <c r="N266" s="605"/>
      <c r="O266" s="605"/>
      <c r="P266" s="622"/>
      <c r="Q266" s="622"/>
      <c r="R266" s="610"/>
      <c r="S266" s="623"/>
    </row>
    <row r="267" spans="1:19" ht="14.4" customHeight="1" x14ac:dyDescent="0.3">
      <c r="A267" s="604" t="s">
        <v>1499</v>
      </c>
      <c r="B267" s="605" t="s">
        <v>1525</v>
      </c>
      <c r="C267" s="605" t="s">
        <v>519</v>
      </c>
      <c r="D267" s="605" t="s">
        <v>757</v>
      </c>
      <c r="E267" s="605" t="s">
        <v>1508</v>
      </c>
      <c r="F267" s="605" t="s">
        <v>1631</v>
      </c>
      <c r="G267" s="605" t="s">
        <v>1632</v>
      </c>
      <c r="H267" s="622"/>
      <c r="I267" s="622"/>
      <c r="J267" s="605"/>
      <c r="K267" s="605"/>
      <c r="L267" s="622"/>
      <c r="M267" s="622"/>
      <c r="N267" s="605"/>
      <c r="O267" s="605"/>
      <c r="P267" s="622">
        <v>13</v>
      </c>
      <c r="Q267" s="622">
        <v>28015</v>
      </c>
      <c r="R267" s="610"/>
      <c r="S267" s="623">
        <v>2155</v>
      </c>
    </row>
    <row r="268" spans="1:19" ht="14.4" customHeight="1" x14ac:dyDescent="0.3">
      <c r="A268" s="604" t="s">
        <v>1499</v>
      </c>
      <c r="B268" s="605" t="s">
        <v>1525</v>
      </c>
      <c r="C268" s="605" t="s">
        <v>519</v>
      </c>
      <c r="D268" s="605" t="s">
        <v>757</v>
      </c>
      <c r="E268" s="605" t="s">
        <v>1508</v>
      </c>
      <c r="F268" s="605" t="s">
        <v>1633</v>
      </c>
      <c r="G268" s="605" t="s">
        <v>1634</v>
      </c>
      <c r="H268" s="622"/>
      <c r="I268" s="622"/>
      <c r="J268" s="605"/>
      <c r="K268" s="605"/>
      <c r="L268" s="622">
        <v>4</v>
      </c>
      <c r="M268" s="622">
        <v>652</v>
      </c>
      <c r="N268" s="605">
        <v>1</v>
      </c>
      <c r="O268" s="605">
        <v>163</v>
      </c>
      <c r="P268" s="622">
        <v>2</v>
      </c>
      <c r="Q268" s="622">
        <v>326</v>
      </c>
      <c r="R268" s="610">
        <v>0.5</v>
      </c>
      <c r="S268" s="623">
        <v>163</v>
      </c>
    </row>
    <row r="269" spans="1:19" ht="14.4" customHeight="1" x14ac:dyDescent="0.3">
      <c r="A269" s="604" t="s">
        <v>1499</v>
      </c>
      <c r="B269" s="605" t="s">
        <v>1525</v>
      </c>
      <c r="C269" s="605" t="s">
        <v>519</v>
      </c>
      <c r="D269" s="605" t="s">
        <v>757</v>
      </c>
      <c r="E269" s="605" t="s">
        <v>1508</v>
      </c>
      <c r="F269" s="605" t="s">
        <v>1635</v>
      </c>
      <c r="G269" s="605" t="s">
        <v>1636</v>
      </c>
      <c r="H269" s="622">
        <v>30</v>
      </c>
      <c r="I269" s="622">
        <v>27510</v>
      </c>
      <c r="J269" s="605">
        <v>14.742765273311898</v>
      </c>
      <c r="K269" s="605">
        <v>917</v>
      </c>
      <c r="L269" s="622">
        <v>2</v>
      </c>
      <c r="M269" s="622">
        <v>1866</v>
      </c>
      <c r="N269" s="605">
        <v>1</v>
      </c>
      <c r="O269" s="605">
        <v>933</v>
      </c>
      <c r="P269" s="622"/>
      <c r="Q269" s="622"/>
      <c r="R269" s="610"/>
      <c r="S269" s="623"/>
    </row>
    <row r="270" spans="1:19" ht="14.4" customHeight="1" x14ac:dyDescent="0.3">
      <c r="A270" s="604" t="s">
        <v>1499</v>
      </c>
      <c r="B270" s="605" t="s">
        <v>1525</v>
      </c>
      <c r="C270" s="605" t="s">
        <v>519</v>
      </c>
      <c r="D270" s="605" t="s">
        <v>757</v>
      </c>
      <c r="E270" s="605" t="s">
        <v>1508</v>
      </c>
      <c r="F270" s="605" t="s">
        <v>1645</v>
      </c>
      <c r="G270" s="605" t="s">
        <v>1646</v>
      </c>
      <c r="H270" s="622">
        <v>2</v>
      </c>
      <c r="I270" s="622">
        <v>734</v>
      </c>
      <c r="J270" s="605"/>
      <c r="K270" s="605">
        <v>367</v>
      </c>
      <c r="L270" s="622"/>
      <c r="M270" s="622"/>
      <c r="N270" s="605"/>
      <c r="O270" s="605"/>
      <c r="P270" s="622"/>
      <c r="Q270" s="622"/>
      <c r="R270" s="610"/>
      <c r="S270" s="623"/>
    </row>
    <row r="271" spans="1:19" ht="14.4" customHeight="1" x14ac:dyDescent="0.3">
      <c r="A271" s="604" t="s">
        <v>1499</v>
      </c>
      <c r="B271" s="605" t="s">
        <v>1525</v>
      </c>
      <c r="C271" s="605" t="s">
        <v>519</v>
      </c>
      <c r="D271" s="605" t="s">
        <v>1493</v>
      </c>
      <c r="E271" s="605" t="s">
        <v>1526</v>
      </c>
      <c r="F271" s="605" t="s">
        <v>1540</v>
      </c>
      <c r="G271" s="605" t="s">
        <v>733</v>
      </c>
      <c r="H271" s="622"/>
      <c r="I271" s="622"/>
      <c r="J271" s="605"/>
      <c r="K271" s="605"/>
      <c r="L271" s="622">
        <v>0.1</v>
      </c>
      <c r="M271" s="622">
        <v>194.93</v>
      </c>
      <c r="N271" s="605">
        <v>1</v>
      </c>
      <c r="O271" s="605">
        <v>1949.3</v>
      </c>
      <c r="P271" s="622"/>
      <c r="Q271" s="622"/>
      <c r="R271" s="610"/>
      <c r="S271" s="623"/>
    </row>
    <row r="272" spans="1:19" ht="14.4" customHeight="1" x14ac:dyDescent="0.3">
      <c r="A272" s="604" t="s">
        <v>1499</v>
      </c>
      <c r="B272" s="605" t="s">
        <v>1525</v>
      </c>
      <c r="C272" s="605" t="s">
        <v>519</v>
      </c>
      <c r="D272" s="605" t="s">
        <v>1493</v>
      </c>
      <c r="E272" s="605" t="s">
        <v>1526</v>
      </c>
      <c r="F272" s="605" t="s">
        <v>1542</v>
      </c>
      <c r="G272" s="605" t="s">
        <v>650</v>
      </c>
      <c r="H272" s="622"/>
      <c r="I272" s="622"/>
      <c r="J272" s="605"/>
      <c r="K272" s="605"/>
      <c r="L272" s="622">
        <v>7.9500000000000037</v>
      </c>
      <c r="M272" s="622">
        <v>4114.91</v>
      </c>
      <c r="N272" s="605">
        <v>1</v>
      </c>
      <c r="O272" s="605">
        <v>517.59874213836451</v>
      </c>
      <c r="P272" s="622"/>
      <c r="Q272" s="622"/>
      <c r="R272" s="610"/>
      <c r="S272" s="623"/>
    </row>
    <row r="273" spans="1:19" ht="14.4" customHeight="1" x14ac:dyDescent="0.3">
      <c r="A273" s="604" t="s">
        <v>1499</v>
      </c>
      <c r="B273" s="605" t="s">
        <v>1525</v>
      </c>
      <c r="C273" s="605" t="s">
        <v>519</v>
      </c>
      <c r="D273" s="605" t="s">
        <v>1493</v>
      </c>
      <c r="E273" s="605" t="s">
        <v>1526</v>
      </c>
      <c r="F273" s="605" t="s">
        <v>1544</v>
      </c>
      <c r="G273" s="605" t="s">
        <v>665</v>
      </c>
      <c r="H273" s="622"/>
      <c r="I273" s="622"/>
      <c r="J273" s="605"/>
      <c r="K273" s="605"/>
      <c r="L273" s="622">
        <v>0.08</v>
      </c>
      <c r="M273" s="622">
        <v>2868.7</v>
      </c>
      <c r="N273" s="605">
        <v>1</v>
      </c>
      <c r="O273" s="605">
        <v>35858.75</v>
      </c>
      <c r="P273" s="622"/>
      <c r="Q273" s="622"/>
      <c r="R273" s="610"/>
      <c r="S273" s="623"/>
    </row>
    <row r="274" spans="1:19" ht="14.4" customHeight="1" x14ac:dyDescent="0.3">
      <c r="A274" s="604" t="s">
        <v>1499</v>
      </c>
      <c r="B274" s="605" t="s">
        <v>1525</v>
      </c>
      <c r="C274" s="605" t="s">
        <v>519</v>
      </c>
      <c r="D274" s="605" t="s">
        <v>1493</v>
      </c>
      <c r="E274" s="605" t="s">
        <v>1508</v>
      </c>
      <c r="F274" s="605" t="s">
        <v>1553</v>
      </c>
      <c r="G274" s="605" t="s">
        <v>1554</v>
      </c>
      <c r="H274" s="622"/>
      <c r="I274" s="622"/>
      <c r="J274" s="605"/>
      <c r="K274" s="605"/>
      <c r="L274" s="622"/>
      <c r="M274" s="622"/>
      <c r="N274" s="605"/>
      <c r="O274" s="605"/>
      <c r="P274" s="622">
        <v>10</v>
      </c>
      <c r="Q274" s="622">
        <v>2130</v>
      </c>
      <c r="R274" s="610"/>
      <c r="S274" s="623">
        <v>213</v>
      </c>
    </row>
    <row r="275" spans="1:19" ht="14.4" customHeight="1" x14ac:dyDescent="0.3">
      <c r="A275" s="604" t="s">
        <v>1499</v>
      </c>
      <c r="B275" s="605" t="s">
        <v>1525</v>
      </c>
      <c r="C275" s="605" t="s">
        <v>519</v>
      </c>
      <c r="D275" s="605" t="s">
        <v>1493</v>
      </c>
      <c r="E275" s="605" t="s">
        <v>1508</v>
      </c>
      <c r="F275" s="605" t="s">
        <v>1555</v>
      </c>
      <c r="G275" s="605" t="s">
        <v>1556</v>
      </c>
      <c r="H275" s="622"/>
      <c r="I275" s="622"/>
      <c r="J275" s="605"/>
      <c r="K275" s="605"/>
      <c r="L275" s="622"/>
      <c r="M275" s="622"/>
      <c r="N275" s="605"/>
      <c r="O275" s="605"/>
      <c r="P275" s="622">
        <v>17</v>
      </c>
      <c r="Q275" s="622">
        <v>2635</v>
      </c>
      <c r="R275" s="610"/>
      <c r="S275" s="623">
        <v>155</v>
      </c>
    </row>
    <row r="276" spans="1:19" ht="14.4" customHeight="1" x14ac:dyDescent="0.3">
      <c r="A276" s="604" t="s">
        <v>1499</v>
      </c>
      <c r="B276" s="605" t="s">
        <v>1525</v>
      </c>
      <c r="C276" s="605" t="s">
        <v>519</v>
      </c>
      <c r="D276" s="605" t="s">
        <v>1493</v>
      </c>
      <c r="E276" s="605" t="s">
        <v>1508</v>
      </c>
      <c r="F276" s="605" t="s">
        <v>1557</v>
      </c>
      <c r="G276" s="605" t="s">
        <v>1558</v>
      </c>
      <c r="H276" s="622"/>
      <c r="I276" s="622"/>
      <c r="J276" s="605"/>
      <c r="K276" s="605"/>
      <c r="L276" s="622"/>
      <c r="M276" s="622"/>
      <c r="N276" s="605"/>
      <c r="O276" s="605"/>
      <c r="P276" s="622">
        <v>21</v>
      </c>
      <c r="Q276" s="622">
        <v>3927</v>
      </c>
      <c r="R276" s="610"/>
      <c r="S276" s="623">
        <v>187</v>
      </c>
    </row>
    <row r="277" spans="1:19" ht="14.4" customHeight="1" x14ac:dyDescent="0.3">
      <c r="A277" s="604" t="s">
        <v>1499</v>
      </c>
      <c r="B277" s="605" t="s">
        <v>1525</v>
      </c>
      <c r="C277" s="605" t="s">
        <v>519</v>
      </c>
      <c r="D277" s="605" t="s">
        <v>1493</v>
      </c>
      <c r="E277" s="605" t="s">
        <v>1508</v>
      </c>
      <c r="F277" s="605" t="s">
        <v>1559</v>
      </c>
      <c r="G277" s="605" t="s">
        <v>1560</v>
      </c>
      <c r="H277" s="622"/>
      <c r="I277" s="622"/>
      <c r="J277" s="605"/>
      <c r="K277" s="605"/>
      <c r="L277" s="622"/>
      <c r="M277" s="622"/>
      <c r="N277" s="605"/>
      <c r="O277" s="605"/>
      <c r="P277" s="622">
        <v>8</v>
      </c>
      <c r="Q277" s="622">
        <v>1024</v>
      </c>
      <c r="R277" s="610"/>
      <c r="S277" s="623">
        <v>128</v>
      </c>
    </row>
    <row r="278" spans="1:19" ht="14.4" customHeight="1" x14ac:dyDescent="0.3">
      <c r="A278" s="604" t="s">
        <v>1499</v>
      </c>
      <c r="B278" s="605" t="s">
        <v>1525</v>
      </c>
      <c r="C278" s="605" t="s">
        <v>519</v>
      </c>
      <c r="D278" s="605" t="s">
        <v>1493</v>
      </c>
      <c r="E278" s="605" t="s">
        <v>1508</v>
      </c>
      <c r="F278" s="605" t="s">
        <v>1561</v>
      </c>
      <c r="G278" s="605" t="s">
        <v>1562</v>
      </c>
      <c r="H278" s="622"/>
      <c r="I278" s="622"/>
      <c r="J278" s="605"/>
      <c r="K278" s="605"/>
      <c r="L278" s="622"/>
      <c r="M278" s="622"/>
      <c r="N278" s="605"/>
      <c r="O278" s="605"/>
      <c r="P278" s="622">
        <v>6</v>
      </c>
      <c r="Q278" s="622">
        <v>1338</v>
      </c>
      <c r="R278" s="610"/>
      <c r="S278" s="623">
        <v>223</v>
      </c>
    </row>
    <row r="279" spans="1:19" ht="14.4" customHeight="1" x14ac:dyDescent="0.3">
      <c r="A279" s="604" t="s">
        <v>1499</v>
      </c>
      <c r="B279" s="605" t="s">
        <v>1525</v>
      </c>
      <c r="C279" s="605" t="s">
        <v>519</v>
      </c>
      <c r="D279" s="605" t="s">
        <v>1493</v>
      </c>
      <c r="E279" s="605" t="s">
        <v>1508</v>
      </c>
      <c r="F279" s="605" t="s">
        <v>1563</v>
      </c>
      <c r="G279" s="605" t="s">
        <v>1564</v>
      </c>
      <c r="H279" s="622"/>
      <c r="I279" s="622"/>
      <c r="J279" s="605"/>
      <c r="K279" s="605"/>
      <c r="L279" s="622"/>
      <c r="M279" s="622"/>
      <c r="N279" s="605"/>
      <c r="O279" s="605"/>
      <c r="P279" s="622">
        <v>6</v>
      </c>
      <c r="Q279" s="622">
        <v>1338</v>
      </c>
      <c r="R279" s="610"/>
      <c r="S279" s="623">
        <v>223</v>
      </c>
    </row>
    <row r="280" spans="1:19" ht="14.4" customHeight="1" x14ac:dyDescent="0.3">
      <c r="A280" s="604" t="s">
        <v>1499</v>
      </c>
      <c r="B280" s="605" t="s">
        <v>1525</v>
      </c>
      <c r="C280" s="605" t="s">
        <v>519</v>
      </c>
      <c r="D280" s="605" t="s">
        <v>1493</v>
      </c>
      <c r="E280" s="605" t="s">
        <v>1508</v>
      </c>
      <c r="F280" s="605" t="s">
        <v>1567</v>
      </c>
      <c r="G280" s="605" t="s">
        <v>1568</v>
      </c>
      <c r="H280" s="622"/>
      <c r="I280" s="622"/>
      <c r="J280" s="605"/>
      <c r="K280" s="605"/>
      <c r="L280" s="622"/>
      <c r="M280" s="622"/>
      <c r="N280" s="605"/>
      <c r="O280" s="605"/>
      <c r="P280" s="622">
        <v>27</v>
      </c>
      <c r="Q280" s="622">
        <v>6075</v>
      </c>
      <c r="R280" s="610"/>
      <c r="S280" s="623">
        <v>225</v>
      </c>
    </row>
    <row r="281" spans="1:19" ht="14.4" customHeight="1" x14ac:dyDescent="0.3">
      <c r="A281" s="604" t="s">
        <v>1499</v>
      </c>
      <c r="B281" s="605" t="s">
        <v>1525</v>
      </c>
      <c r="C281" s="605" t="s">
        <v>519</v>
      </c>
      <c r="D281" s="605" t="s">
        <v>1493</v>
      </c>
      <c r="E281" s="605" t="s">
        <v>1508</v>
      </c>
      <c r="F281" s="605" t="s">
        <v>1569</v>
      </c>
      <c r="G281" s="605" t="s">
        <v>1570</v>
      </c>
      <c r="H281" s="622"/>
      <c r="I281" s="622"/>
      <c r="J281" s="605"/>
      <c r="K281" s="605"/>
      <c r="L281" s="622">
        <v>14</v>
      </c>
      <c r="M281" s="622">
        <v>8750</v>
      </c>
      <c r="N281" s="605">
        <v>1</v>
      </c>
      <c r="O281" s="605">
        <v>625</v>
      </c>
      <c r="P281" s="622"/>
      <c r="Q281" s="622"/>
      <c r="R281" s="610"/>
      <c r="S281" s="623"/>
    </row>
    <row r="282" spans="1:19" ht="14.4" customHeight="1" x14ac:dyDescent="0.3">
      <c r="A282" s="604" t="s">
        <v>1499</v>
      </c>
      <c r="B282" s="605" t="s">
        <v>1525</v>
      </c>
      <c r="C282" s="605" t="s">
        <v>519</v>
      </c>
      <c r="D282" s="605" t="s">
        <v>1493</v>
      </c>
      <c r="E282" s="605" t="s">
        <v>1508</v>
      </c>
      <c r="F282" s="605" t="s">
        <v>1575</v>
      </c>
      <c r="G282" s="605" t="s">
        <v>1576</v>
      </c>
      <c r="H282" s="622"/>
      <c r="I282" s="622"/>
      <c r="J282" s="605"/>
      <c r="K282" s="605"/>
      <c r="L282" s="622">
        <v>1</v>
      </c>
      <c r="M282" s="622">
        <v>484</v>
      </c>
      <c r="N282" s="605">
        <v>1</v>
      </c>
      <c r="O282" s="605">
        <v>484</v>
      </c>
      <c r="P282" s="622"/>
      <c r="Q282" s="622"/>
      <c r="R282" s="610"/>
      <c r="S282" s="623"/>
    </row>
    <row r="283" spans="1:19" ht="14.4" customHeight="1" x14ac:dyDescent="0.3">
      <c r="A283" s="604" t="s">
        <v>1499</v>
      </c>
      <c r="B283" s="605" t="s">
        <v>1525</v>
      </c>
      <c r="C283" s="605" t="s">
        <v>519</v>
      </c>
      <c r="D283" s="605" t="s">
        <v>1493</v>
      </c>
      <c r="E283" s="605" t="s">
        <v>1508</v>
      </c>
      <c r="F283" s="605" t="s">
        <v>1583</v>
      </c>
      <c r="G283" s="605" t="s">
        <v>1584</v>
      </c>
      <c r="H283" s="622"/>
      <c r="I283" s="622"/>
      <c r="J283" s="605"/>
      <c r="K283" s="605"/>
      <c r="L283" s="622"/>
      <c r="M283" s="622"/>
      <c r="N283" s="605"/>
      <c r="O283" s="605"/>
      <c r="P283" s="622">
        <v>10</v>
      </c>
      <c r="Q283" s="622">
        <v>3450</v>
      </c>
      <c r="R283" s="610"/>
      <c r="S283" s="623">
        <v>345</v>
      </c>
    </row>
    <row r="284" spans="1:19" ht="14.4" customHeight="1" x14ac:dyDescent="0.3">
      <c r="A284" s="604" t="s">
        <v>1499</v>
      </c>
      <c r="B284" s="605" t="s">
        <v>1525</v>
      </c>
      <c r="C284" s="605" t="s">
        <v>519</v>
      </c>
      <c r="D284" s="605" t="s">
        <v>1493</v>
      </c>
      <c r="E284" s="605" t="s">
        <v>1508</v>
      </c>
      <c r="F284" s="605" t="s">
        <v>1585</v>
      </c>
      <c r="G284" s="605" t="s">
        <v>1586</v>
      </c>
      <c r="H284" s="622"/>
      <c r="I284" s="622"/>
      <c r="J284" s="605"/>
      <c r="K284" s="605"/>
      <c r="L284" s="622"/>
      <c r="M284" s="622"/>
      <c r="N284" s="605"/>
      <c r="O284" s="605"/>
      <c r="P284" s="622">
        <v>1</v>
      </c>
      <c r="Q284" s="622">
        <v>873</v>
      </c>
      <c r="R284" s="610"/>
      <c r="S284" s="623">
        <v>873</v>
      </c>
    </row>
    <row r="285" spans="1:19" ht="14.4" customHeight="1" x14ac:dyDescent="0.3">
      <c r="A285" s="604" t="s">
        <v>1499</v>
      </c>
      <c r="B285" s="605" t="s">
        <v>1525</v>
      </c>
      <c r="C285" s="605" t="s">
        <v>519</v>
      </c>
      <c r="D285" s="605" t="s">
        <v>1493</v>
      </c>
      <c r="E285" s="605" t="s">
        <v>1508</v>
      </c>
      <c r="F285" s="605" t="s">
        <v>1601</v>
      </c>
      <c r="G285" s="605" t="s">
        <v>1602</v>
      </c>
      <c r="H285" s="622"/>
      <c r="I285" s="622"/>
      <c r="J285" s="605"/>
      <c r="K285" s="605"/>
      <c r="L285" s="622"/>
      <c r="M285" s="622"/>
      <c r="N285" s="605"/>
      <c r="O285" s="605"/>
      <c r="P285" s="622">
        <v>77</v>
      </c>
      <c r="Q285" s="622">
        <v>13629</v>
      </c>
      <c r="R285" s="610"/>
      <c r="S285" s="623">
        <v>177</v>
      </c>
    </row>
    <row r="286" spans="1:19" ht="14.4" customHeight="1" x14ac:dyDescent="0.3">
      <c r="A286" s="604" t="s">
        <v>1499</v>
      </c>
      <c r="B286" s="605" t="s">
        <v>1525</v>
      </c>
      <c r="C286" s="605" t="s">
        <v>519</v>
      </c>
      <c r="D286" s="605" t="s">
        <v>1493</v>
      </c>
      <c r="E286" s="605" t="s">
        <v>1508</v>
      </c>
      <c r="F286" s="605" t="s">
        <v>1605</v>
      </c>
      <c r="G286" s="605" t="s">
        <v>1606</v>
      </c>
      <c r="H286" s="622"/>
      <c r="I286" s="622"/>
      <c r="J286" s="605"/>
      <c r="K286" s="605"/>
      <c r="L286" s="622"/>
      <c r="M286" s="622"/>
      <c r="N286" s="605"/>
      <c r="O286" s="605"/>
      <c r="P286" s="622">
        <v>10</v>
      </c>
      <c r="Q286" s="622">
        <v>3450</v>
      </c>
      <c r="R286" s="610"/>
      <c r="S286" s="623">
        <v>345</v>
      </c>
    </row>
    <row r="287" spans="1:19" ht="14.4" customHeight="1" x14ac:dyDescent="0.3">
      <c r="A287" s="604" t="s">
        <v>1499</v>
      </c>
      <c r="B287" s="605" t="s">
        <v>1525</v>
      </c>
      <c r="C287" s="605" t="s">
        <v>519</v>
      </c>
      <c r="D287" s="605" t="s">
        <v>1493</v>
      </c>
      <c r="E287" s="605" t="s">
        <v>1508</v>
      </c>
      <c r="F287" s="605" t="s">
        <v>1613</v>
      </c>
      <c r="G287" s="605" t="s">
        <v>1614</v>
      </c>
      <c r="H287" s="622"/>
      <c r="I287" s="622"/>
      <c r="J287" s="605"/>
      <c r="K287" s="605"/>
      <c r="L287" s="622"/>
      <c r="M287" s="622"/>
      <c r="N287" s="605"/>
      <c r="O287" s="605"/>
      <c r="P287" s="622">
        <v>1</v>
      </c>
      <c r="Q287" s="622">
        <v>154</v>
      </c>
      <c r="R287" s="610"/>
      <c r="S287" s="623">
        <v>154</v>
      </c>
    </row>
    <row r="288" spans="1:19" ht="14.4" customHeight="1" x14ac:dyDescent="0.3">
      <c r="A288" s="604" t="s">
        <v>1499</v>
      </c>
      <c r="B288" s="605" t="s">
        <v>1525</v>
      </c>
      <c r="C288" s="605" t="s">
        <v>519</v>
      </c>
      <c r="D288" s="605" t="s">
        <v>1493</v>
      </c>
      <c r="E288" s="605" t="s">
        <v>1508</v>
      </c>
      <c r="F288" s="605" t="s">
        <v>1615</v>
      </c>
      <c r="G288" s="605" t="s">
        <v>1616</v>
      </c>
      <c r="H288" s="622"/>
      <c r="I288" s="622"/>
      <c r="J288" s="605"/>
      <c r="K288" s="605"/>
      <c r="L288" s="622">
        <v>8</v>
      </c>
      <c r="M288" s="622">
        <v>5392</v>
      </c>
      <c r="N288" s="605">
        <v>1</v>
      </c>
      <c r="O288" s="605">
        <v>674</v>
      </c>
      <c r="P288" s="622"/>
      <c r="Q288" s="622"/>
      <c r="R288" s="610"/>
      <c r="S288" s="623"/>
    </row>
    <row r="289" spans="1:19" ht="14.4" customHeight="1" x14ac:dyDescent="0.3">
      <c r="A289" s="604" t="s">
        <v>1499</v>
      </c>
      <c r="B289" s="605" t="s">
        <v>1525</v>
      </c>
      <c r="C289" s="605" t="s">
        <v>519</v>
      </c>
      <c r="D289" s="605" t="s">
        <v>1493</v>
      </c>
      <c r="E289" s="605" t="s">
        <v>1508</v>
      </c>
      <c r="F289" s="605" t="s">
        <v>1619</v>
      </c>
      <c r="G289" s="605" t="s">
        <v>1620</v>
      </c>
      <c r="H289" s="622"/>
      <c r="I289" s="622"/>
      <c r="J289" s="605"/>
      <c r="K289" s="605"/>
      <c r="L289" s="622"/>
      <c r="M289" s="622"/>
      <c r="N289" s="605"/>
      <c r="O289" s="605"/>
      <c r="P289" s="622">
        <v>2</v>
      </c>
      <c r="Q289" s="622">
        <v>310</v>
      </c>
      <c r="R289" s="610"/>
      <c r="S289" s="623">
        <v>155</v>
      </c>
    </row>
    <row r="290" spans="1:19" ht="14.4" customHeight="1" x14ac:dyDescent="0.3">
      <c r="A290" s="604" t="s">
        <v>1499</v>
      </c>
      <c r="B290" s="605" t="s">
        <v>1525</v>
      </c>
      <c r="C290" s="605" t="s">
        <v>519</v>
      </c>
      <c r="D290" s="605" t="s">
        <v>1493</v>
      </c>
      <c r="E290" s="605" t="s">
        <v>1508</v>
      </c>
      <c r="F290" s="605" t="s">
        <v>1621</v>
      </c>
      <c r="G290" s="605" t="s">
        <v>1622</v>
      </c>
      <c r="H290" s="622"/>
      <c r="I290" s="622"/>
      <c r="J290" s="605"/>
      <c r="K290" s="605"/>
      <c r="L290" s="622"/>
      <c r="M290" s="622"/>
      <c r="N290" s="605"/>
      <c r="O290" s="605"/>
      <c r="P290" s="622">
        <v>2</v>
      </c>
      <c r="Q290" s="622">
        <v>398</v>
      </c>
      <c r="R290" s="610"/>
      <c r="S290" s="623">
        <v>199</v>
      </c>
    </row>
    <row r="291" spans="1:19" ht="14.4" customHeight="1" x14ac:dyDescent="0.3">
      <c r="A291" s="604" t="s">
        <v>1499</v>
      </c>
      <c r="B291" s="605" t="s">
        <v>1525</v>
      </c>
      <c r="C291" s="605" t="s">
        <v>519</v>
      </c>
      <c r="D291" s="605" t="s">
        <v>1493</v>
      </c>
      <c r="E291" s="605" t="s">
        <v>1508</v>
      </c>
      <c r="F291" s="605" t="s">
        <v>1625</v>
      </c>
      <c r="G291" s="605" t="s">
        <v>1626</v>
      </c>
      <c r="H291" s="622"/>
      <c r="I291" s="622"/>
      <c r="J291" s="605"/>
      <c r="K291" s="605"/>
      <c r="L291" s="622">
        <v>29</v>
      </c>
      <c r="M291" s="622">
        <v>12354</v>
      </c>
      <c r="N291" s="605">
        <v>1</v>
      </c>
      <c r="O291" s="605">
        <v>426</v>
      </c>
      <c r="P291" s="622"/>
      <c r="Q291" s="622"/>
      <c r="R291" s="610"/>
      <c r="S291" s="623"/>
    </row>
    <row r="292" spans="1:19" ht="14.4" customHeight="1" x14ac:dyDescent="0.3">
      <c r="A292" s="604" t="s">
        <v>1499</v>
      </c>
      <c r="B292" s="605" t="s">
        <v>1525</v>
      </c>
      <c r="C292" s="605" t="s">
        <v>519</v>
      </c>
      <c r="D292" s="605" t="s">
        <v>1493</v>
      </c>
      <c r="E292" s="605" t="s">
        <v>1508</v>
      </c>
      <c r="F292" s="605" t="s">
        <v>1627</v>
      </c>
      <c r="G292" s="605" t="s">
        <v>1628</v>
      </c>
      <c r="H292" s="622"/>
      <c r="I292" s="622"/>
      <c r="J292" s="605"/>
      <c r="K292" s="605"/>
      <c r="L292" s="622"/>
      <c r="M292" s="622"/>
      <c r="N292" s="605"/>
      <c r="O292" s="605"/>
      <c r="P292" s="622">
        <v>16</v>
      </c>
      <c r="Q292" s="622">
        <v>2608</v>
      </c>
      <c r="R292" s="610"/>
      <c r="S292" s="623">
        <v>163</v>
      </c>
    </row>
    <row r="293" spans="1:19" ht="14.4" customHeight="1" x14ac:dyDescent="0.3">
      <c r="A293" s="604" t="s">
        <v>1499</v>
      </c>
      <c r="B293" s="605" t="s">
        <v>1525</v>
      </c>
      <c r="C293" s="605" t="s">
        <v>519</v>
      </c>
      <c r="D293" s="605" t="s">
        <v>1493</v>
      </c>
      <c r="E293" s="605" t="s">
        <v>1508</v>
      </c>
      <c r="F293" s="605" t="s">
        <v>1633</v>
      </c>
      <c r="G293" s="605" t="s">
        <v>1634</v>
      </c>
      <c r="H293" s="622"/>
      <c r="I293" s="622"/>
      <c r="J293" s="605"/>
      <c r="K293" s="605"/>
      <c r="L293" s="622"/>
      <c r="M293" s="622"/>
      <c r="N293" s="605"/>
      <c r="O293" s="605"/>
      <c r="P293" s="622">
        <v>3</v>
      </c>
      <c r="Q293" s="622">
        <v>489</v>
      </c>
      <c r="R293" s="610"/>
      <c r="S293" s="623">
        <v>163</v>
      </c>
    </row>
    <row r="294" spans="1:19" ht="14.4" customHeight="1" x14ac:dyDescent="0.3">
      <c r="A294" s="604" t="s">
        <v>1499</v>
      </c>
      <c r="B294" s="605" t="s">
        <v>1525</v>
      </c>
      <c r="C294" s="605" t="s">
        <v>519</v>
      </c>
      <c r="D294" s="605" t="s">
        <v>1493</v>
      </c>
      <c r="E294" s="605" t="s">
        <v>1508</v>
      </c>
      <c r="F294" s="605" t="s">
        <v>1635</v>
      </c>
      <c r="G294" s="605" t="s">
        <v>1636</v>
      </c>
      <c r="H294" s="622"/>
      <c r="I294" s="622"/>
      <c r="J294" s="605"/>
      <c r="K294" s="605"/>
      <c r="L294" s="622">
        <v>21</v>
      </c>
      <c r="M294" s="622">
        <v>19593</v>
      </c>
      <c r="N294" s="605">
        <v>1</v>
      </c>
      <c r="O294" s="605">
        <v>933</v>
      </c>
      <c r="P294" s="622"/>
      <c r="Q294" s="622"/>
      <c r="R294" s="610"/>
      <c r="S294" s="623"/>
    </row>
    <row r="295" spans="1:19" ht="14.4" customHeight="1" x14ac:dyDescent="0.3">
      <c r="A295" s="604" t="s">
        <v>1499</v>
      </c>
      <c r="B295" s="605" t="s">
        <v>1525</v>
      </c>
      <c r="C295" s="605" t="s">
        <v>519</v>
      </c>
      <c r="D295" s="605" t="s">
        <v>1493</v>
      </c>
      <c r="E295" s="605" t="s">
        <v>1508</v>
      </c>
      <c r="F295" s="605" t="s">
        <v>1645</v>
      </c>
      <c r="G295" s="605" t="s">
        <v>1646</v>
      </c>
      <c r="H295" s="622"/>
      <c r="I295" s="622"/>
      <c r="J295" s="605"/>
      <c r="K295" s="605"/>
      <c r="L295" s="622">
        <v>2</v>
      </c>
      <c r="M295" s="622">
        <v>746</v>
      </c>
      <c r="N295" s="605">
        <v>1</v>
      </c>
      <c r="O295" s="605">
        <v>373</v>
      </c>
      <c r="P295" s="622"/>
      <c r="Q295" s="622"/>
      <c r="R295" s="610"/>
      <c r="S295" s="623"/>
    </row>
    <row r="296" spans="1:19" ht="14.4" customHeight="1" x14ac:dyDescent="0.3">
      <c r="A296" s="604" t="s">
        <v>1499</v>
      </c>
      <c r="B296" s="605" t="s">
        <v>1525</v>
      </c>
      <c r="C296" s="605" t="s">
        <v>519</v>
      </c>
      <c r="D296" s="605" t="s">
        <v>1494</v>
      </c>
      <c r="E296" s="605" t="s">
        <v>1526</v>
      </c>
      <c r="F296" s="605" t="s">
        <v>1528</v>
      </c>
      <c r="G296" s="605" t="s">
        <v>631</v>
      </c>
      <c r="H296" s="622">
        <v>0.5</v>
      </c>
      <c r="I296" s="622">
        <v>855.63</v>
      </c>
      <c r="J296" s="605"/>
      <c r="K296" s="605">
        <v>1711.26</v>
      </c>
      <c r="L296" s="622"/>
      <c r="M296" s="622"/>
      <c r="N296" s="605"/>
      <c r="O296" s="605"/>
      <c r="P296" s="622"/>
      <c r="Q296" s="622"/>
      <c r="R296" s="610"/>
      <c r="S296" s="623"/>
    </row>
    <row r="297" spans="1:19" ht="14.4" customHeight="1" x14ac:dyDescent="0.3">
      <c r="A297" s="604" t="s">
        <v>1499</v>
      </c>
      <c r="B297" s="605" t="s">
        <v>1525</v>
      </c>
      <c r="C297" s="605" t="s">
        <v>519</v>
      </c>
      <c r="D297" s="605" t="s">
        <v>1494</v>
      </c>
      <c r="E297" s="605" t="s">
        <v>1526</v>
      </c>
      <c r="F297" s="605" t="s">
        <v>1531</v>
      </c>
      <c r="G297" s="605" t="s">
        <v>1530</v>
      </c>
      <c r="H297" s="622">
        <v>0.2</v>
      </c>
      <c r="I297" s="622">
        <v>1277.6500000000001</v>
      </c>
      <c r="J297" s="605"/>
      <c r="K297" s="605">
        <v>6388.25</v>
      </c>
      <c r="L297" s="622"/>
      <c r="M297" s="622"/>
      <c r="N297" s="605"/>
      <c r="O297" s="605"/>
      <c r="P297" s="622"/>
      <c r="Q297" s="622"/>
      <c r="R297" s="610"/>
      <c r="S297" s="623"/>
    </row>
    <row r="298" spans="1:19" ht="14.4" customHeight="1" x14ac:dyDescent="0.3">
      <c r="A298" s="604" t="s">
        <v>1499</v>
      </c>
      <c r="B298" s="605" t="s">
        <v>1525</v>
      </c>
      <c r="C298" s="605" t="s">
        <v>519</v>
      </c>
      <c r="D298" s="605" t="s">
        <v>1494</v>
      </c>
      <c r="E298" s="605" t="s">
        <v>1526</v>
      </c>
      <c r="F298" s="605" t="s">
        <v>1532</v>
      </c>
      <c r="G298" s="605" t="s">
        <v>642</v>
      </c>
      <c r="H298" s="622">
        <v>0.5</v>
      </c>
      <c r="I298" s="622">
        <v>475.67</v>
      </c>
      <c r="J298" s="605"/>
      <c r="K298" s="605">
        <v>951.34</v>
      </c>
      <c r="L298" s="622"/>
      <c r="M298" s="622"/>
      <c r="N298" s="605"/>
      <c r="O298" s="605"/>
      <c r="P298" s="622"/>
      <c r="Q298" s="622"/>
      <c r="R298" s="610"/>
      <c r="S298" s="623"/>
    </row>
    <row r="299" spans="1:19" ht="14.4" customHeight="1" x14ac:dyDescent="0.3">
      <c r="A299" s="604" t="s">
        <v>1499</v>
      </c>
      <c r="B299" s="605" t="s">
        <v>1525</v>
      </c>
      <c r="C299" s="605" t="s">
        <v>519</v>
      </c>
      <c r="D299" s="605" t="s">
        <v>1494</v>
      </c>
      <c r="E299" s="605" t="s">
        <v>1526</v>
      </c>
      <c r="F299" s="605" t="s">
        <v>1536</v>
      </c>
      <c r="G299" s="605" t="s">
        <v>646</v>
      </c>
      <c r="H299" s="622">
        <v>3</v>
      </c>
      <c r="I299" s="622">
        <v>2798.46</v>
      </c>
      <c r="J299" s="605">
        <v>1</v>
      </c>
      <c r="K299" s="605">
        <v>932.82</v>
      </c>
      <c r="L299" s="622">
        <v>3</v>
      </c>
      <c r="M299" s="622">
        <v>2798.46</v>
      </c>
      <c r="N299" s="605">
        <v>1</v>
      </c>
      <c r="O299" s="605">
        <v>932.82</v>
      </c>
      <c r="P299" s="622"/>
      <c r="Q299" s="622"/>
      <c r="R299" s="610"/>
      <c r="S299" s="623"/>
    </row>
    <row r="300" spans="1:19" ht="14.4" customHeight="1" x14ac:dyDescent="0.3">
      <c r="A300" s="604" t="s">
        <v>1499</v>
      </c>
      <c r="B300" s="605" t="s">
        <v>1525</v>
      </c>
      <c r="C300" s="605" t="s">
        <v>519</v>
      </c>
      <c r="D300" s="605" t="s">
        <v>1494</v>
      </c>
      <c r="E300" s="605" t="s">
        <v>1526</v>
      </c>
      <c r="F300" s="605" t="s">
        <v>1538</v>
      </c>
      <c r="G300" s="605" t="s">
        <v>665</v>
      </c>
      <c r="H300" s="622"/>
      <c r="I300" s="622"/>
      <c r="J300" s="605"/>
      <c r="K300" s="605"/>
      <c r="L300" s="622">
        <v>0.02</v>
      </c>
      <c r="M300" s="622">
        <v>88.54</v>
      </c>
      <c r="N300" s="605">
        <v>1</v>
      </c>
      <c r="O300" s="605">
        <v>4427</v>
      </c>
      <c r="P300" s="622"/>
      <c r="Q300" s="622"/>
      <c r="R300" s="610"/>
      <c r="S300" s="623"/>
    </row>
    <row r="301" spans="1:19" ht="14.4" customHeight="1" x14ac:dyDescent="0.3">
      <c r="A301" s="604" t="s">
        <v>1499</v>
      </c>
      <c r="B301" s="605" t="s">
        <v>1525</v>
      </c>
      <c r="C301" s="605" t="s">
        <v>519</v>
      </c>
      <c r="D301" s="605" t="s">
        <v>1494</v>
      </c>
      <c r="E301" s="605" t="s">
        <v>1526</v>
      </c>
      <c r="F301" s="605" t="s">
        <v>1541</v>
      </c>
      <c r="G301" s="605" t="s">
        <v>665</v>
      </c>
      <c r="H301" s="622"/>
      <c r="I301" s="622"/>
      <c r="J301" s="605"/>
      <c r="K301" s="605"/>
      <c r="L301" s="622">
        <v>1.5</v>
      </c>
      <c r="M301" s="622">
        <v>2656.2</v>
      </c>
      <c r="N301" s="605">
        <v>1</v>
      </c>
      <c r="O301" s="605">
        <v>1770.8</v>
      </c>
      <c r="P301" s="622"/>
      <c r="Q301" s="622"/>
      <c r="R301" s="610"/>
      <c r="S301" s="623"/>
    </row>
    <row r="302" spans="1:19" ht="14.4" customHeight="1" x14ac:dyDescent="0.3">
      <c r="A302" s="604" t="s">
        <v>1499</v>
      </c>
      <c r="B302" s="605" t="s">
        <v>1525</v>
      </c>
      <c r="C302" s="605" t="s">
        <v>519</v>
      </c>
      <c r="D302" s="605" t="s">
        <v>1494</v>
      </c>
      <c r="E302" s="605" t="s">
        <v>1526</v>
      </c>
      <c r="F302" s="605" t="s">
        <v>1542</v>
      </c>
      <c r="G302" s="605" t="s">
        <v>650</v>
      </c>
      <c r="H302" s="622"/>
      <c r="I302" s="622"/>
      <c r="J302" s="605"/>
      <c r="K302" s="605"/>
      <c r="L302" s="622">
        <v>0.58000000000000007</v>
      </c>
      <c r="M302" s="622">
        <v>300.20000000000005</v>
      </c>
      <c r="N302" s="605">
        <v>1</v>
      </c>
      <c r="O302" s="605">
        <v>517.58620689655174</v>
      </c>
      <c r="P302" s="622"/>
      <c r="Q302" s="622"/>
      <c r="R302" s="610"/>
      <c r="S302" s="623"/>
    </row>
    <row r="303" spans="1:19" ht="14.4" customHeight="1" x14ac:dyDescent="0.3">
      <c r="A303" s="604" t="s">
        <v>1499</v>
      </c>
      <c r="B303" s="605" t="s">
        <v>1525</v>
      </c>
      <c r="C303" s="605" t="s">
        <v>519</v>
      </c>
      <c r="D303" s="605" t="s">
        <v>1494</v>
      </c>
      <c r="E303" s="605" t="s">
        <v>1526</v>
      </c>
      <c r="F303" s="605" t="s">
        <v>1543</v>
      </c>
      <c r="G303" s="605" t="s">
        <v>627</v>
      </c>
      <c r="H303" s="622"/>
      <c r="I303" s="622"/>
      <c r="J303" s="605"/>
      <c r="K303" s="605"/>
      <c r="L303" s="622">
        <v>0.44999999999999996</v>
      </c>
      <c r="M303" s="622">
        <v>406.77</v>
      </c>
      <c r="N303" s="605">
        <v>1</v>
      </c>
      <c r="O303" s="605">
        <v>903.93333333333339</v>
      </c>
      <c r="P303" s="622"/>
      <c r="Q303" s="622"/>
      <c r="R303" s="610"/>
      <c r="S303" s="623"/>
    </row>
    <row r="304" spans="1:19" ht="14.4" customHeight="1" x14ac:dyDescent="0.3">
      <c r="A304" s="604" t="s">
        <v>1499</v>
      </c>
      <c r="B304" s="605" t="s">
        <v>1525</v>
      </c>
      <c r="C304" s="605" t="s">
        <v>519</v>
      </c>
      <c r="D304" s="605" t="s">
        <v>1494</v>
      </c>
      <c r="E304" s="605" t="s">
        <v>1526</v>
      </c>
      <c r="F304" s="605" t="s">
        <v>1544</v>
      </c>
      <c r="G304" s="605" t="s">
        <v>665</v>
      </c>
      <c r="H304" s="622">
        <v>0.02</v>
      </c>
      <c r="I304" s="622">
        <v>920.82</v>
      </c>
      <c r="J304" s="605">
        <v>0.59090938260038128</v>
      </c>
      <c r="K304" s="605">
        <v>46041</v>
      </c>
      <c r="L304" s="622">
        <v>0.04</v>
      </c>
      <c r="M304" s="622">
        <v>1558.31</v>
      </c>
      <c r="N304" s="605">
        <v>1</v>
      </c>
      <c r="O304" s="605">
        <v>38957.75</v>
      </c>
      <c r="P304" s="622"/>
      <c r="Q304" s="622"/>
      <c r="R304" s="610"/>
      <c r="S304" s="623"/>
    </row>
    <row r="305" spans="1:19" ht="14.4" customHeight="1" x14ac:dyDescent="0.3">
      <c r="A305" s="604" t="s">
        <v>1499</v>
      </c>
      <c r="B305" s="605" t="s">
        <v>1525</v>
      </c>
      <c r="C305" s="605" t="s">
        <v>519</v>
      </c>
      <c r="D305" s="605" t="s">
        <v>1494</v>
      </c>
      <c r="E305" s="605" t="s">
        <v>1508</v>
      </c>
      <c r="F305" s="605" t="s">
        <v>1549</v>
      </c>
      <c r="G305" s="605" t="s">
        <v>1550</v>
      </c>
      <c r="H305" s="622"/>
      <c r="I305" s="622"/>
      <c r="J305" s="605"/>
      <c r="K305" s="605"/>
      <c r="L305" s="622">
        <v>1</v>
      </c>
      <c r="M305" s="622">
        <v>205</v>
      </c>
      <c r="N305" s="605">
        <v>1</v>
      </c>
      <c r="O305" s="605">
        <v>205</v>
      </c>
      <c r="P305" s="622"/>
      <c r="Q305" s="622"/>
      <c r="R305" s="610"/>
      <c r="S305" s="623"/>
    </row>
    <row r="306" spans="1:19" ht="14.4" customHeight="1" x14ac:dyDescent="0.3">
      <c r="A306" s="604" t="s">
        <v>1499</v>
      </c>
      <c r="B306" s="605" t="s">
        <v>1525</v>
      </c>
      <c r="C306" s="605" t="s">
        <v>519</v>
      </c>
      <c r="D306" s="605" t="s">
        <v>1494</v>
      </c>
      <c r="E306" s="605" t="s">
        <v>1508</v>
      </c>
      <c r="F306" s="605" t="s">
        <v>1553</v>
      </c>
      <c r="G306" s="605" t="s">
        <v>1554</v>
      </c>
      <c r="H306" s="622">
        <v>13</v>
      </c>
      <c r="I306" s="622">
        <v>2691</v>
      </c>
      <c r="J306" s="605">
        <v>0.789612676056338</v>
      </c>
      <c r="K306" s="605">
        <v>207</v>
      </c>
      <c r="L306" s="622">
        <v>16</v>
      </c>
      <c r="M306" s="622">
        <v>3408</v>
      </c>
      <c r="N306" s="605">
        <v>1</v>
      </c>
      <c r="O306" s="605">
        <v>213</v>
      </c>
      <c r="P306" s="622"/>
      <c r="Q306" s="622"/>
      <c r="R306" s="610"/>
      <c r="S306" s="623"/>
    </row>
    <row r="307" spans="1:19" ht="14.4" customHeight="1" x14ac:dyDescent="0.3">
      <c r="A307" s="604" t="s">
        <v>1499</v>
      </c>
      <c r="B307" s="605" t="s">
        <v>1525</v>
      </c>
      <c r="C307" s="605" t="s">
        <v>519</v>
      </c>
      <c r="D307" s="605" t="s">
        <v>1494</v>
      </c>
      <c r="E307" s="605" t="s">
        <v>1508</v>
      </c>
      <c r="F307" s="605" t="s">
        <v>1555</v>
      </c>
      <c r="G307" s="605" t="s">
        <v>1556</v>
      </c>
      <c r="H307" s="622">
        <v>19</v>
      </c>
      <c r="I307" s="622">
        <v>2869</v>
      </c>
      <c r="J307" s="605">
        <v>0.61698924731182792</v>
      </c>
      <c r="K307" s="605">
        <v>151</v>
      </c>
      <c r="L307" s="622">
        <v>30</v>
      </c>
      <c r="M307" s="622">
        <v>4650</v>
      </c>
      <c r="N307" s="605">
        <v>1</v>
      </c>
      <c r="O307" s="605">
        <v>155</v>
      </c>
      <c r="P307" s="622"/>
      <c r="Q307" s="622"/>
      <c r="R307" s="610"/>
      <c r="S307" s="623"/>
    </row>
    <row r="308" spans="1:19" ht="14.4" customHeight="1" x14ac:dyDescent="0.3">
      <c r="A308" s="604" t="s">
        <v>1499</v>
      </c>
      <c r="B308" s="605" t="s">
        <v>1525</v>
      </c>
      <c r="C308" s="605" t="s">
        <v>519</v>
      </c>
      <c r="D308" s="605" t="s">
        <v>1494</v>
      </c>
      <c r="E308" s="605" t="s">
        <v>1508</v>
      </c>
      <c r="F308" s="605" t="s">
        <v>1557</v>
      </c>
      <c r="G308" s="605" t="s">
        <v>1558</v>
      </c>
      <c r="H308" s="622">
        <v>8</v>
      </c>
      <c r="I308" s="622">
        <v>1464</v>
      </c>
      <c r="J308" s="605">
        <v>0.15657754010695188</v>
      </c>
      <c r="K308" s="605">
        <v>183</v>
      </c>
      <c r="L308" s="622">
        <v>50</v>
      </c>
      <c r="M308" s="622">
        <v>9350</v>
      </c>
      <c r="N308" s="605">
        <v>1</v>
      </c>
      <c r="O308" s="605">
        <v>187</v>
      </c>
      <c r="P308" s="622"/>
      <c r="Q308" s="622"/>
      <c r="R308" s="610"/>
      <c r="S308" s="623"/>
    </row>
    <row r="309" spans="1:19" ht="14.4" customHeight="1" x14ac:dyDescent="0.3">
      <c r="A309" s="604" t="s">
        <v>1499</v>
      </c>
      <c r="B309" s="605" t="s">
        <v>1525</v>
      </c>
      <c r="C309" s="605" t="s">
        <v>519</v>
      </c>
      <c r="D309" s="605" t="s">
        <v>1494</v>
      </c>
      <c r="E309" s="605" t="s">
        <v>1508</v>
      </c>
      <c r="F309" s="605" t="s">
        <v>1559</v>
      </c>
      <c r="G309" s="605" t="s">
        <v>1560</v>
      </c>
      <c r="H309" s="622">
        <v>7</v>
      </c>
      <c r="I309" s="622">
        <v>875</v>
      </c>
      <c r="J309" s="605">
        <v>0.213623046875</v>
      </c>
      <c r="K309" s="605">
        <v>125</v>
      </c>
      <c r="L309" s="622">
        <v>32</v>
      </c>
      <c r="M309" s="622">
        <v>4096</v>
      </c>
      <c r="N309" s="605">
        <v>1</v>
      </c>
      <c r="O309" s="605">
        <v>128</v>
      </c>
      <c r="P309" s="622"/>
      <c r="Q309" s="622"/>
      <c r="R309" s="610"/>
      <c r="S309" s="623"/>
    </row>
    <row r="310" spans="1:19" ht="14.4" customHeight="1" x14ac:dyDescent="0.3">
      <c r="A310" s="604" t="s">
        <v>1499</v>
      </c>
      <c r="B310" s="605" t="s">
        <v>1525</v>
      </c>
      <c r="C310" s="605" t="s">
        <v>519</v>
      </c>
      <c r="D310" s="605" t="s">
        <v>1494</v>
      </c>
      <c r="E310" s="605" t="s">
        <v>1508</v>
      </c>
      <c r="F310" s="605" t="s">
        <v>1561</v>
      </c>
      <c r="G310" s="605" t="s">
        <v>1562</v>
      </c>
      <c r="H310" s="622">
        <v>64</v>
      </c>
      <c r="I310" s="622">
        <v>14016</v>
      </c>
      <c r="J310" s="605">
        <v>0.47978639646732618</v>
      </c>
      <c r="K310" s="605">
        <v>219</v>
      </c>
      <c r="L310" s="622">
        <v>131</v>
      </c>
      <c r="M310" s="622">
        <v>29213</v>
      </c>
      <c r="N310" s="605">
        <v>1</v>
      </c>
      <c r="O310" s="605">
        <v>223</v>
      </c>
      <c r="P310" s="622"/>
      <c r="Q310" s="622"/>
      <c r="R310" s="610"/>
      <c r="S310" s="623"/>
    </row>
    <row r="311" spans="1:19" ht="14.4" customHeight="1" x14ac:dyDescent="0.3">
      <c r="A311" s="604" t="s">
        <v>1499</v>
      </c>
      <c r="B311" s="605" t="s">
        <v>1525</v>
      </c>
      <c r="C311" s="605" t="s">
        <v>519</v>
      </c>
      <c r="D311" s="605" t="s">
        <v>1494</v>
      </c>
      <c r="E311" s="605" t="s">
        <v>1508</v>
      </c>
      <c r="F311" s="605" t="s">
        <v>1563</v>
      </c>
      <c r="G311" s="605" t="s">
        <v>1564</v>
      </c>
      <c r="H311" s="622">
        <v>5</v>
      </c>
      <c r="I311" s="622">
        <v>1095</v>
      </c>
      <c r="J311" s="605">
        <v>0.44639217284957194</v>
      </c>
      <c r="K311" s="605">
        <v>219</v>
      </c>
      <c r="L311" s="622">
        <v>11</v>
      </c>
      <c r="M311" s="622">
        <v>2453</v>
      </c>
      <c r="N311" s="605">
        <v>1</v>
      </c>
      <c r="O311" s="605">
        <v>223</v>
      </c>
      <c r="P311" s="622"/>
      <c r="Q311" s="622"/>
      <c r="R311" s="610"/>
      <c r="S311" s="623"/>
    </row>
    <row r="312" spans="1:19" ht="14.4" customHeight="1" x14ac:dyDescent="0.3">
      <c r="A312" s="604" t="s">
        <v>1499</v>
      </c>
      <c r="B312" s="605" t="s">
        <v>1525</v>
      </c>
      <c r="C312" s="605" t="s">
        <v>519</v>
      </c>
      <c r="D312" s="605" t="s">
        <v>1494</v>
      </c>
      <c r="E312" s="605" t="s">
        <v>1508</v>
      </c>
      <c r="F312" s="605" t="s">
        <v>1567</v>
      </c>
      <c r="G312" s="605" t="s">
        <v>1568</v>
      </c>
      <c r="H312" s="622">
        <v>14</v>
      </c>
      <c r="I312" s="622">
        <v>3094</v>
      </c>
      <c r="J312" s="605">
        <v>0.24555555555555555</v>
      </c>
      <c r="K312" s="605">
        <v>221</v>
      </c>
      <c r="L312" s="622">
        <v>56</v>
      </c>
      <c r="M312" s="622">
        <v>12600</v>
      </c>
      <c r="N312" s="605">
        <v>1</v>
      </c>
      <c r="O312" s="605">
        <v>225</v>
      </c>
      <c r="P312" s="622"/>
      <c r="Q312" s="622"/>
      <c r="R312" s="610"/>
      <c r="S312" s="623"/>
    </row>
    <row r="313" spans="1:19" ht="14.4" customHeight="1" x14ac:dyDescent="0.3">
      <c r="A313" s="604" t="s">
        <v>1499</v>
      </c>
      <c r="B313" s="605" t="s">
        <v>1525</v>
      </c>
      <c r="C313" s="605" t="s">
        <v>519</v>
      </c>
      <c r="D313" s="605" t="s">
        <v>1494</v>
      </c>
      <c r="E313" s="605" t="s">
        <v>1508</v>
      </c>
      <c r="F313" s="605" t="s">
        <v>1569</v>
      </c>
      <c r="G313" s="605" t="s">
        <v>1570</v>
      </c>
      <c r="H313" s="622"/>
      <c r="I313" s="622"/>
      <c r="J313" s="605"/>
      <c r="K313" s="605"/>
      <c r="L313" s="622">
        <v>2</v>
      </c>
      <c r="M313" s="622">
        <v>1250</v>
      </c>
      <c r="N313" s="605">
        <v>1</v>
      </c>
      <c r="O313" s="605">
        <v>625</v>
      </c>
      <c r="P313" s="622"/>
      <c r="Q313" s="622"/>
      <c r="R313" s="610"/>
      <c r="S313" s="623"/>
    </row>
    <row r="314" spans="1:19" ht="14.4" customHeight="1" x14ac:dyDescent="0.3">
      <c r="A314" s="604" t="s">
        <v>1499</v>
      </c>
      <c r="B314" s="605" t="s">
        <v>1525</v>
      </c>
      <c r="C314" s="605" t="s">
        <v>519</v>
      </c>
      <c r="D314" s="605" t="s">
        <v>1494</v>
      </c>
      <c r="E314" s="605" t="s">
        <v>1508</v>
      </c>
      <c r="F314" s="605" t="s">
        <v>1583</v>
      </c>
      <c r="G314" s="605" t="s">
        <v>1584</v>
      </c>
      <c r="H314" s="622">
        <v>14</v>
      </c>
      <c r="I314" s="622">
        <v>4718</v>
      </c>
      <c r="J314" s="605">
        <v>0.27350724637681162</v>
      </c>
      <c r="K314" s="605">
        <v>337</v>
      </c>
      <c r="L314" s="622">
        <v>50</v>
      </c>
      <c r="M314" s="622">
        <v>17250</v>
      </c>
      <c r="N314" s="605">
        <v>1</v>
      </c>
      <c r="O314" s="605">
        <v>345</v>
      </c>
      <c r="P314" s="622"/>
      <c r="Q314" s="622"/>
      <c r="R314" s="610"/>
      <c r="S314" s="623"/>
    </row>
    <row r="315" spans="1:19" ht="14.4" customHeight="1" x14ac:dyDescent="0.3">
      <c r="A315" s="604" t="s">
        <v>1499</v>
      </c>
      <c r="B315" s="605" t="s">
        <v>1525</v>
      </c>
      <c r="C315" s="605" t="s">
        <v>519</v>
      </c>
      <c r="D315" s="605" t="s">
        <v>1494</v>
      </c>
      <c r="E315" s="605" t="s">
        <v>1508</v>
      </c>
      <c r="F315" s="605" t="s">
        <v>1585</v>
      </c>
      <c r="G315" s="605" t="s">
        <v>1586</v>
      </c>
      <c r="H315" s="622">
        <v>3</v>
      </c>
      <c r="I315" s="622">
        <v>2511</v>
      </c>
      <c r="J315" s="605">
        <v>0.71989678899082565</v>
      </c>
      <c r="K315" s="605">
        <v>837</v>
      </c>
      <c r="L315" s="622">
        <v>4</v>
      </c>
      <c r="M315" s="622">
        <v>3488</v>
      </c>
      <c r="N315" s="605">
        <v>1</v>
      </c>
      <c r="O315" s="605">
        <v>872</v>
      </c>
      <c r="P315" s="622"/>
      <c r="Q315" s="622"/>
      <c r="R315" s="610"/>
      <c r="S315" s="623"/>
    </row>
    <row r="316" spans="1:19" ht="14.4" customHeight="1" x14ac:dyDescent="0.3">
      <c r="A316" s="604" t="s">
        <v>1499</v>
      </c>
      <c r="B316" s="605" t="s">
        <v>1525</v>
      </c>
      <c r="C316" s="605" t="s">
        <v>519</v>
      </c>
      <c r="D316" s="605" t="s">
        <v>1494</v>
      </c>
      <c r="E316" s="605" t="s">
        <v>1508</v>
      </c>
      <c r="F316" s="605" t="s">
        <v>1593</v>
      </c>
      <c r="G316" s="605" t="s">
        <v>1594</v>
      </c>
      <c r="H316" s="622">
        <v>40</v>
      </c>
      <c r="I316" s="622">
        <v>203040</v>
      </c>
      <c r="J316" s="605">
        <v>1.6404886561954626</v>
      </c>
      <c r="K316" s="605">
        <v>5076</v>
      </c>
      <c r="L316" s="622">
        <v>24</v>
      </c>
      <c r="M316" s="622">
        <v>123768</v>
      </c>
      <c r="N316" s="605">
        <v>1</v>
      </c>
      <c r="O316" s="605">
        <v>5157</v>
      </c>
      <c r="P316" s="622"/>
      <c r="Q316" s="622"/>
      <c r="R316" s="610"/>
      <c r="S316" s="623"/>
    </row>
    <row r="317" spans="1:19" ht="14.4" customHeight="1" x14ac:dyDescent="0.3">
      <c r="A317" s="604" t="s">
        <v>1499</v>
      </c>
      <c r="B317" s="605" t="s">
        <v>1525</v>
      </c>
      <c r="C317" s="605" t="s">
        <v>519</v>
      </c>
      <c r="D317" s="605" t="s">
        <v>1494</v>
      </c>
      <c r="E317" s="605" t="s">
        <v>1508</v>
      </c>
      <c r="F317" s="605" t="s">
        <v>1597</v>
      </c>
      <c r="G317" s="605" t="s">
        <v>1598</v>
      </c>
      <c r="H317" s="622"/>
      <c r="I317" s="622"/>
      <c r="J317" s="605"/>
      <c r="K317" s="605"/>
      <c r="L317" s="622">
        <v>3</v>
      </c>
      <c r="M317" s="622">
        <v>16860</v>
      </c>
      <c r="N317" s="605">
        <v>1</v>
      </c>
      <c r="O317" s="605">
        <v>5620</v>
      </c>
      <c r="P317" s="622"/>
      <c r="Q317" s="622"/>
      <c r="R317" s="610"/>
      <c r="S317" s="623"/>
    </row>
    <row r="318" spans="1:19" ht="14.4" customHeight="1" x14ac:dyDescent="0.3">
      <c r="A318" s="604" t="s">
        <v>1499</v>
      </c>
      <c r="B318" s="605" t="s">
        <v>1525</v>
      </c>
      <c r="C318" s="605" t="s">
        <v>519</v>
      </c>
      <c r="D318" s="605" t="s">
        <v>1494</v>
      </c>
      <c r="E318" s="605" t="s">
        <v>1508</v>
      </c>
      <c r="F318" s="605" t="s">
        <v>1601</v>
      </c>
      <c r="G318" s="605" t="s">
        <v>1602</v>
      </c>
      <c r="H318" s="622">
        <v>56</v>
      </c>
      <c r="I318" s="622">
        <v>9800</v>
      </c>
      <c r="J318" s="605">
        <v>0.41318829580909017</v>
      </c>
      <c r="K318" s="605">
        <v>175</v>
      </c>
      <c r="L318" s="622">
        <v>134</v>
      </c>
      <c r="M318" s="622">
        <v>23718</v>
      </c>
      <c r="N318" s="605">
        <v>1</v>
      </c>
      <c r="O318" s="605">
        <v>177</v>
      </c>
      <c r="P318" s="622"/>
      <c r="Q318" s="622"/>
      <c r="R318" s="610"/>
      <c r="S318" s="623"/>
    </row>
    <row r="319" spans="1:19" ht="14.4" customHeight="1" x14ac:dyDescent="0.3">
      <c r="A319" s="604" t="s">
        <v>1499</v>
      </c>
      <c r="B319" s="605" t="s">
        <v>1525</v>
      </c>
      <c r="C319" s="605" t="s">
        <v>519</v>
      </c>
      <c r="D319" s="605" t="s">
        <v>1494</v>
      </c>
      <c r="E319" s="605" t="s">
        <v>1508</v>
      </c>
      <c r="F319" s="605" t="s">
        <v>1603</v>
      </c>
      <c r="G319" s="605" t="s">
        <v>1604</v>
      </c>
      <c r="H319" s="622">
        <v>9</v>
      </c>
      <c r="I319" s="622">
        <v>18009</v>
      </c>
      <c r="J319" s="605">
        <v>0.2747955322265625</v>
      </c>
      <c r="K319" s="605">
        <v>2001</v>
      </c>
      <c r="L319" s="622">
        <v>32</v>
      </c>
      <c r="M319" s="622">
        <v>65536</v>
      </c>
      <c r="N319" s="605">
        <v>1</v>
      </c>
      <c r="O319" s="605">
        <v>2048</v>
      </c>
      <c r="P319" s="622"/>
      <c r="Q319" s="622"/>
      <c r="R319" s="610"/>
      <c r="S319" s="623"/>
    </row>
    <row r="320" spans="1:19" ht="14.4" customHeight="1" x14ac:dyDescent="0.3">
      <c r="A320" s="604" t="s">
        <v>1499</v>
      </c>
      <c r="B320" s="605" t="s">
        <v>1525</v>
      </c>
      <c r="C320" s="605" t="s">
        <v>519</v>
      </c>
      <c r="D320" s="605" t="s">
        <v>1494</v>
      </c>
      <c r="E320" s="605" t="s">
        <v>1508</v>
      </c>
      <c r="F320" s="605" t="s">
        <v>1605</v>
      </c>
      <c r="G320" s="605" t="s">
        <v>1606</v>
      </c>
      <c r="H320" s="622">
        <v>14</v>
      </c>
      <c r="I320" s="622">
        <v>4718</v>
      </c>
      <c r="J320" s="605">
        <v>0.27908902691511389</v>
      </c>
      <c r="K320" s="605">
        <v>337</v>
      </c>
      <c r="L320" s="622">
        <v>49</v>
      </c>
      <c r="M320" s="622">
        <v>16905</v>
      </c>
      <c r="N320" s="605">
        <v>1</v>
      </c>
      <c r="O320" s="605">
        <v>345</v>
      </c>
      <c r="P320" s="622"/>
      <c r="Q320" s="622"/>
      <c r="R320" s="610"/>
      <c r="S320" s="623"/>
    </row>
    <row r="321" spans="1:19" ht="14.4" customHeight="1" x14ac:dyDescent="0.3">
      <c r="A321" s="604" t="s">
        <v>1499</v>
      </c>
      <c r="B321" s="605" t="s">
        <v>1525</v>
      </c>
      <c r="C321" s="605" t="s">
        <v>519</v>
      </c>
      <c r="D321" s="605" t="s">
        <v>1494</v>
      </c>
      <c r="E321" s="605" t="s">
        <v>1508</v>
      </c>
      <c r="F321" s="605" t="s">
        <v>1607</v>
      </c>
      <c r="G321" s="605" t="s">
        <v>1608</v>
      </c>
      <c r="H321" s="622"/>
      <c r="I321" s="622"/>
      <c r="J321" s="605"/>
      <c r="K321" s="605"/>
      <c r="L321" s="622">
        <v>3</v>
      </c>
      <c r="M321" s="622">
        <v>921</v>
      </c>
      <c r="N321" s="605">
        <v>1</v>
      </c>
      <c r="O321" s="605">
        <v>307</v>
      </c>
      <c r="P321" s="622"/>
      <c r="Q321" s="622"/>
      <c r="R321" s="610"/>
      <c r="S321" s="623"/>
    </row>
    <row r="322" spans="1:19" ht="14.4" customHeight="1" x14ac:dyDescent="0.3">
      <c r="A322" s="604" t="s">
        <v>1499</v>
      </c>
      <c r="B322" s="605" t="s">
        <v>1525</v>
      </c>
      <c r="C322" s="605" t="s">
        <v>519</v>
      </c>
      <c r="D322" s="605" t="s">
        <v>1494</v>
      </c>
      <c r="E322" s="605" t="s">
        <v>1508</v>
      </c>
      <c r="F322" s="605" t="s">
        <v>1609</v>
      </c>
      <c r="G322" s="605" t="s">
        <v>1610</v>
      </c>
      <c r="H322" s="622">
        <v>5</v>
      </c>
      <c r="I322" s="622">
        <v>13480</v>
      </c>
      <c r="J322" s="605">
        <v>1.6423001949317739</v>
      </c>
      <c r="K322" s="605">
        <v>2696</v>
      </c>
      <c r="L322" s="622">
        <v>3</v>
      </c>
      <c r="M322" s="622">
        <v>8208</v>
      </c>
      <c r="N322" s="605">
        <v>1</v>
      </c>
      <c r="O322" s="605">
        <v>2736</v>
      </c>
      <c r="P322" s="622"/>
      <c r="Q322" s="622"/>
      <c r="R322" s="610"/>
      <c r="S322" s="623"/>
    </row>
    <row r="323" spans="1:19" ht="14.4" customHeight="1" x14ac:dyDescent="0.3">
      <c r="A323" s="604" t="s">
        <v>1499</v>
      </c>
      <c r="B323" s="605" t="s">
        <v>1525</v>
      </c>
      <c r="C323" s="605" t="s">
        <v>519</v>
      </c>
      <c r="D323" s="605" t="s">
        <v>1494</v>
      </c>
      <c r="E323" s="605" t="s">
        <v>1508</v>
      </c>
      <c r="F323" s="605" t="s">
        <v>1613</v>
      </c>
      <c r="G323" s="605" t="s">
        <v>1614</v>
      </c>
      <c r="H323" s="622">
        <v>1</v>
      </c>
      <c r="I323" s="622">
        <v>148</v>
      </c>
      <c r="J323" s="605">
        <v>0.96103896103896103</v>
      </c>
      <c r="K323" s="605">
        <v>148</v>
      </c>
      <c r="L323" s="622">
        <v>1</v>
      </c>
      <c r="M323" s="622">
        <v>154</v>
      </c>
      <c r="N323" s="605">
        <v>1</v>
      </c>
      <c r="O323" s="605">
        <v>154</v>
      </c>
      <c r="P323" s="622"/>
      <c r="Q323" s="622"/>
      <c r="R323" s="610"/>
      <c r="S323" s="623"/>
    </row>
    <row r="324" spans="1:19" ht="14.4" customHeight="1" x14ac:dyDescent="0.3">
      <c r="A324" s="604" t="s">
        <v>1499</v>
      </c>
      <c r="B324" s="605" t="s">
        <v>1525</v>
      </c>
      <c r="C324" s="605" t="s">
        <v>519</v>
      </c>
      <c r="D324" s="605" t="s">
        <v>1494</v>
      </c>
      <c r="E324" s="605" t="s">
        <v>1508</v>
      </c>
      <c r="F324" s="605" t="s">
        <v>1619</v>
      </c>
      <c r="G324" s="605" t="s">
        <v>1620</v>
      </c>
      <c r="H324" s="622">
        <v>31</v>
      </c>
      <c r="I324" s="622">
        <v>4681</v>
      </c>
      <c r="J324" s="605">
        <v>0.36829268292682926</v>
      </c>
      <c r="K324" s="605">
        <v>151</v>
      </c>
      <c r="L324" s="622">
        <v>82</v>
      </c>
      <c r="M324" s="622">
        <v>12710</v>
      </c>
      <c r="N324" s="605">
        <v>1</v>
      </c>
      <c r="O324" s="605">
        <v>155</v>
      </c>
      <c r="P324" s="622"/>
      <c r="Q324" s="622"/>
      <c r="R324" s="610"/>
      <c r="S324" s="623"/>
    </row>
    <row r="325" spans="1:19" ht="14.4" customHeight="1" x14ac:dyDescent="0.3">
      <c r="A325" s="604" t="s">
        <v>1499</v>
      </c>
      <c r="B325" s="605" t="s">
        <v>1525</v>
      </c>
      <c r="C325" s="605" t="s">
        <v>519</v>
      </c>
      <c r="D325" s="605" t="s">
        <v>1494</v>
      </c>
      <c r="E325" s="605" t="s">
        <v>1508</v>
      </c>
      <c r="F325" s="605" t="s">
        <v>1621</v>
      </c>
      <c r="G325" s="605" t="s">
        <v>1622</v>
      </c>
      <c r="H325" s="622">
        <v>10</v>
      </c>
      <c r="I325" s="622">
        <v>1950</v>
      </c>
      <c r="J325" s="605">
        <v>0.44540886249428963</v>
      </c>
      <c r="K325" s="605">
        <v>195</v>
      </c>
      <c r="L325" s="622">
        <v>22</v>
      </c>
      <c r="M325" s="622">
        <v>4378</v>
      </c>
      <c r="N325" s="605">
        <v>1</v>
      </c>
      <c r="O325" s="605">
        <v>199</v>
      </c>
      <c r="P325" s="622"/>
      <c r="Q325" s="622"/>
      <c r="R325" s="610"/>
      <c r="S325" s="623"/>
    </row>
    <row r="326" spans="1:19" ht="14.4" customHeight="1" x14ac:dyDescent="0.3">
      <c r="A326" s="604" t="s">
        <v>1499</v>
      </c>
      <c r="B326" s="605" t="s">
        <v>1525</v>
      </c>
      <c r="C326" s="605" t="s">
        <v>519</v>
      </c>
      <c r="D326" s="605" t="s">
        <v>1494</v>
      </c>
      <c r="E326" s="605" t="s">
        <v>1508</v>
      </c>
      <c r="F326" s="605" t="s">
        <v>1625</v>
      </c>
      <c r="G326" s="605" t="s">
        <v>1626</v>
      </c>
      <c r="H326" s="622"/>
      <c r="I326" s="622"/>
      <c r="J326" s="605"/>
      <c r="K326" s="605"/>
      <c r="L326" s="622">
        <v>6</v>
      </c>
      <c r="M326" s="622">
        <v>2556</v>
      </c>
      <c r="N326" s="605">
        <v>1</v>
      </c>
      <c r="O326" s="605">
        <v>426</v>
      </c>
      <c r="P326" s="622"/>
      <c r="Q326" s="622"/>
      <c r="R326" s="610"/>
      <c r="S326" s="623"/>
    </row>
    <row r="327" spans="1:19" ht="14.4" customHeight="1" x14ac:dyDescent="0.3">
      <c r="A327" s="604" t="s">
        <v>1499</v>
      </c>
      <c r="B327" s="605" t="s">
        <v>1525</v>
      </c>
      <c r="C327" s="605" t="s">
        <v>519</v>
      </c>
      <c r="D327" s="605" t="s">
        <v>1494</v>
      </c>
      <c r="E327" s="605" t="s">
        <v>1508</v>
      </c>
      <c r="F327" s="605" t="s">
        <v>1627</v>
      </c>
      <c r="G327" s="605" t="s">
        <v>1628</v>
      </c>
      <c r="H327" s="622">
        <v>18</v>
      </c>
      <c r="I327" s="622">
        <v>2862</v>
      </c>
      <c r="J327" s="605">
        <v>0.67531854648419065</v>
      </c>
      <c r="K327" s="605">
        <v>159</v>
      </c>
      <c r="L327" s="622">
        <v>26</v>
      </c>
      <c r="M327" s="622">
        <v>4238</v>
      </c>
      <c r="N327" s="605">
        <v>1</v>
      </c>
      <c r="O327" s="605">
        <v>163</v>
      </c>
      <c r="P327" s="622"/>
      <c r="Q327" s="622"/>
      <c r="R327" s="610"/>
      <c r="S327" s="623"/>
    </row>
    <row r="328" spans="1:19" ht="14.4" customHeight="1" x14ac:dyDescent="0.3">
      <c r="A328" s="604" t="s">
        <v>1499</v>
      </c>
      <c r="B328" s="605" t="s">
        <v>1525</v>
      </c>
      <c r="C328" s="605" t="s">
        <v>519</v>
      </c>
      <c r="D328" s="605" t="s">
        <v>1494</v>
      </c>
      <c r="E328" s="605" t="s">
        <v>1508</v>
      </c>
      <c r="F328" s="605" t="s">
        <v>1631</v>
      </c>
      <c r="G328" s="605" t="s">
        <v>1632</v>
      </c>
      <c r="H328" s="622">
        <v>6</v>
      </c>
      <c r="I328" s="622">
        <v>12738</v>
      </c>
      <c r="J328" s="605">
        <v>0.42240350179068842</v>
      </c>
      <c r="K328" s="605">
        <v>2123</v>
      </c>
      <c r="L328" s="622">
        <v>14</v>
      </c>
      <c r="M328" s="622">
        <v>30156</v>
      </c>
      <c r="N328" s="605">
        <v>1</v>
      </c>
      <c r="O328" s="605">
        <v>2154</v>
      </c>
      <c r="P328" s="622"/>
      <c r="Q328" s="622"/>
      <c r="R328" s="610"/>
      <c r="S328" s="623"/>
    </row>
    <row r="329" spans="1:19" ht="14.4" customHeight="1" x14ac:dyDescent="0.3">
      <c r="A329" s="604" t="s">
        <v>1499</v>
      </c>
      <c r="B329" s="605" t="s">
        <v>1525</v>
      </c>
      <c r="C329" s="605" t="s">
        <v>519</v>
      </c>
      <c r="D329" s="605" t="s">
        <v>1494</v>
      </c>
      <c r="E329" s="605" t="s">
        <v>1508</v>
      </c>
      <c r="F329" s="605" t="s">
        <v>1633</v>
      </c>
      <c r="G329" s="605" t="s">
        <v>1634</v>
      </c>
      <c r="H329" s="622"/>
      <c r="I329" s="622"/>
      <c r="J329" s="605"/>
      <c r="K329" s="605"/>
      <c r="L329" s="622">
        <v>5</v>
      </c>
      <c r="M329" s="622">
        <v>815</v>
      </c>
      <c r="N329" s="605">
        <v>1</v>
      </c>
      <c r="O329" s="605">
        <v>163</v>
      </c>
      <c r="P329" s="622"/>
      <c r="Q329" s="622"/>
      <c r="R329" s="610"/>
      <c r="S329" s="623"/>
    </row>
    <row r="330" spans="1:19" ht="14.4" customHeight="1" x14ac:dyDescent="0.3">
      <c r="A330" s="604" t="s">
        <v>1499</v>
      </c>
      <c r="B330" s="605" t="s">
        <v>1525</v>
      </c>
      <c r="C330" s="605" t="s">
        <v>519</v>
      </c>
      <c r="D330" s="605" t="s">
        <v>1494</v>
      </c>
      <c r="E330" s="605" t="s">
        <v>1508</v>
      </c>
      <c r="F330" s="605" t="s">
        <v>1635</v>
      </c>
      <c r="G330" s="605" t="s">
        <v>1636</v>
      </c>
      <c r="H330" s="622"/>
      <c r="I330" s="622"/>
      <c r="J330" s="605"/>
      <c r="K330" s="605"/>
      <c r="L330" s="622">
        <v>2</v>
      </c>
      <c r="M330" s="622">
        <v>1866</v>
      </c>
      <c r="N330" s="605">
        <v>1</v>
      </c>
      <c r="O330" s="605">
        <v>933</v>
      </c>
      <c r="P330" s="622"/>
      <c r="Q330" s="622"/>
      <c r="R330" s="610"/>
      <c r="S330" s="623"/>
    </row>
    <row r="331" spans="1:19" ht="14.4" customHeight="1" x14ac:dyDescent="0.3">
      <c r="A331" s="604" t="s">
        <v>1499</v>
      </c>
      <c r="B331" s="605" t="s">
        <v>1525</v>
      </c>
      <c r="C331" s="605" t="s">
        <v>519</v>
      </c>
      <c r="D331" s="605" t="s">
        <v>1494</v>
      </c>
      <c r="E331" s="605" t="s">
        <v>1508</v>
      </c>
      <c r="F331" s="605" t="s">
        <v>1643</v>
      </c>
      <c r="G331" s="605" t="s">
        <v>1644</v>
      </c>
      <c r="H331" s="622"/>
      <c r="I331" s="622"/>
      <c r="J331" s="605"/>
      <c r="K331" s="605"/>
      <c r="L331" s="622">
        <v>1</v>
      </c>
      <c r="M331" s="622">
        <v>283</v>
      </c>
      <c r="N331" s="605">
        <v>1</v>
      </c>
      <c r="O331" s="605">
        <v>283</v>
      </c>
      <c r="P331" s="622"/>
      <c r="Q331" s="622"/>
      <c r="R331" s="610"/>
      <c r="S331" s="623"/>
    </row>
    <row r="332" spans="1:19" ht="14.4" customHeight="1" x14ac:dyDescent="0.3">
      <c r="A332" s="604" t="s">
        <v>1499</v>
      </c>
      <c r="B332" s="605" t="s">
        <v>1525</v>
      </c>
      <c r="C332" s="605" t="s">
        <v>519</v>
      </c>
      <c r="D332" s="605" t="s">
        <v>1494</v>
      </c>
      <c r="E332" s="605" t="s">
        <v>1508</v>
      </c>
      <c r="F332" s="605" t="s">
        <v>1645</v>
      </c>
      <c r="G332" s="605" t="s">
        <v>1646</v>
      </c>
      <c r="H332" s="622"/>
      <c r="I332" s="622"/>
      <c r="J332" s="605"/>
      <c r="K332" s="605"/>
      <c r="L332" s="622">
        <v>1</v>
      </c>
      <c r="M332" s="622">
        <v>373</v>
      </c>
      <c r="N332" s="605">
        <v>1</v>
      </c>
      <c r="O332" s="605">
        <v>373</v>
      </c>
      <c r="P332" s="622"/>
      <c r="Q332" s="622"/>
      <c r="R332" s="610"/>
      <c r="S332" s="623"/>
    </row>
    <row r="333" spans="1:19" ht="14.4" customHeight="1" x14ac:dyDescent="0.3">
      <c r="A333" s="604" t="s">
        <v>1499</v>
      </c>
      <c r="B333" s="605" t="s">
        <v>1525</v>
      </c>
      <c r="C333" s="605" t="s">
        <v>519</v>
      </c>
      <c r="D333" s="605" t="s">
        <v>1495</v>
      </c>
      <c r="E333" s="605" t="s">
        <v>1526</v>
      </c>
      <c r="F333" s="605" t="s">
        <v>1528</v>
      </c>
      <c r="G333" s="605" t="s">
        <v>631</v>
      </c>
      <c r="H333" s="622">
        <v>1</v>
      </c>
      <c r="I333" s="622">
        <v>1711.26</v>
      </c>
      <c r="J333" s="605">
        <v>2</v>
      </c>
      <c r="K333" s="605">
        <v>1711.26</v>
      </c>
      <c r="L333" s="622">
        <v>0.5</v>
      </c>
      <c r="M333" s="622">
        <v>855.63</v>
      </c>
      <c r="N333" s="605">
        <v>1</v>
      </c>
      <c r="O333" s="605">
        <v>1711.26</v>
      </c>
      <c r="P333" s="622"/>
      <c r="Q333" s="622"/>
      <c r="R333" s="610"/>
      <c r="S333" s="623"/>
    </row>
    <row r="334" spans="1:19" ht="14.4" customHeight="1" x14ac:dyDescent="0.3">
      <c r="A334" s="604" t="s">
        <v>1499</v>
      </c>
      <c r="B334" s="605" t="s">
        <v>1525</v>
      </c>
      <c r="C334" s="605" t="s">
        <v>519</v>
      </c>
      <c r="D334" s="605" t="s">
        <v>1495</v>
      </c>
      <c r="E334" s="605" t="s">
        <v>1526</v>
      </c>
      <c r="F334" s="605" t="s">
        <v>1529</v>
      </c>
      <c r="G334" s="605" t="s">
        <v>1530</v>
      </c>
      <c r="H334" s="622">
        <v>0.33</v>
      </c>
      <c r="I334" s="622">
        <v>843.25</v>
      </c>
      <c r="J334" s="605"/>
      <c r="K334" s="605">
        <v>2555.30303030303</v>
      </c>
      <c r="L334" s="622"/>
      <c r="M334" s="622"/>
      <c r="N334" s="605"/>
      <c r="O334" s="605"/>
      <c r="P334" s="622"/>
      <c r="Q334" s="622"/>
      <c r="R334" s="610"/>
      <c r="S334" s="623"/>
    </row>
    <row r="335" spans="1:19" ht="14.4" customHeight="1" x14ac:dyDescent="0.3">
      <c r="A335" s="604" t="s">
        <v>1499</v>
      </c>
      <c r="B335" s="605" t="s">
        <v>1525</v>
      </c>
      <c r="C335" s="605" t="s">
        <v>519</v>
      </c>
      <c r="D335" s="605" t="s">
        <v>1495</v>
      </c>
      <c r="E335" s="605" t="s">
        <v>1526</v>
      </c>
      <c r="F335" s="605" t="s">
        <v>1531</v>
      </c>
      <c r="G335" s="605" t="s">
        <v>1530</v>
      </c>
      <c r="H335" s="622"/>
      <c r="I335" s="622"/>
      <c r="J335" s="605"/>
      <c r="K335" s="605"/>
      <c r="L335" s="622">
        <v>0.60000000000000009</v>
      </c>
      <c r="M335" s="622">
        <v>4062.06</v>
      </c>
      <c r="N335" s="605">
        <v>1</v>
      </c>
      <c r="O335" s="605">
        <v>6770.0999999999985</v>
      </c>
      <c r="P335" s="622">
        <v>0.2</v>
      </c>
      <c r="Q335" s="622">
        <v>1354.02</v>
      </c>
      <c r="R335" s="610">
        <v>0.33333333333333331</v>
      </c>
      <c r="S335" s="623">
        <v>6770.0999999999995</v>
      </c>
    </row>
    <row r="336" spans="1:19" ht="14.4" customHeight="1" x14ac:dyDescent="0.3">
      <c r="A336" s="604" t="s">
        <v>1499</v>
      </c>
      <c r="B336" s="605" t="s">
        <v>1525</v>
      </c>
      <c r="C336" s="605" t="s">
        <v>519</v>
      </c>
      <c r="D336" s="605" t="s">
        <v>1495</v>
      </c>
      <c r="E336" s="605" t="s">
        <v>1526</v>
      </c>
      <c r="F336" s="605" t="s">
        <v>1532</v>
      </c>
      <c r="G336" s="605" t="s">
        <v>642</v>
      </c>
      <c r="H336" s="622">
        <v>1</v>
      </c>
      <c r="I336" s="622">
        <v>951.34</v>
      </c>
      <c r="J336" s="605"/>
      <c r="K336" s="605">
        <v>951.34</v>
      </c>
      <c r="L336" s="622"/>
      <c r="M336" s="622"/>
      <c r="N336" s="605"/>
      <c r="O336" s="605"/>
      <c r="P336" s="622"/>
      <c r="Q336" s="622"/>
      <c r="R336" s="610"/>
      <c r="S336" s="623"/>
    </row>
    <row r="337" spans="1:19" ht="14.4" customHeight="1" x14ac:dyDescent="0.3">
      <c r="A337" s="604" t="s">
        <v>1499</v>
      </c>
      <c r="B337" s="605" t="s">
        <v>1525</v>
      </c>
      <c r="C337" s="605" t="s">
        <v>519</v>
      </c>
      <c r="D337" s="605" t="s">
        <v>1495</v>
      </c>
      <c r="E337" s="605" t="s">
        <v>1526</v>
      </c>
      <c r="F337" s="605" t="s">
        <v>1534</v>
      </c>
      <c r="G337" s="605" t="s">
        <v>1535</v>
      </c>
      <c r="H337" s="622"/>
      <c r="I337" s="622"/>
      <c r="J337" s="605"/>
      <c r="K337" s="605"/>
      <c r="L337" s="622">
        <v>0.05</v>
      </c>
      <c r="M337" s="622">
        <v>233.77</v>
      </c>
      <c r="N337" s="605">
        <v>1</v>
      </c>
      <c r="O337" s="605">
        <v>4675.3999999999996</v>
      </c>
      <c r="P337" s="622"/>
      <c r="Q337" s="622"/>
      <c r="R337" s="610"/>
      <c r="S337" s="623"/>
    </row>
    <row r="338" spans="1:19" ht="14.4" customHeight="1" x14ac:dyDescent="0.3">
      <c r="A338" s="604" t="s">
        <v>1499</v>
      </c>
      <c r="B338" s="605" t="s">
        <v>1525</v>
      </c>
      <c r="C338" s="605" t="s">
        <v>519</v>
      </c>
      <c r="D338" s="605" t="s">
        <v>1495</v>
      </c>
      <c r="E338" s="605" t="s">
        <v>1526</v>
      </c>
      <c r="F338" s="605" t="s">
        <v>1536</v>
      </c>
      <c r="G338" s="605" t="s">
        <v>646</v>
      </c>
      <c r="H338" s="622">
        <v>2</v>
      </c>
      <c r="I338" s="622">
        <v>1865.64</v>
      </c>
      <c r="J338" s="605">
        <v>0.66666666666666674</v>
      </c>
      <c r="K338" s="605">
        <v>932.82</v>
      </c>
      <c r="L338" s="622">
        <v>3</v>
      </c>
      <c r="M338" s="622">
        <v>2798.46</v>
      </c>
      <c r="N338" s="605">
        <v>1</v>
      </c>
      <c r="O338" s="605">
        <v>932.82</v>
      </c>
      <c r="P338" s="622">
        <v>2</v>
      </c>
      <c r="Q338" s="622">
        <v>1686.92</v>
      </c>
      <c r="R338" s="610">
        <v>0.60280297020504137</v>
      </c>
      <c r="S338" s="623">
        <v>843.46</v>
      </c>
    </row>
    <row r="339" spans="1:19" ht="14.4" customHeight="1" x14ac:dyDescent="0.3">
      <c r="A339" s="604" t="s">
        <v>1499</v>
      </c>
      <c r="B339" s="605" t="s">
        <v>1525</v>
      </c>
      <c r="C339" s="605" t="s">
        <v>519</v>
      </c>
      <c r="D339" s="605" t="s">
        <v>1495</v>
      </c>
      <c r="E339" s="605" t="s">
        <v>1526</v>
      </c>
      <c r="F339" s="605" t="s">
        <v>1538</v>
      </c>
      <c r="G339" s="605" t="s">
        <v>665</v>
      </c>
      <c r="H339" s="622">
        <v>0.1</v>
      </c>
      <c r="I339" s="622">
        <v>442.7</v>
      </c>
      <c r="J339" s="605"/>
      <c r="K339" s="605">
        <v>4427</v>
      </c>
      <c r="L339" s="622"/>
      <c r="M339" s="622"/>
      <c r="N339" s="605"/>
      <c r="O339" s="605"/>
      <c r="P339" s="622">
        <v>0.02</v>
      </c>
      <c r="Q339" s="622">
        <v>90.95</v>
      </c>
      <c r="R339" s="610"/>
      <c r="S339" s="623">
        <v>4547.5</v>
      </c>
    </row>
    <row r="340" spans="1:19" ht="14.4" customHeight="1" x14ac:dyDescent="0.3">
      <c r="A340" s="604" t="s">
        <v>1499</v>
      </c>
      <c r="B340" s="605" t="s">
        <v>1525</v>
      </c>
      <c r="C340" s="605" t="s">
        <v>519</v>
      </c>
      <c r="D340" s="605" t="s">
        <v>1495</v>
      </c>
      <c r="E340" s="605" t="s">
        <v>1526</v>
      </c>
      <c r="F340" s="605" t="s">
        <v>1539</v>
      </c>
      <c r="G340" s="605" t="s">
        <v>665</v>
      </c>
      <c r="H340" s="622"/>
      <c r="I340" s="622"/>
      <c r="J340" s="605"/>
      <c r="K340" s="605"/>
      <c r="L340" s="622"/>
      <c r="M340" s="622"/>
      <c r="N340" s="605"/>
      <c r="O340" s="605"/>
      <c r="P340" s="622">
        <v>0.15000000000000002</v>
      </c>
      <c r="Q340" s="622">
        <v>1364.27</v>
      </c>
      <c r="R340" s="610"/>
      <c r="S340" s="623">
        <v>9095.1333333333314</v>
      </c>
    </row>
    <row r="341" spans="1:19" ht="14.4" customHeight="1" x14ac:dyDescent="0.3">
      <c r="A341" s="604" t="s">
        <v>1499</v>
      </c>
      <c r="B341" s="605" t="s">
        <v>1525</v>
      </c>
      <c r="C341" s="605" t="s">
        <v>519</v>
      </c>
      <c r="D341" s="605" t="s">
        <v>1495</v>
      </c>
      <c r="E341" s="605" t="s">
        <v>1526</v>
      </c>
      <c r="F341" s="605" t="s">
        <v>1540</v>
      </c>
      <c r="G341" s="605" t="s">
        <v>733</v>
      </c>
      <c r="H341" s="622"/>
      <c r="I341" s="622"/>
      <c r="J341" s="605"/>
      <c r="K341" s="605"/>
      <c r="L341" s="622"/>
      <c r="M341" s="622"/>
      <c r="N341" s="605"/>
      <c r="O341" s="605"/>
      <c r="P341" s="622">
        <v>0.1</v>
      </c>
      <c r="Q341" s="622">
        <v>194.93</v>
      </c>
      <c r="R341" s="610"/>
      <c r="S341" s="623">
        <v>1949.3</v>
      </c>
    </row>
    <row r="342" spans="1:19" ht="14.4" customHeight="1" x14ac:dyDescent="0.3">
      <c r="A342" s="604" t="s">
        <v>1499</v>
      </c>
      <c r="B342" s="605" t="s">
        <v>1525</v>
      </c>
      <c r="C342" s="605" t="s">
        <v>519</v>
      </c>
      <c r="D342" s="605" t="s">
        <v>1495</v>
      </c>
      <c r="E342" s="605" t="s">
        <v>1526</v>
      </c>
      <c r="F342" s="605" t="s">
        <v>1541</v>
      </c>
      <c r="G342" s="605" t="s">
        <v>665</v>
      </c>
      <c r="H342" s="622"/>
      <c r="I342" s="622"/>
      <c r="J342" s="605"/>
      <c r="K342" s="605"/>
      <c r="L342" s="622"/>
      <c r="M342" s="622"/>
      <c r="N342" s="605"/>
      <c r="O342" s="605"/>
      <c r="P342" s="622">
        <v>0.65</v>
      </c>
      <c r="Q342" s="622">
        <v>1182.3800000000001</v>
      </c>
      <c r="R342" s="610"/>
      <c r="S342" s="623">
        <v>1819.0461538461539</v>
      </c>
    </row>
    <row r="343" spans="1:19" ht="14.4" customHeight="1" x14ac:dyDescent="0.3">
      <c r="A343" s="604" t="s">
        <v>1499</v>
      </c>
      <c r="B343" s="605" t="s">
        <v>1525</v>
      </c>
      <c r="C343" s="605" t="s">
        <v>519</v>
      </c>
      <c r="D343" s="605" t="s">
        <v>1495</v>
      </c>
      <c r="E343" s="605" t="s">
        <v>1526</v>
      </c>
      <c r="F343" s="605" t="s">
        <v>1542</v>
      </c>
      <c r="G343" s="605" t="s">
        <v>650</v>
      </c>
      <c r="H343" s="622">
        <v>0.30000000000000004</v>
      </c>
      <c r="I343" s="622">
        <v>113.78</v>
      </c>
      <c r="J343" s="605"/>
      <c r="K343" s="605">
        <v>379.26666666666659</v>
      </c>
      <c r="L343" s="622"/>
      <c r="M343" s="622"/>
      <c r="N343" s="605"/>
      <c r="O343" s="605"/>
      <c r="P343" s="622"/>
      <c r="Q343" s="622"/>
      <c r="R343" s="610"/>
      <c r="S343" s="623"/>
    </row>
    <row r="344" spans="1:19" ht="14.4" customHeight="1" x14ac:dyDescent="0.3">
      <c r="A344" s="604" t="s">
        <v>1499</v>
      </c>
      <c r="B344" s="605" t="s">
        <v>1525</v>
      </c>
      <c r="C344" s="605" t="s">
        <v>519</v>
      </c>
      <c r="D344" s="605" t="s">
        <v>1495</v>
      </c>
      <c r="E344" s="605" t="s">
        <v>1526</v>
      </c>
      <c r="F344" s="605" t="s">
        <v>1543</v>
      </c>
      <c r="G344" s="605" t="s">
        <v>627</v>
      </c>
      <c r="H344" s="622"/>
      <c r="I344" s="622"/>
      <c r="J344" s="605"/>
      <c r="K344" s="605"/>
      <c r="L344" s="622">
        <v>0.05</v>
      </c>
      <c r="M344" s="622">
        <v>45.19</v>
      </c>
      <c r="N344" s="605">
        <v>1</v>
      </c>
      <c r="O344" s="605">
        <v>903.8</v>
      </c>
      <c r="P344" s="622">
        <v>0.05</v>
      </c>
      <c r="Q344" s="622">
        <v>45.19</v>
      </c>
      <c r="R344" s="610">
        <v>1</v>
      </c>
      <c r="S344" s="623">
        <v>903.8</v>
      </c>
    </row>
    <row r="345" spans="1:19" ht="14.4" customHeight="1" x14ac:dyDescent="0.3">
      <c r="A345" s="604" t="s">
        <v>1499</v>
      </c>
      <c r="B345" s="605" t="s">
        <v>1525</v>
      </c>
      <c r="C345" s="605" t="s">
        <v>519</v>
      </c>
      <c r="D345" s="605" t="s">
        <v>1495</v>
      </c>
      <c r="E345" s="605" t="s">
        <v>1526</v>
      </c>
      <c r="F345" s="605" t="s">
        <v>1544</v>
      </c>
      <c r="G345" s="605" t="s">
        <v>665</v>
      </c>
      <c r="H345" s="622">
        <v>0.01</v>
      </c>
      <c r="I345" s="622">
        <v>460.41</v>
      </c>
      <c r="J345" s="605">
        <v>0.23636466312093146</v>
      </c>
      <c r="K345" s="605">
        <v>46041</v>
      </c>
      <c r="L345" s="622">
        <v>0.06</v>
      </c>
      <c r="M345" s="622">
        <v>1947.88</v>
      </c>
      <c r="N345" s="605">
        <v>1</v>
      </c>
      <c r="O345" s="605">
        <v>32464.666666666668</v>
      </c>
      <c r="P345" s="622">
        <v>0.02</v>
      </c>
      <c r="Q345" s="622">
        <v>654.85</v>
      </c>
      <c r="R345" s="610">
        <v>0.33618600735158222</v>
      </c>
      <c r="S345" s="623">
        <v>32742.5</v>
      </c>
    </row>
    <row r="346" spans="1:19" ht="14.4" customHeight="1" x14ac:dyDescent="0.3">
      <c r="A346" s="604" t="s">
        <v>1499</v>
      </c>
      <c r="B346" s="605" t="s">
        <v>1525</v>
      </c>
      <c r="C346" s="605" t="s">
        <v>519</v>
      </c>
      <c r="D346" s="605" t="s">
        <v>1495</v>
      </c>
      <c r="E346" s="605" t="s">
        <v>1508</v>
      </c>
      <c r="F346" s="605" t="s">
        <v>1549</v>
      </c>
      <c r="G346" s="605" t="s">
        <v>1550</v>
      </c>
      <c r="H346" s="622"/>
      <c r="I346" s="622"/>
      <c r="J346" s="605"/>
      <c r="K346" s="605"/>
      <c r="L346" s="622">
        <v>1</v>
      </c>
      <c r="M346" s="622">
        <v>205</v>
      </c>
      <c r="N346" s="605">
        <v>1</v>
      </c>
      <c r="O346" s="605">
        <v>205</v>
      </c>
      <c r="P346" s="622"/>
      <c r="Q346" s="622"/>
      <c r="R346" s="610"/>
      <c r="S346" s="623"/>
    </row>
    <row r="347" spans="1:19" ht="14.4" customHeight="1" x14ac:dyDescent="0.3">
      <c r="A347" s="604" t="s">
        <v>1499</v>
      </c>
      <c r="B347" s="605" t="s">
        <v>1525</v>
      </c>
      <c r="C347" s="605" t="s">
        <v>519</v>
      </c>
      <c r="D347" s="605" t="s">
        <v>1495</v>
      </c>
      <c r="E347" s="605" t="s">
        <v>1508</v>
      </c>
      <c r="F347" s="605" t="s">
        <v>1553</v>
      </c>
      <c r="G347" s="605" t="s">
        <v>1554</v>
      </c>
      <c r="H347" s="622">
        <v>14</v>
      </c>
      <c r="I347" s="622">
        <v>2898</v>
      </c>
      <c r="J347" s="605">
        <v>0.54422535211267609</v>
      </c>
      <c r="K347" s="605">
        <v>207</v>
      </c>
      <c r="L347" s="622">
        <v>25</v>
      </c>
      <c r="M347" s="622">
        <v>5325</v>
      </c>
      <c r="N347" s="605">
        <v>1</v>
      </c>
      <c r="O347" s="605">
        <v>213</v>
      </c>
      <c r="P347" s="622">
        <v>17</v>
      </c>
      <c r="Q347" s="622">
        <v>3621</v>
      </c>
      <c r="R347" s="610">
        <v>0.68</v>
      </c>
      <c r="S347" s="623">
        <v>213</v>
      </c>
    </row>
    <row r="348" spans="1:19" ht="14.4" customHeight="1" x14ac:dyDescent="0.3">
      <c r="A348" s="604" t="s">
        <v>1499</v>
      </c>
      <c r="B348" s="605" t="s">
        <v>1525</v>
      </c>
      <c r="C348" s="605" t="s">
        <v>519</v>
      </c>
      <c r="D348" s="605" t="s">
        <v>1495</v>
      </c>
      <c r="E348" s="605" t="s">
        <v>1508</v>
      </c>
      <c r="F348" s="605" t="s">
        <v>1555</v>
      </c>
      <c r="G348" s="605" t="s">
        <v>1556</v>
      </c>
      <c r="H348" s="622">
        <v>17</v>
      </c>
      <c r="I348" s="622">
        <v>2567</v>
      </c>
      <c r="J348" s="605">
        <v>0.53423517169614987</v>
      </c>
      <c r="K348" s="605">
        <v>151</v>
      </c>
      <c r="L348" s="622">
        <v>31</v>
      </c>
      <c r="M348" s="622">
        <v>4805</v>
      </c>
      <c r="N348" s="605">
        <v>1</v>
      </c>
      <c r="O348" s="605">
        <v>155</v>
      </c>
      <c r="P348" s="622">
        <v>29</v>
      </c>
      <c r="Q348" s="622">
        <v>4495</v>
      </c>
      <c r="R348" s="610">
        <v>0.93548387096774188</v>
      </c>
      <c r="S348" s="623">
        <v>155</v>
      </c>
    </row>
    <row r="349" spans="1:19" ht="14.4" customHeight="1" x14ac:dyDescent="0.3">
      <c r="A349" s="604" t="s">
        <v>1499</v>
      </c>
      <c r="B349" s="605" t="s">
        <v>1525</v>
      </c>
      <c r="C349" s="605" t="s">
        <v>519</v>
      </c>
      <c r="D349" s="605" t="s">
        <v>1495</v>
      </c>
      <c r="E349" s="605" t="s">
        <v>1508</v>
      </c>
      <c r="F349" s="605" t="s">
        <v>1557</v>
      </c>
      <c r="G349" s="605" t="s">
        <v>1558</v>
      </c>
      <c r="H349" s="622">
        <v>23</v>
      </c>
      <c r="I349" s="622">
        <v>4209</v>
      </c>
      <c r="J349" s="605">
        <v>1.1254010695187167</v>
      </c>
      <c r="K349" s="605">
        <v>183</v>
      </c>
      <c r="L349" s="622">
        <v>20</v>
      </c>
      <c r="M349" s="622">
        <v>3740</v>
      </c>
      <c r="N349" s="605">
        <v>1</v>
      </c>
      <c r="O349" s="605">
        <v>187</v>
      </c>
      <c r="P349" s="622">
        <v>21</v>
      </c>
      <c r="Q349" s="622">
        <v>3927</v>
      </c>
      <c r="R349" s="610">
        <v>1.05</v>
      </c>
      <c r="S349" s="623">
        <v>187</v>
      </c>
    </row>
    <row r="350" spans="1:19" ht="14.4" customHeight="1" x14ac:dyDescent="0.3">
      <c r="A350" s="604" t="s">
        <v>1499</v>
      </c>
      <c r="B350" s="605" t="s">
        <v>1525</v>
      </c>
      <c r="C350" s="605" t="s">
        <v>519</v>
      </c>
      <c r="D350" s="605" t="s">
        <v>1495</v>
      </c>
      <c r="E350" s="605" t="s">
        <v>1508</v>
      </c>
      <c r="F350" s="605" t="s">
        <v>1559</v>
      </c>
      <c r="G350" s="605" t="s">
        <v>1560</v>
      </c>
      <c r="H350" s="622">
        <v>8</v>
      </c>
      <c r="I350" s="622">
        <v>1000</v>
      </c>
      <c r="J350" s="605">
        <v>0.35511363636363635</v>
      </c>
      <c r="K350" s="605">
        <v>125</v>
      </c>
      <c r="L350" s="622">
        <v>22</v>
      </c>
      <c r="M350" s="622">
        <v>2816</v>
      </c>
      <c r="N350" s="605">
        <v>1</v>
      </c>
      <c r="O350" s="605">
        <v>128</v>
      </c>
      <c r="P350" s="622">
        <v>8</v>
      </c>
      <c r="Q350" s="622">
        <v>1024</v>
      </c>
      <c r="R350" s="610">
        <v>0.36363636363636365</v>
      </c>
      <c r="S350" s="623">
        <v>128</v>
      </c>
    </row>
    <row r="351" spans="1:19" ht="14.4" customHeight="1" x14ac:dyDescent="0.3">
      <c r="A351" s="604" t="s">
        <v>1499</v>
      </c>
      <c r="B351" s="605" t="s">
        <v>1525</v>
      </c>
      <c r="C351" s="605" t="s">
        <v>519</v>
      </c>
      <c r="D351" s="605" t="s">
        <v>1495</v>
      </c>
      <c r="E351" s="605" t="s">
        <v>1508</v>
      </c>
      <c r="F351" s="605" t="s">
        <v>1561</v>
      </c>
      <c r="G351" s="605" t="s">
        <v>1562</v>
      </c>
      <c r="H351" s="622">
        <v>56</v>
      </c>
      <c r="I351" s="622">
        <v>12264</v>
      </c>
      <c r="J351" s="605">
        <v>0.57286995515695072</v>
      </c>
      <c r="K351" s="605">
        <v>219</v>
      </c>
      <c r="L351" s="622">
        <v>96</v>
      </c>
      <c r="M351" s="622">
        <v>21408</v>
      </c>
      <c r="N351" s="605">
        <v>1</v>
      </c>
      <c r="O351" s="605">
        <v>223</v>
      </c>
      <c r="P351" s="622">
        <v>15</v>
      </c>
      <c r="Q351" s="622">
        <v>3345</v>
      </c>
      <c r="R351" s="610">
        <v>0.15625</v>
      </c>
      <c r="S351" s="623">
        <v>223</v>
      </c>
    </row>
    <row r="352" spans="1:19" ht="14.4" customHeight="1" x14ac:dyDescent="0.3">
      <c r="A352" s="604" t="s">
        <v>1499</v>
      </c>
      <c r="B352" s="605" t="s">
        <v>1525</v>
      </c>
      <c r="C352" s="605" t="s">
        <v>519</v>
      </c>
      <c r="D352" s="605" t="s">
        <v>1495</v>
      </c>
      <c r="E352" s="605" t="s">
        <v>1508</v>
      </c>
      <c r="F352" s="605" t="s">
        <v>1563</v>
      </c>
      <c r="G352" s="605" t="s">
        <v>1564</v>
      </c>
      <c r="H352" s="622">
        <v>7</v>
      </c>
      <c r="I352" s="622">
        <v>1533</v>
      </c>
      <c r="J352" s="605">
        <v>1.1457399103139014</v>
      </c>
      <c r="K352" s="605">
        <v>219</v>
      </c>
      <c r="L352" s="622">
        <v>6</v>
      </c>
      <c r="M352" s="622">
        <v>1338</v>
      </c>
      <c r="N352" s="605">
        <v>1</v>
      </c>
      <c r="O352" s="605">
        <v>223</v>
      </c>
      <c r="P352" s="622">
        <v>10</v>
      </c>
      <c r="Q352" s="622">
        <v>2230</v>
      </c>
      <c r="R352" s="610">
        <v>1.6666666666666667</v>
      </c>
      <c r="S352" s="623">
        <v>223</v>
      </c>
    </row>
    <row r="353" spans="1:19" ht="14.4" customHeight="1" x14ac:dyDescent="0.3">
      <c r="A353" s="604" t="s">
        <v>1499</v>
      </c>
      <c r="B353" s="605" t="s">
        <v>1525</v>
      </c>
      <c r="C353" s="605" t="s">
        <v>519</v>
      </c>
      <c r="D353" s="605" t="s">
        <v>1495</v>
      </c>
      <c r="E353" s="605" t="s">
        <v>1508</v>
      </c>
      <c r="F353" s="605" t="s">
        <v>1567</v>
      </c>
      <c r="G353" s="605" t="s">
        <v>1568</v>
      </c>
      <c r="H353" s="622">
        <v>20</v>
      </c>
      <c r="I353" s="622">
        <v>4420</v>
      </c>
      <c r="J353" s="605">
        <v>0.63369175627240149</v>
      </c>
      <c r="K353" s="605">
        <v>221</v>
      </c>
      <c r="L353" s="622">
        <v>31</v>
      </c>
      <c r="M353" s="622">
        <v>6975</v>
      </c>
      <c r="N353" s="605">
        <v>1</v>
      </c>
      <c r="O353" s="605">
        <v>225</v>
      </c>
      <c r="P353" s="622">
        <v>30</v>
      </c>
      <c r="Q353" s="622">
        <v>6750</v>
      </c>
      <c r="R353" s="610">
        <v>0.967741935483871</v>
      </c>
      <c r="S353" s="623">
        <v>225</v>
      </c>
    </row>
    <row r="354" spans="1:19" ht="14.4" customHeight="1" x14ac:dyDescent="0.3">
      <c r="A354" s="604" t="s">
        <v>1499</v>
      </c>
      <c r="B354" s="605" t="s">
        <v>1525</v>
      </c>
      <c r="C354" s="605" t="s">
        <v>519</v>
      </c>
      <c r="D354" s="605" t="s">
        <v>1495</v>
      </c>
      <c r="E354" s="605" t="s">
        <v>1508</v>
      </c>
      <c r="F354" s="605" t="s">
        <v>1569</v>
      </c>
      <c r="G354" s="605" t="s">
        <v>1570</v>
      </c>
      <c r="H354" s="622">
        <v>2</v>
      </c>
      <c r="I354" s="622">
        <v>1226</v>
      </c>
      <c r="J354" s="605"/>
      <c r="K354" s="605">
        <v>613</v>
      </c>
      <c r="L354" s="622"/>
      <c r="M354" s="622"/>
      <c r="N354" s="605"/>
      <c r="O354" s="605"/>
      <c r="P354" s="622"/>
      <c r="Q354" s="622"/>
      <c r="R354" s="610"/>
      <c r="S354" s="623"/>
    </row>
    <row r="355" spans="1:19" ht="14.4" customHeight="1" x14ac:dyDescent="0.3">
      <c r="A355" s="604" t="s">
        <v>1499</v>
      </c>
      <c r="B355" s="605" t="s">
        <v>1525</v>
      </c>
      <c r="C355" s="605" t="s">
        <v>519</v>
      </c>
      <c r="D355" s="605" t="s">
        <v>1495</v>
      </c>
      <c r="E355" s="605" t="s">
        <v>1508</v>
      </c>
      <c r="F355" s="605" t="s">
        <v>1583</v>
      </c>
      <c r="G355" s="605" t="s">
        <v>1584</v>
      </c>
      <c r="H355" s="622">
        <v>16</v>
      </c>
      <c r="I355" s="622">
        <v>5392</v>
      </c>
      <c r="J355" s="605">
        <v>0.65120772946859906</v>
      </c>
      <c r="K355" s="605">
        <v>337</v>
      </c>
      <c r="L355" s="622">
        <v>24</v>
      </c>
      <c r="M355" s="622">
        <v>8280</v>
      </c>
      <c r="N355" s="605">
        <v>1</v>
      </c>
      <c r="O355" s="605">
        <v>345</v>
      </c>
      <c r="P355" s="622">
        <v>30</v>
      </c>
      <c r="Q355" s="622">
        <v>10350</v>
      </c>
      <c r="R355" s="610">
        <v>1.25</v>
      </c>
      <c r="S355" s="623">
        <v>345</v>
      </c>
    </row>
    <row r="356" spans="1:19" ht="14.4" customHeight="1" x14ac:dyDescent="0.3">
      <c r="A356" s="604" t="s">
        <v>1499</v>
      </c>
      <c r="B356" s="605" t="s">
        <v>1525</v>
      </c>
      <c r="C356" s="605" t="s">
        <v>519</v>
      </c>
      <c r="D356" s="605" t="s">
        <v>1495</v>
      </c>
      <c r="E356" s="605" t="s">
        <v>1508</v>
      </c>
      <c r="F356" s="605" t="s">
        <v>1585</v>
      </c>
      <c r="G356" s="605" t="s">
        <v>1586</v>
      </c>
      <c r="H356" s="622">
        <v>3</v>
      </c>
      <c r="I356" s="622">
        <v>2511</v>
      </c>
      <c r="J356" s="605">
        <v>0.95986238532110091</v>
      </c>
      <c r="K356" s="605">
        <v>837</v>
      </c>
      <c r="L356" s="622">
        <v>3</v>
      </c>
      <c r="M356" s="622">
        <v>2616</v>
      </c>
      <c r="N356" s="605">
        <v>1</v>
      </c>
      <c r="O356" s="605">
        <v>872</v>
      </c>
      <c r="P356" s="622"/>
      <c r="Q356" s="622"/>
      <c r="R356" s="610"/>
      <c r="S356" s="623"/>
    </row>
    <row r="357" spans="1:19" ht="14.4" customHeight="1" x14ac:dyDescent="0.3">
      <c r="A357" s="604" t="s">
        <v>1499</v>
      </c>
      <c r="B357" s="605" t="s">
        <v>1525</v>
      </c>
      <c r="C357" s="605" t="s">
        <v>519</v>
      </c>
      <c r="D357" s="605" t="s">
        <v>1495</v>
      </c>
      <c r="E357" s="605" t="s">
        <v>1508</v>
      </c>
      <c r="F357" s="605" t="s">
        <v>1589</v>
      </c>
      <c r="G357" s="605" t="s">
        <v>1590</v>
      </c>
      <c r="H357" s="622"/>
      <c r="I357" s="622"/>
      <c r="J357" s="605"/>
      <c r="K357" s="605"/>
      <c r="L357" s="622">
        <v>1</v>
      </c>
      <c r="M357" s="622">
        <v>1293</v>
      </c>
      <c r="N357" s="605">
        <v>1</v>
      </c>
      <c r="O357" s="605">
        <v>1293</v>
      </c>
      <c r="P357" s="622">
        <v>3</v>
      </c>
      <c r="Q357" s="622">
        <v>3882</v>
      </c>
      <c r="R357" s="610">
        <v>3.0023201856148494</v>
      </c>
      <c r="S357" s="623">
        <v>1294</v>
      </c>
    </row>
    <row r="358" spans="1:19" ht="14.4" customHeight="1" x14ac:dyDescent="0.3">
      <c r="A358" s="604" t="s">
        <v>1499</v>
      </c>
      <c r="B358" s="605" t="s">
        <v>1525</v>
      </c>
      <c r="C358" s="605" t="s">
        <v>519</v>
      </c>
      <c r="D358" s="605" t="s">
        <v>1495</v>
      </c>
      <c r="E358" s="605" t="s">
        <v>1508</v>
      </c>
      <c r="F358" s="605" t="s">
        <v>1591</v>
      </c>
      <c r="G358" s="605" t="s">
        <v>1592</v>
      </c>
      <c r="H358" s="622"/>
      <c r="I358" s="622"/>
      <c r="J358" s="605"/>
      <c r="K358" s="605"/>
      <c r="L358" s="622">
        <v>1</v>
      </c>
      <c r="M358" s="622">
        <v>1177</v>
      </c>
      <c r="N358" s="605">
        <v>1</v>
      </c>
      <c r="O358" s="605">
        <v>1177</v>
      </c>
      <c r="P358" s="622">
        <v>2</v>
      </c>
      <c r="Q358" s="622">
        <v>2356</v>
      </c>
      <c r="R358" s="610">
        <v>2.0016992353440952</v>
      </c>
      <c r="S358" s="623">
        <v>1178</v>
      </c>
    </row>
    <row r="359" spans="1:19" ht="14.4" customHeight="1" x14ac:dyDescent="0.3">
      <c r="A359" s="604" t="s">
        <v>1499</v>
      </c>
      <c r="B359" s="605" t="s">
        <v>1525</v>
      </c>
      <c r="C359" s="605" t="s">
        <v>519</v>
      </c>
      <c r="D359" s="605" t="s">
        <v>1495</v>
      </c>
      <c r="E359" s="605" t="s">
        <v>1508</v>
      </c>
      <c r="F359" s="605" t="s">
        <v>1593</v>
      </c>
      <c r="G359" s="605" t="s">
        <v>1594</v>
      </c>
      <c r="H359" s="622">
        <v>42</v>
      </c>
      <c r="I359" s="622">
        <v>213192</v>
      </c>
      <c r="J359" s="605">
        <v>0.91867364746945901</v>
      </c>
      <c r="K359" s="605">
        <v>5076</v>
      </c>
      <c r="L359" s="622">
        <v>45</v>
      </c>
      <c r="M359" s="622">
        <v>232065</v>
      </c>
      <c r="N359" s="605">
        <v>1</v>
      </c>
      <c r="O359" s="605">
        <v>5157</v>
      </c>
      <c r="P359" s="622">
        <v>35</v>
      </c>
      <c r="Q359" s="622">
        <v>180495</v>
      </c>
      <c r="R359" s="610">
        <v>0.77777777777777779</v>
      </c>
      <c r="S359" s="623">
        <v>5157</v>
      </c>
    </row>
    <row r="360" spans="1:19" ht="14.4" customHeight="1" x14ac:dyDescent="0.3">
      <c r="A360" s="604" t="s">
        <v>1499</v>
      </c>
      <c r="B360" s="605" t="s">
        <v>1525</v>
      </c>
      <c r="C360" s="605" t="s">
        <v>519</v>
      </c>
      <c r="D360" s="605" t="s">
        <v>1495</v>
      </c>
      <c r="E360" s="605" t="s">
        <v>1508</v>
      </c>
      <c r="F360" s="605" t="s">
        <v>1597</v>
      </c>
      <c r="G360" s="605" t="s">
        <v>1598</v>
      </c>
      <c r="H360" s="622"/>
      <c r="I360" s="622"/>
      <c r="J360" s="605"/>
      <c r="K360" s="605"/>
      <c r="L360" s="622">
        <v>1</v>
      </c>
      <c r="M360" s="622">
        <v>5620</v>
      </c>
      <c r="N360" s="605">
        <v>1</v>
      </c>
      <c r="O360" s="605">
        <v>5620</v>
      </c>
      <c r="P360" s="622">
        <v>1</v>
      </c>
      <c r="Q360" s="622">
        <v>5620</v>
      </c>
      <c r="R360" s="610">
        <v>1</v>
      </c>
      <c r="S360" s="623">
        <v>5620</v>
      </c>
    </row>
    <row r="361" spans="1:19" ht="14.4" customHeight="1" x14ac:dyDescent="0.3">
      <c r="A361" s="604" t="s">
        <v>1499</v>
      </c>
      <c r="B361" s="605" t="s">
        <v>1525</v>
      </c>
      <c r="C361" s="605" t="s">
        <v>519</v>
      </c>
      <c r="D361" s="605" t="s">
        <v>1495</v>
      </c>
      <c r="E361" s="605" t="s">
        <v>1508</v>
      </c>
      <c r="F361" s="605" t="s">
        <v>1599</v>
      </c>
      <c r="G361" s="605" t="s">
        <v>1600</v>
      </c>
      <c r="H361" s="622"/>
      <c r="I361" s="622"/>
      <c r="J361" s="605"/>
      <c r="K361" s="605"/>
      <c r="L361" s="622">
        <v>1</v>
      </c>
      <c r="M361" s="622">
        <v>111</v>
      </c>
      <c r="N361" s="605">
        <v>1</v>
      </c>
      <c r="O361" s="605">
        <v>111</v>
      </c>
      <c r="P361" s="622"/>
      <c r="Q361" s="622"/>
      <c r="R361" s="610"/>
      <c r="S361" s="623"/>
    </row>
    <row r="362" spans="1:19" ht="14.4" customHeight="1" x14ac:dyDescent="0.3">
      <c r="A362" s="604" t="s">
        <v>1499</v>
      </c>
      <c r="B362" s="605" t="s">
        <v>1525</v>
      </c>
      <c r="C362" s="605" t="s">
        <v>519</v>
      </c>
      <c r="D362" s="605" t="s">
        <v>1495</v>
      </c>
      <c r="E362" s="605" t="s">
        <v>1508</v>
      </c>
      <c r="F362" s="605" t="s">
        <v>1601</v>
      </c>
      <c r="G362" s="605" t="s">
        <v>1602</v>
      </c>
      <c r="H362" s="622">
        <v>76</v>
      </c>
      <c r="I362" s="622">
        <v>13300</v>
      </c>
      <c r="J362" s="605">
        <v>0.88401462279827181</v>
      </c>
      <c r="K362" s="605">
        <v>175</v>
      </c>
      <c r="L362" s="622">
        <v>85</v>
      </c>
      <c r="M362" s="622">
        <v>15045</v>
      </c>
      <c r="N362" s="605">
        <v>1</v>
      </c>
      <c r="O362" s="605">
        <v>177</v>
      </c>
      <c r="P362" s="622">
        <v>77</v>
      </c>
      <c r="Q362" s="622">
        <v>13629</v>
      </c>
      <c r="R362" s="610">
        <v>0.90588235294117647</v>
      </c>
      <c r="S362" s="623">
        <v>177</v>
      </c>
    </row>
    <row r="363" spans="1:19" ht="14.4" customHeight="1" x14ac:dyDescent="0.3">
      <c r="A363" s="604" t="s">
        <v>1499</v>
      </c>
      <c r="B363" s="605" t="s">
        <v>1525</v>
      </c>
      <c r="C363" s="605" t="s">
        <v>519</v>
      </c>
      <c r="D363" s="605" t="s">
        <v>1495</v>
      </c>
      <c r="E363" s="605" t="s">
        <v>1508</v>
      </c>
      <c r="F363" s="605" t="s">
        <v>1603</v>
      </c>
      <c r="G363" s="605" t="s">
        <v>1604</v>
      </c>
      <c r="H363" s="622">
        <v>15</v>
      </c>
      <c r="I363" s="622">
        <v>30015</v>
      </c>
      <c r="J363" s="605">
        <v>0.7327880859375</v>
      </c>
      <c r="K363" s="605">
        <v>2001</v>
      </c>
      <c r="L363" s="622">
        <v>20</v>
      </c>
      <c r="M363" s="622">
        <v>40960</v>
      </c>
      <c r="N363" s="605">
        <v>1</v>
      </c>
      <c r="O363" s="605">
        <v>2048</v>
      </c>
      <c r="P363" s="622">
        <v>26</v>
      </c>
      <c r="Q363" s="622">
        <v>53274</v>
      </c>
      <c r="R363" s="610">
        <v>1.3006347656249999</v>
      </c>
      <c r="S363" s="623">
        <v>2049</v>
      </c>
    </row>
    <row r="364" spans="1:19" ht="14.4" customHeight="1" x14ac:dyDescent="0.3">
      <c r="A364" s="604" t="s">
        <v>1499</v>
      </c>
      <c r="B364" s="605" t="s">
        <v>1525</v>
      </c>
      <c r="C364" s="605" t="s">
        <v>519</v>
      </c>
      <c r="D364" s="605" t="s">
        <v>1495</v>
      </c>
      <c r="E364" s="605" t="s">
        <v>1508</v>
      </c>
      <c r="F364" s="605" t="s">
        <v>1605</v>
      </c>
      <c r="G364" s="605" t="s">
        <v>1606</v>
      </c>
      <c r="H364" s="622">
        <v>16</v>
      </c>
      <c r="I364" s="622">
        <v>5392</v>
      </c>
      <c r="J364" s="605">
        <v>0.97681159420289854</v>
      </c>
      <c r="K364" s="605">
        <v>337</v>
      </c>
      <c r="L364" s="622">
        <v>16</v>
      </c>
      <c r="M364" s="622">
        <v>5520</v>
      </c>
      <c r="N364" s="605">
        <v>1</v>
      </c>
      <c r="O364" s="605">
        <v>345</v>
      </c>
      <c r="P364" s="622">
        <v>30</v>
      </c>
      <c r="Q364" s="622">
        <v>10350</v>
      </c>
      <c r="R364" s="610">
        <v>1.875</v>
      </c>
      <c r="S364" s="623">
        <v>345</v>
      </c>
    </row>
    <row r="365" spans="1:19" ht="14.4" customHeight="1" x14ac:dyDescent="0.3">
      <c r="A365" s="604" t="s">
        <v>1499</v>
      </c>
      <c r="B365" s="605" t="s">
        <v>1525</v>
      </c>
      <c r="C365" s="605" t="s">
        <v>519</v>
      </c>
      <c r="D365" s="605" t="s">
        <v>1495</v>
      </c>
      <c r="E365" s="605" t="s">
        <v>1508</v>
      </c>
      <c r="F365" s="605" t="s">
        <v>1607</v>
      </c>
      <c r="G365" s="605" t="s">
        <v>1608</v>
      </c>
      <c r="H365" s="622">
        <v>1</v>
      </c>
      <c r="I365" s="622">
        <v>295</v>
      </c>
      <c r="J365" s="605">
        <v>0.96091205211726383</v>
      </c>
      <c r="K365" s="605">
        <v>295</v>
      </c>
      <c r="L365" s="622">
        <v>1</v>
      </c>
      <c r="M365" s="622">
        <v>307</v>
      </c>
      <c r="N365" s="605">
        <v>1</v>
      </c>
      <c r="O365" s="605">
        <v>307</v>
      </c>
      <c r="P365" s="622">
        <v>1</v>
      </c>
      <c r="Q365" s="622">
        <v>308</v>
      </c>
      <c r="R365" s="610">
        <v>1.003257328990228</v>
      </c>
      <c r="S365" s="623">
        <v>308</v>
      </c>
    </row>
    <row r="366" spans="1:19" ht="14.4" customHeight="1" x14ac:dyDescent="0.3">
      <c r="A366" s="604" t="s">
        <v>1499</v>
      </c>
      <c r="B366" s="605" t="s">
        <v>1525</v>
      </c>
      <c r="C366" s="605" t="s">
        <v>519</v>
      </c>
      <c r="D366" s="605" t="s">
        <v>1495</v>
      </c>
      <c r="E366" s="605" t="s">
        <v>1508</v>
      </c>
      <c r="F366" s="605" t="s">
        <v>1609</v>
      </c>
      <c r="G366" s="605" t="s">
        <v>1610</v>
      </c>
      <c r="H366" s="622">
        <v>5</v>
      </c>
      <c r="I366" s="622">
        <v>13480</v>
      </c>
      <c r="J366" s="605">
        <v>0.70384294068504594</v>
      </c>
      <c r="K366" s="605">
        <v>2696</v>
      </c>
      <c r="L366" s="622">
        <v>7</v>
      </c>
      <c r="M366" s="622">
        <v>19152</v>
      </c>
      <c r="N366" s="605">
        <v>1</v>
      </c>
      <c r="O366" s="605">
        <v>2736</v>
      </c>
      <c r="P366" s="622">
        <v>3</v>
      </c>
      <c r="Q366" s="622">
        <v>8211</v>
      </c>
      <c r="R366" s="610">
        <v>0.42872807017543857</v>
      </c>
      <c r="S366" s="623">
        <v>2737</v>
      </c>
    </row>
    <row r="367" spans="1:19" ht="14.4" customHeight="1" x14ac:dyDescent="0.3">
      <c r="A367" s="604" t="s">
        <v>1499</v>
      </c>
      <c r="B367" s="605" t="s">
        <v>1525</v>
      </c>
      <c r="C367" s="605" t="s">
        <v>519</v>
      </c>
      <c r="D367" s="605" t="s">
        <v>1495</v>
      </c>
      <c r="E367" s="605" t="s">
        <v>1508</v>
      </c>
      <c r="F367" s="605" t="s">
        <v>1615</v>
      </c>
      <c r="G367" s="605" t="s">
        <v>1616</v>
      </c>
      <c r="H367" s="622">
        <v>2</v>
      </c>
      <c r="I367" s="622">
        <v>1324</v>
      </c>
      <c r="J367" s="605"/>
      <c r="K367" s="605">
        <v>662</v>
      </c>
      <c r="L367" s="622"/>
      <c r="M367" s="622"/>
      <c r="N367" s="605"/>
      <c r="O367" s="605"/>
      <c r="P367" s="622"/>
      <c r="Q367" s="622"/>
      <c r="R367" s="610"/>
      <c r="S367" s="623"/>
    </row>
    <row r="368" spans="1:19" ht="14.4" customHeight="1" x14ac:dyDescent="0.3">
      <c r="A368" s="604" t="s">
        <v>1499</v>
      </c>
      <c r="B368" s="605" t="s">
        <v>1525</v>
      </c>
      <c r="C368" s="605" t="s">
        <v>519</v>
      </c>
      <c r="D368" s="605" t="s">
        <v>1495</v>
      </c>
      <c r="E368" s="605" t="s">
        <v>1508</v>
      </c>
      <c r="F368" s="605" t="s">
        <v>1619</v>
      </c>
      <c r="G368" s="605" t="s">
        <v>1620</v>
      </c>
      <c r="H368" s="622">
        <v>35</v>
      </c>
      <c r="I368" s="622">
        <v>5285</v>
      </c>
      <c r="J368" s="605">
        <v>0.92153443766346987</v>
      </c>
      <c r="K368" s="605">
        <v>151</v>
      </c>
      <c r="L368" s="622">
        <v>37</v>
      </c>
      <c r="M368" s="622">
        <v>5735</v>
      </c>
      <c r="N368" s="605">
        <v>1</v>
      </c>
      <c r="O368" s="605">
        <v>155</v>
      </c>
      <c r="P368" s="622">
        <v>8</v>
      </c>
      <c r="Q368" s="622">
        <v>1240</v>
      </c>
      <c r="R368" s="610">
        <v>0.21621621621621623</v>
      </c>
      <c r="S368" s="623">
        <v>155</v>
      </c>
    </row>
    <row r="369" spans="1:19" ht="14.4" customHeight="1" x14ac:dyDescent="0.3">
      <c r="A369" s="604" t="s">
        <v>1499</v>
      </c>
      <c r="B369" s="605" t="s">
        <v>1525</v>
      </c>
      <c r="C369" s="605" t="s">
        <v>519</v>
      </c>
      <c r="D369" s="605" t="s">
        <v>1495</v>
      </c>
      <c r="E369" s="605" t="s">
        <v>1508</v>
      </c>
      <c r="F369" s="605" t="s">
        <v>1621</v>
      </c>
      <c r="G369" s="605" t="s">
        <v>1622</v>
      </c>
      <c r="H369" s="622">
        <v>17</v>
      </c>
      <c r="I369" s="622">
        <v>3315</v>
      </c>
      <c r="J369" s="605">
        <v>2.3797559224694904</v>
      </c>
      <c r="K369" s="605">
        <v>195</v>
      </c>
      <c r="L369" s="622">
        <v>7</v>
      </c>
      <c r="M369" s="622">
        <v>1393</v>
      </c>
      <c r="N369" s="605">
        <v>1</v>
      </c>
      <c r="O369" s="605">
        <v>199</v>
      </c>
      <c r="P369" s="622">
        <v>2</v>
      </c>
      <c r="Q369" s="622">
        <v>398</v>
      </c>
      <c r="R369" s="610">
        <v>0.2857142857142857</v>
      </c>
      <c r="S369" s="623">
        <v>199</v>
      </c>
    </row>
    <row r="370" spans="1:19" ht="14.4" customHeight="1" x14ac:dyDescent="0.3">
      <c r="A370" s="604" t="s">
        <v>1499</v>
      </c>
      <c r="B370" s="605" t="s">
        <v>1525</v>
      </c>
      <c r="C370" s="605" t="s">
        <v>519</v>
      </c>
      <c r="D370" s="605" t="s">
        <v>1495</v>
      </c>
      <c r="E370" s="605" t="s">
        <v>1508</v>
      </c>
      <c r="F370" s="605" t="s">
        <v>1623</v>
      </c>
      <c r="G370" s="605" t="s">
        <v>1624</v>
      </c>
      <c r="H370" s="622"/>
      <c r="I370" s="622"/>
      <c r="J370" s="605"/>
      <c r="K370" s="605"/>
      <c r="L370" s="622"/>
      <c r="M370" s="622"/>
      <c r="N370" s="605"/>
      <c r="O370" s="605"/>
      <c r="P370" s="622">
        <v>14</v>
      </c>
      <c r="Q370" s="622">
        <v>2856</v>
      </c>
      <c r="R370" s="610"/>
      <c r="S370" s="623">
        <v>204</v>
      </c>
    </row>
    <row r="371" spans="1:19" ht="14.4" customHeight="1" x14ac:dyDescent="0.3">
      <c r="A371" s="604" t="s">
        <v>1499</v>
      </c>
      <c r="B371" s="605" t="s">
        <v>1525</v>
      </c>
      <c r="C371" s="605" t="s">
        <v>519</v>
      </c>
      <c r="D371" s="605" t="s">
        <v>1495</v>
      </c>
      <c r="E371" s="605" t="s">
        <v>1508</v>
      </c>
      <c r="F371" s="605" t="s">
        <v>1625</v>
      </c>
      <c r="G371" s="605" t="s">
        <v>1626</v>
      </c>
      <c r="H371" s="622">
        <v>3</v>
      </c>
      <c r="I371" s="622">
        <v>1254</v>
      </c>
      <c r="J371" s="605"/>
      <c r="K371" s="605">
        <v>418</v>
      </c>
      <c r="L371" s="622"/>
      <c r="M371" s="622"/>
      <c r="N371" s="605"/>
      <c r="O371" s="605"/>
      <c r="P371" s="622"/>
      <c r="Q371" s="622"/>
      <c r="R371" s="610"/>
      <c r="S371" s="623"/>
    </row>
    <row r="372" spans="1:19" ht="14.4" customHeight="1" x14ac:dyDescent="0.3">
      <c r="A372" s="604" t="s">
        <v>1499</v>
      </c>
      <c r="B372" s="605" t="s">
        <v>1525</v>
      </c>
      <c r="C372" s="605" t="s">
        <v>519</v>
      </c>
      <c r="D372" s="605" t="s">
        <v>1495</v>
      </c>
      <c r="E372" s="605" t="s">
        <v>1508</v>
      </c>
      <c r="F372" s="605" t="s">
        <v>1627</v>
      </c>
      <c r="G372" s="605" t="s">
        <v>1628</v>
      </c>
      <c r="H372" s="622">
        <v>17</v>
      </c>
      <c r="I372" s="622">
        <v>2703</v>
      </c>
      <c r="J372" s="605">
        <v>0.55276073619631905</v>
      </c>
      <c r="K372" s="605">
        <v>159</v>
      </c>
      <c r="L372" s="622">
        <v>30</v>
      </c>
      <c r="M372" s="622">
        <v>4890</v>
      </c>
      <c r="N372" s="605">
        <v>1</v>
      </c>
      <c r="O372" s="605">
        <v>163</v>
      </c>
      <c r="P372" s="622">
        <v>25</v>
      </c>
      <c r="Q372" s="622">
        <v>4075</v>
      </c>
      <c r="R372" s="610">
        <v>0.83333333333333337</v>
      </c>
      <c r="S372" s="623">
        <v>163</v>
      </c>
    </row>
    <row r="373" spans="1:19" ht="14.4" customHeight="1" x14ac:dyDescent="0.3">
      <c r="A373" s="604" t="s">
        <v>1499</v>
      </c>
      <c r="B373" s="605" t="s">
        <v>1525</v>
      </c>
      <c r="C373" s="605" t="s">
        <v>519</v>
      </c>
      <c r="D373" s="605" t="s">
        <v>1495</v>
      </c>
      <c r="E373" s="605" t="s">
        <v>1508</v>
      </c>
      <c r="F373" s="605" t="s">
        <v>1629</v>
      </c>
      <c r="G373" s="605" t="s">
        <v>1630</v>
      </c>
      <c r="H373" s="622"/>
      <c r="I373" s="622"/>
      <c r="J373" s="605"/>
      <c r="K373" s="605"/>
      <c r="L373" s="622">
        <v>1</v>
      </c>
      <c r="M373" s="622">
        <v>436</v>
      </c>
      <c r="N373" s="605">
        <v>1</v>
      </c>
      <c r="O373" s="605">
        <v>436</v>
      </c>
      <c r="P373" s="622"/>
      <c r="Q373" s="622"/>
      <c r="R373" s="610"/>
      <c r="S373" s="623"/>
    </row>
    <row r="374" spans="1:19" ht="14.4" customHeight="1" x14ac:dyDescent="0.3">
      <c r="A374" s="604" t="s">
        <v>1499</v>
      </c>
      <c r="B374" s="605" t="s">
        <v>1525</v>
      </c>
      <c r="C374" s="605" t="s">
        <v>519</v>
      </c>
      <c r="D374" s="605" t="s">
        <v>1495</v>
      </c>
      <c r="E374" s="605" t="s">
        <v>1508</v>
      </c>
      <c r="F374" s="605" t="s">
        <v>1631</v>
      </c>
      <c r="G374" s="605" t="s">
        <v>1632</v>
      </c>
      <c r="H374" s="622">
        <v>4</v>
      </c>
      <c r="I374" s="622">
        <v>8492</v>
      </c>
      <c r="J374" s="605">
        <v>0.98560817084493968</v>
      </c>
      <c r="K374" s="605">
        <v>2123</v>
      </c>
      <c r="L374" s="622">
        <v>4</v>
      </c>
      <c r="M374" s="622">
        <v>8616</v>
      </c>
      <c r="N374" s="605">
        <v>1</v>
      </c>
      <c r="O374" s="605">
        <v>2154</v>
      </c>
      <c r="P374" s="622">
        <v>4</v>
      </c>
      <c r="Q374" s="622">
        <v>8620</v>
      </c>
      <c r="R374" s="610">
        <v>1.0004642525533891</v>
      </c>
      <c r="S374" s="623">
        <v>2155</v>
      </c>
    </row>
    <row r="375" spans="1:19" ht="14.4" customHeight="1" x14ac:dyDescent="0.3">
      <c r="A375" s="604" t="s">
        <v>1499</v>
      </c>
      <c r="B375" s="605" t="s">
        <v>1525</v>
      </c>
      <c r="C375" s="605" t="s">
        <v>519</v>
      </c>
      <c r="D375" s="605" t="s">
        <v>1495</v>
      </c>
      <c r="E375" s="605" t="s">
        <v>1508</v>
      </c>
      <c r="F375" s="605" t="s">
        <v>1633</v>
      </c>
      <c r="G375" s="605" t="s">
        <v>1634</v>
      </c>
      <c r="H375" s="622">
        <v>3</v>
      </c>
      <c r="I375" s="622">
        <v>477</v>
      </c>
      <c r="J375" s="605">
        <v>0.97546012269938653</v>
      </c>
      <c r="K375" s="605">
        <v>159</v>
      </c>
      <c r="L375" s="622">
        <v>3</v>
      </c>
      <c r="M375" s="622">
        <v>489</v>
      </c>
      <c r="N375" s="605">
        <v>1</v>
      </c>
      <c r="O375" s="605">
        <v>163</v>
      </c>
      <c r="P375" s="622">
        <v>2</v>
      </c>
      <c r="Q375" s="622">
        <v>326</v>
      </c>
      <c r="R375" s="610">
        <v>0.66666666666666663</v>
      </c>
      <c r="S375" s="623">
        <v>163</v>
      </c>
    </row>
    <row r="376" spans="1:19" ht="14.4" customHeight="1" x14ac:dyDescent="0.3">
      <c r="A376" s="604" t="s">
        <v>1499</v>
      </c>
      <c r="B376" s="605" t="s">
        <v>1525</v>
      </c>
      <c r="C376" s="605" t="s">
        <v>519</v>
      </c>
      <c r="D376" s="605" t="s">
        <v>1495</v>
      </c>
      <c r="E376" s="605" t="s">
        <v>1508</v>
      </c>
      <c r="F376" s="605" t="s">
        <v>1635</v>
      </c>
      <c r="G376" s="605" t="s">
        <v>1636</v>
      </c>
      <c r="H376" s="622">
        <v>1</v>
      </c>
      <c r="I376" s="622">
        <v>917</v>
      </c>
      <c r="J376" s="605"/>
      <c r="K376" s="605">
        <v>917</v>
      </c>
      <c r="L376" s="622"/>
      <c r="M376" s="622"/>
      <c r="N376" s="605"/>
      <c r="O376" s="605"/>
      <c r="P376" s="622"/>
      <c r="Q376" s="622"/>
      <c r="R376" s="610"/>
      <c r="S376" s="623"/>
    </row>
    <row r="377" spans="1:19" ht="14.4" customHeight="1" x14ac:dyDescent="0.3">
      <c r="A377" s="604" t="s">
        <v>1499</v>
      </c>
      <c r="B377" s="605" t="s">
        <v>1525</v>
      </c>
      <c r="C377" s="605" t="s">
        <v>519</v>
      </c>
      <c r="D377" s="605" t="s">
        <v>1496</v>
      </c>
      <c r="E377" s="605" t="s">
        <v>1526</v>
      </c>
      <c r="F377" s="605" t="s">
        <v>1542</v>
      </c>
      <c r="G377" s="605" t="s">
        <v>650</v>
      </c>
      <c r="H377" s="622">
        <v>0.5</v>
      </c>
      <c r="I377" s="622">
        <v>189.66</v>
      </c>
      <c r="J377" s="605"/>
      <c r="K377" s="605">
        <v>379.32</v>
      </c>
      <c r="L377" s="622"/>
      <c r="M377" s="622"/>
      <c r="N377" s="605"/>
      <c r="O377" s="605"/>
      <c r="P377" s="622"/>
      <c r="Q377" s="622"/>
      <c r="R377" s="610"/>
      <c r="S377" s="623"/>
    </row>
    <row r="378" spans="1:19" ht="14.4" customHeight="1" x14ac:dyDescent="0.3">
      <c r="A378" s="604" t="s">
        <v>1499</v>
      </c>
      <c r="B378" s="605" t="s">
        <v>1525</v>
      </c>
      <c r="C378" s="605" t="s">
        <v>519</v>
      </c>
      <c r="D378" s="605" t="s">
        <v>1496</v>
      </c>
      <c r="E378" s="605" t="s">
        <v>1508</v>
      </c>
      <c r="F378" s="605" t="s">
        <v>1553</v>
      </c>
      <c r="G378" s="605" t="s">
        <v>1554</v>
      </c>
      <c r="H378" s="622">
        <v>17</v>
      </c>
      <c r="I378" s="622">
        <v>3519</v>
      </c>
      <c r="J378" s="605"/>
      <c r="K378" s="605">
        <v>207</v>
      </c>
      <c r="L378" s="622"/>
      <c r="M378" s="622"/>
      <c r="N378" s="605"/>
      <c r="O378" s="605"/>
      <c r="P378" s="622"/>
      <c r="Q378" s="622"/>
      <c r="R378" s="610"/>
      <c r="S378" s="623"/>
    </row>
    <row r="379" spans="1:19" ht="14.4" customHeight="1" x14ac:dyDescent="0.3">
      <c r="A379" s="604" t="s">
        <v>1499</v>
      </c>
      <c r="B379" s="605" t="s">
        <v>1525</v>
      </c>
      <c r="C379" s="605" t="s">
        <v>519</v>
      </c>
      <c r="D379" s="605" t="s">
        <v>1496</v>
      </c>
      <c r="E379" s="605" t="s">
        <v>1508</v>
      </c>
      <c r="F379" s="605" t="s">
        <v>1555</v>
      </c>
      <c r="G379" s="605" t="s">
        <v>1556</v>
      </c>
      <c r="H379" s="622">
        <v>10</v>
      </c>
      <c r="I379" s="622">
        <v>1510</v>
      </c>
      <c r="J379" s="605"/>
      <c r="K379" s="605">
        <v>151</v>
      </c>
      <c r="L379" s="622"/>
      <c r="M379" s="622"/>
      <c r="N379" s="605"/>
      <c r="O379" s="605"/>
      <c r="P379" s="622"/>
      <c r="Q379" s="622"/>
      <c r="R379" s="610"/>
      <c r="S379" s="623"/>
    </row>
    <row r="380" spans="1:19" ht="14.4" customHeight="1" x14ac:dyDescent="0.3">
      <c r="A380" s="604" t="s">
        <v>1499</v>
      </c>
      <c r="B380" s="605" t="s">
        <v>1525</v>
      </c>
      <c r="C380" s="605" t="s">
        <v>519</v>
      </c>
      <c r="D380" s="605" t="s">
        <v>1496</v>
      </c>
      <c r="E380" s="605" t="s">
        <v>1508</v>
      </c>
      <c r="F380" s="605" t="s">
        <v>1557</v>
      </c>
      <c r="G380" s="605" t="s">
        <v>1558</v>
      </c>
      <c r="H380" s="622">
        <v>13</v>
      </c>
      <c r="I380" s="622">
        <v>2379</v>
      </c>
      <c r="J380" s="605"/>
      <c r="K380" s="605">
        <v>183</v>
      </c>
      <c r="L380" s="622"/>
      <c r="M380" s="622"/>
      <c r="N380" s="605"/>
      <c r="O380" s="605"/>
      <c r="P380" s="622"/>
      <c r="Q380" s="622"/>
      <c r="R380" s="610"/>
      <c r="S380" s="623"/>
    </row>
    <row r="381" spans="1:19" ht="14.4" customHeight="1" x14ac:dyDescent="0.3">
      <c r="A381" s="604" t="s">
        <v>1499</v>
      </c>
      <c r="B381" s="605" t="s">
        <v>1525</v>
      </c>
      <c r="C381" s="605" t="s">
        <v>519</v>
      </c>
      <c r="D381" s="605" t="s">
        <v>1496</v>
      </c>
      <c r="E381" s="605" t="s">
        <v>1508</v>
      </c>
      <c r="F381" s="605" t="s">
        <v>1559</v>
      </c>
      <c r="G381" s="605" t="s">
        <v>1560</v>
      </c>
      <c r="H381" s="622">
        <v>8</v>
      </c>
      <c r="I381" s="622">
        <v>1000</v>
      </c>
      <c r="J381" s="605"/>
      <c r="K381" s="605">
        <v>125</v>
      </c>
      <c r="L381" s="622"/>
      <c r="M381" s="622"/>
      <c r="N381" s="605"/>
      <c r="O381" s="605"/>
      <c r="P381" s="622"/>
      <c r="Q381" s="622"/>
      <c r="R381" s="610"/>
      <c r="S381" s="623"/>
    </row>
    <row r="382" spans="1:19" ht="14.4" customHeight="1" x14ac:dyDescent="0.3">
      <c r="A382" s="604" t="s">
        <v>1499</v>
      </c>
      <c r="B382" s="605" t="s">
        <v>1525</v>
      </c>
      <c r="C382" s="605" t="s">
        <v>519</v>
      </c>
      <c r="D382" s="605" t="s">
        <v>1496</v>
      </c>
      <c r="E382" s="605" t="s">
        <v>1508</v>
      </c>
      <c r="F382" s="605" t="s">
        <v>1561</v>
      </c>
      <c r="G382" s="605" t="s">
        <v>1562</v>
      </c>
      <c r="H382" s="622">
        <v>79</v>
      </c>
      <c r="I382" s="622">
        <v>17301</v>
      </c>
      <c r="J382" s="605"/>
      <c r="K382" s="605">
        <v>219</v>
      </c>
      <c r="L382" s="622"/>
      <c r="M382" s="622"/>
      <c r="N382" s="605"/>
      <c r="O382" s="605"/>
      <c r="P382" s="622"/>
      <c r="Q382" s="622"/>
      <c r="R382" s="610"/>
      <c r="S382" s="623"/>
    </row>
    <row r="383" spans="1:19" ht="14.4" customHeight="1" x14ac:dyDescent="0.3">
      <c r="A383" s="604" t="s">
        <v>1499</v>
      </c>
      <c r="B383" s="605" t="s">
        <v>1525</v>
      </c>
      <c r="C383" s="605" t="s">
        <v>519</v>
      </c>
      <c r="D383" s="605" t="s">
        <v>1496</v>
      </c>
      <c r="E383" s="605" t="s">
        <v>1508</v>
      </c>
      <c r="F383" s="605" t="s">
        <v>1563</v>
      </c>
      <c r="G383" s="605" t="s">
        <v>1564</v>
      </c>
      <c r="H383" s="622">
        <v>2</v>
      </c>
      <c r="I383" s="622">
        <v>438</v>
      </c>
      <c r="J383" s="605"/>
      <c r="K383" s="605">
        <v>219</v>
      </c>
      <c r="L383" s="622"/>
      <c r="M383" s="622"/>
      <c r="N383" s="605"/>
      <c r="O383" s="605"/>
      <c r="P383" s="622"/>
      <c r="Q383" s="622"/>
      <c r="R383" s="610"/>
      <c r="S383" s="623"/>
    </row>
    <row r="384" spans="1:19" ht="14.4" customHeight="1" x14ac:dyDescent="0.3">
      <c r="A384" s="604" t="s">
        <v>1499</v>
      </c>
      <c r="B384" s="605" t="s">
        <v>1525</v>
      </c>
      <c r="C384" s="605" t="s">
        <v>519</v>
      </c>
      <c r="D384" s="605" t="s">
        <v>1496</v>
      </c>
      <c r="E384" s="605" t="s">
        <v>1508</v>
      </c>
      <c r="F384" s="605" t="s">
        <v>1567</v>
      </c>
      <c r="G384" s="605" t="s">
        <v>1568</v>
      </c>
      <c r="H384" s="622">
        <v>14</v>
      </c>
      <c r="I384" s="622">
        <v>3094</v>
      </c>
      <c r="J384" s="605"/>
      <c r="K384" s="605">
        <v>221</v>
      </c>
      <c r="L384" s="622"/>
      <c r="M384" s="622"/>
      <c r="N384" s="605"/>
      <c r="O384" s="605"/>
      <c r="P384" s="622"/>
      <c r="Q384" s="622"/>
      <c r="R384" s="610"/>
      <c r="S384" s="623"/>
    </row>
    <row r="385" spans="1:19" ht="14.4" customHeight="1" x14ac:dyDescent="0.3">
      <c r="A385" s="604" t="s">
        <v>1499</v>
      </c>
      <c r="B385" s="605" t="s">
        <v>1525</v>
      </c>
      <c r="C385" s="605" t="s">
        <v>519</v>
      </c>
      <c r="D385" s="605" t="s">
        <v>1496</v>
      </c>
      <c r="E385" s="605" t="s">
        <v>1508</v>
      </c>
      <c r="F385" s="605" t="s">
        <v>1583</v>
      </c>
      <c r="G385" s="605" t="s">
        <v>1584</v>
      </c>
      <c r="H385" s="622">
        <v>9</v>
      </c>
      <c r="I385" s="622">
        <v>3033</v>
      </c>
      <c r="J385" s="605"/>
      <c r="K385" s="605">
        <v>337</v>
      </c>
      <c r="L385" s="622"/>
      <c r="M385" s="622"/>
      <c r="N385" s="605"/>
      <c r="O385" s="605"/>
      <c r="P385" s="622"/>
      <c r="Q385" s="622"/>
      <c r="R385" s="610"/>
      <c r="S385" s="623"/>
    </row>
    <row r="386" spans="1:19" ht="14.4" customHeight="1" x14ac:dyDescent="0.3">
      <c r="A386" s="604" t="s">
        <v>1499</v>
      </c>
      <c r="B386" s="605" t="s">
        <v>1525</v>
      </c>
      <c r="C386" s="605" t="s">
        <v>519</v>
      </c>
      <c r="D386" s="605" t="s">
        <v>1496</v>
      </c>
      <c r="E386" s="605" t="s">
        <v>1508</v>
      </c>
      <c r="F386" s="605" t="s">
        <v>1585</v>
      </c>
      <c r="G386" s="605" t="s">
        <v>1586</v>
      </c>
      <c r="H386" s="622">
        <v>3</v>
      </c>
      <c r="I386" s="622">
        <v>2511</v>
      </c>
      <c r="J386" s="605"/>
      <c r="K386" s="605">
        <v>837</v>
      </c>
      <c r="L386" s="622"/>
      <c r="M386" s="622"/>
      <c r="N386" s="605"/>
      <c r="O386" s="605"/>
      <c r="P386" s="622"/>
      <c r="Q386" s="622"/>
      <c r="R386" s="610"/>
      <c r="S386" s="623"/>
    </row>
    <row r="387" spans="1:19" ht="14.4" customHeight="1" x14ac:dyDescent="0.3">
      <c r="A387" s="604" t="s">
        <v>1499</v>
      </c>
      <c r="B387" s="605" t="s">
        <v>1525</v>
      </c>
      <c r="C387" s="605" t="s">
        <v>519</v>
      </c>
      <c r="D387" s="605" t="s">
        <v>1496</v>
      </c>
      <c r="E387" s="605" t="s">
        <v>1508</v>
      </c>
      <c r="F387" s="605" t="s">
        <v>1601</v>
      </c>
      <c r="G387" s="605" t="s">
        <v>1602</v>
      </c>
      <c r="H387" s="622">
        <v>69</v>
      </c>
      <c r="I387" s="622">
        <v>12075</v>
      </c>
      <c r="J387" s="605"/>
      <c r="K387" s="605">
        <v>175</v>
      </c>
      <c r="L387" s="622"/>
      <c r="M387" s="622"/>
      <c r="N387" s="605"/>
      <c r="O387" s="605"/>
      <c r="P387" s="622"/>
      <c r="Q387" s="622"/>
      <c r="R387" s="610"/>
      <c r="S387" s="623"/>
    </row>
    <row r="388" spans="1:19" ht="14.4" customHeight="1" x14ac:dyDescent="0.3">
      <c r="A388" s="604" t="s">
        <v>1499</v>
      </c>
      <c r="B388" s="605" t="s">
        <v>1525</v>
      </c>
      <c r="C388" s="605" t="s">
        <v>519</v>
      </c>
      <c r="D388" s="605" t="s">
        <v>1496</v>
      </c>
      <c r="E388" s="605" t="s">
        <v>1508</v>
      </c>
      <c r="F388" s="605" t="s">
        <v>1605</v>
      </c>
      <c r="G388" s="605" t="s">
        <v>1606</v>
      </c>
      <c r="H388" s="622">
        <v>9</v>
      </c>
      <c r="I388" s="622">
        <v>3033</v>
      </c>
      <c r="J388" s="605"/>
      <c r="K388" s="605">
        <v>337</v>
      </c>
      <c r="L388" s="622"/>
      <c r="M388" s="622"/>
      <c r="N388" s="605"/>
      <c r="O388" s="605"/>
      <c r="P388" s="622"/>
      <c r="Q388" s="622"/>
      <c r="R388" s="610"/>
      <c r="S388" s="623"/>
    </row>
    <row r="389" spans="1:19" ht="14.4" customHeight="1" x14ac:dyDescent="0.3">
      <c r="A389" s="604" t="s">
        <v>1499</v>
      </c>
      <c r="B389" s="605" t="s">
        <v>1525</v>
      </c>
      <c r="C389" s="605" t="s">
        <v>519</v>
      </c>
      <c r="D389" s="605" t="s">
        <v>1496</v>
      </c>
      <c r="E389" s="605" t="s">
        <v>1508</v>
      </c>
      <c r="F389" s="605" t="s">
        <v>1615</v>
      </c>
      <c r="G389" s="605" t="s">
        <v>1616</v>
      </c>
      <c r="H389" s="622">
        <v>2</v>
      </c>
      <c r="I389" s="622">
        <v>1324</v>
      </c>
      <c r="J389" s="605"/>
      <c r="K389" s="605">
        <v>662</v>
      </c>
      <c r="L389" s="622"/>
      <c r="M389" s="622"/>
      <c r="N389" s="605"/>
      <c r="O389" s="605"/>
      <c r="P389" s="622"/>
      <c r="Q389" s="622"/>
      <c r="R389" s="610"/>
      <c r="S389" s="623"/>
    </row>
    <row r="390" spans="1:19" ht="14.4" customHeight="1" x14ac:dyDescent="0.3">
      <c r="A390" s="604" t="s">
        <v>1499</v>
      </c>
      <c r="B390" s="605" t="s">
        <v>1525</v>
      </c>
      <c r="C390" s="605" t="s">
        <v>519</v>
      </c>
      <c r="D390" s="605" t="s">
        <v>1496</v>
      </c>
      <c r="E390" s="605" t="s">
        <v>1508</v>
      </c>
      <c r="F390" s="605" t="s">
        <v>1619</v>
      </c>
      <c r="G390" s="605" t="s">
        <v>1620</v>
      </c>
      <c r="H390" s="622">
        <v>39</v>
      </c>
      <c r="I390" s="622">
        <v>5889</v>
      </c>
      <c r="J390" s="605"/>
      <c r="K390" s="605">
        <v>151</v>
      </c>
      <c r="L390" s="622"/>
      <c r="M390" s="622"/>
      <c r="N390" s="605"/>
      <c r="O390" s="605"/>
      <c r="P390" s="622"/>
      <c r="Q390" s="622"/>
      <c r="R390" s="610"/>
      <c r="S390" s="623"/>
    </row>
    <row r="391" spans="1:19" ht="14.4" customHeight="1" x14ac:dyDescent="0.3">
      <c r="A391" s="604" t="s">
        <v>1499</v>
      </c>
      <c r="B391" s="605" t="s">
        <v>1525</v>
      </c>
      <c r="C391" s="605" t="s">
        <v>519</v>
      </c>
      <c r="D391" s="605" t="s">
        <v>1496</v>
      </c>
      <c r="E391" s="605" t="s">
        <v>1508</v>
      </c>
      <c r="F391" s="605" t="s">
        <v>1621</v>
      </c>
      <c r="G391" s="605" t="s">
        <v>1622</v>
      </c>
      <c r="H391" s="622">
        <v>18</v>
      </c>
      <c r="I391" s="622">
        <v>3510</v>
      </c>
      <c r="J391" s="605"/>
      <c r="K391" s="605">
        <v>195</v>
      </c>
      <c r="L391" s="622"/>
      <c r="M391" s="622"/>
      <c r="N391" s="605"/>
      <c r="O391" s="605"/>
      <c r="P391" s="622"/>
      <c r="Q391" s="622"/>
      <c r="R391" s="610"/>
      <c r="S391" s="623"/>
    </row>
    <row r="392" spans="1:19" ht="14.4" customHeight="1" x14ac:dyDescent="0.3">
      <c r="A392" s="604" t="s">
        <v>1499</v>
      </c>
      <c r="B392" s="605" t="s">
        <v>1525</v>
      </c>
      <c r="C392" s="605" t="s">
        <v>519</v>
      </c>
      <c r="D392" s="605" t="s">
        <v>1496</v>
      </c>
      <c r="E392" s="605" t="s">
        <v>1508</v>
      </c>
      <c r="F392" s="605" t="s">
        <v>1627</v>
      </c>
      <c r="G392" s="605" t="s">
        <v>1628</v>
      </c>
      <c r="H392" s="622">
        <v>17</v>
      </c>
      <c r="I392" s="622">
        <v>2703</v>
      </c>
      <c r="J392" s="605"/>
      <c r="K392" s="605">
        <v>159</v>
      </c>
      <c r="L392" s="622"/>
      <c r="M392" s="622"/>
      <c r="N392" s="605"/>
      <c r="O392" s="605"/>
      <c r="P392" s="622"/>
      <c r="Q392" s="622"/>
      <c r="R392" s="610"/>
      <c r="S392" s="623"/>
    </row>
    <row r="393" spans="1:19" ht="14.4" customHeight="1" x14ac:dyDescent="0.3">
      <c r="A393" s="604" t="s">
        <v>1499</v>
      </c>
      <c r="B393" s="605" t="s">
        <v>1525</v>
      </c>
      <c r="C393" s="605" t="s">
        <v>519</v>
      </c>
      <c r="D393" s="605" t="s">
        <v>1496</v>
      </c>
      <c r="E393" s="605" t="s">
        <v>1508</v>
      </c>
      <c r="F393" s="605" t="s">
        <v>1633</v>
      </c>
      <c r="G393" s="605" t="s">
        <v>1634</v>
      </c>
      <c r="H393" s="622">
        <v>3</v>
      </c>
      <c r="I393" s="622">
        <v>477</v>
      </c>
      <c r="J393" s="605"/>
      <c r="K393" s="605">
        <v>159</v>
      </c>
      <c r="L393" s="622"/>
      <c r="M393" s="622"/>
      <c r="N393" s="605"/>
      <c r="O393" s="605"/>
      <c r="P393" s="622"/>
      <c r="Q393" s="622"/>
      <c r="R393" s="610"/>
      <c r="S393" s="623"/>
    </row>
    <row r="394" spans="1:19" ht="14.4" customHeight="1" x14ac:dyDescent="0.3">
      <c r="A394" s="604" t="s">
        <v>1499</v>
      </c>
      <c r="B394" s="605" t="s">
        <v>1525</v>
      </c>
      <c r="C394" s="605" t="s">
        <v>519</v>
      </c>
      <c r="D394" s="605" t="s">
        <v>1496</v>
      </c>
      <c r="E394" s="605" t="s">
        <v>1508</v>
      </c>
      <c r="F394" s="605" t="s">
        <v>1635</v>
      </c>
      <c r="G394" s="605" t="s">
        <v>1636</v>
      </c>
      <c r="H394" s="622">
        <v>2</v>
      </c>
      <c r="I394" s="622">
        <v>1834</v>
      </c>
      <c r="J394" s="605"/>
      <c r="K394" s="605">
        <v>917</v>
      </c>
      <c r="L394" s="622"/>
      <c r="M394" s="622"/>
      <c r="N394" s="605"/>
      <c r="O394" s="605"/>
      <c r="P394" s="622"/>
      <c r="Q394" s="622"/>
      <c r="R394" s="610"/>
      <c r="S394" s="623"/>
    </row>
    <row r="395" spans="1:19" ht="14.4" customHeight="1" x14ac:dyDescent="0.3">
      <c r="A395" s="604" t="s">
        <v>1499</v>
      </c>
      <c r="B395" s="605" t="s">
        <v>1525</v>
      </c>
      <c r="C395" s="605" t="s">
        <v>519</v>
      </c>
      <c r="D395" s="605" t="s">
        <v>1497</v>
      </c>
      <c r="E395" s="605" t="s">
        <v>1508</v>
      </c>
      <c r="F395" s="605" t="s">
        <v>1553</v>
      </c>
      <c r="G395" s="605" t="s">
        <v>1554</v>
      </c>
      <c r="H395" s="622"/>
      <c r="I395" s="622"/>
      <c r="J395" s="605"/>
      <c r="K395" s="605"/>
      <c r="L395" s="622"/>
      <c r="M395" s="622"/>
      <c r="N395" s="605"/>
      <c r="O395" s="605"/>
      <c r="P395" s="622">
        <v>6</v>
      </c>
      <c r="Q395" s="622">
        <v>1278</v>
      </c>
      <c r="R395" s="610"/>
      <c r="S395" s="623">
        <v>213</v>
      </c>
    </row>
    <row r="396" spans="1:19" ht="14.4" customHeight="1" x14ac:dyDescent="0.3">
      <c r="A396" s="604" t="s">
        <v>1499</v>
      </c>
      <c r="B396" s="605" t="s">
        <v>1525</v>
      </c>
      <c r="C396" s="605" t="s">
        <v>519</v>
      </c>
      <c r="D396" s="605" t="s">
        <v>1497</v>
      </c>
      <c r="E396" s="605" t="s">
        <v>1508</v>
      </c>
      <c r="F396" s="605" t="s">
        <v>1555</v>
      </c>
      <c r="G396" s="605" t="s">
        <v>1556</v>
      </c>
      <c r="H396" s="622"/>
      <c r="I396" s="622"/>
      <c r="J396" s="605"/>
      <c r="K396" s="605"/>
      <c r="L396" s="622"/>
      <c r="M396" s="622"/>
      <c r="N396" s="605"/>
      <c r="O396" s="605"/>
      <c r="P396" s="622">
        <v>10</v>
      </c>
      <c r="Q396" s="622">
        <v>1550</v>
      </c>
      <c r="R396" s="610"/>
      <c r="S396" s="623">
        <v>155</v>
      </c>
    </row>
    <row r="397" spans="1:19" ht="14.4" customHeight="1" x14ac:dyDescent="0.3">
      <c r="A397" s="604" t="s">
        <v>1499</v>
      </c>
      <c r="B397" s="605" t="s">
        <v>1525</v>
      </c>
      <c r="C397" s="605" t="s">
        <v>519</v>
      </c>
      <c r="D397" s="605" t="s">
        <v>1497</v>
      </c>
      <c r="E397" s="605" t="s">
        <v>1508</v>
      </c>
      <c r="F397" s="605" t="s">
        <v>1557</v>
      </c>
      <c r="G397" s="605" t="s">
        <v>1558</v>
      </c>
      <c r="H397" s="622"/>
      <c r="I397" s="622"/>
      <c r="J397" s="605"/>
      <c r="K397" s="605"/>
      <c r="L397" s="622"/>
      <c r="M397" s="622"/>
      <c r="N397" s="605"/>
      <c r="O397" s="605"/>
      <c r="P397" s="622">
        <v>8</v>
      </c>
      <c r="Q397" s="622">
        <v>1496</v>
      </c>
      <c r="R397" s="610"/>
      <c r="S397" s="623">
        <v>187</v>
      </c>
    </row>
    <row r="398" spans="1:19" ht="14.4" customHeight="1" x14ac:dyDescent="0.3">
      <c r="A398" s="604" t="s">
        <v>1499</v>
      </c>
      <c r="B398" s="605" t="s">
        <v>1525</v>
      </c>
      <c r="C398" s="605" t="s">
        <v>519</v>
      </c>
      <c r="D398" s="605" t="s">
        <v>1497</v>
      </c>
      <c r="E398" s="605" t="s">
        <v>1508</v>
      </c>
      <c r="F398" s="605" t="s">
        <v>1559</v>
      </c>
      <c r="G398" s="605" t="s">
        <v>1560</v>
      </c>
      <c r="H398" s="622"/>
      <c r="I398" s="622"/>
      <c r="J398" s="605"/>
      <c r="K398" s="605"/>
      <c r="L398" s="622"/>
      <c r="M398" s="622"/>
      <c r="N398" s="605"/>
      <c r="O398" s="605"/>
      <c r="P398" s="622">
        <v>3</v>
      </c>
      <c r="Q398" s="622">
        <v>384</v>
      </c>
      <c r="R398" s="610"/>
      <c r="S398" s="623">
        <v>128</v>
      </c>
    </row>
    <row r="399" spans="1:19" ht="14.4" customHeight="1" x14ac:dyDescent="0.3">
      <c r="A399" s="604" t="s">
        <v>1499</v>
      </c>
      <c r="B399" s="605" t="s">
        <v>1525</v>
      </c>
      <c r="C399" s="605" t="s">
        <v>519</v>
      </c>
      <c r="D399" s="605" t="s">
        <v>1497</v>
      </c>
      <c r="E399" s="605" t="s">
        <v>1508</v>
      </c>
      <c r="F399" s="605" t="s">
        <v>1561</v>
      </c>
      <c r="G399" s="605" t="s">
        <v>1562</v>
      </c>
      <c r="H399" s="622"/>
      <c r="I399" s="622"/>
      <c r="J399" s="605"/>
      <c r="K399" s="605"/>
      <c r="L399" s="622"/>
      <c r="M399" s="622"/>
      <c r="N399" s="605"/>
      <c r="O399" s="605"/>
      <c r="P399" s="622">
        <v>11</v>
      </c>
      <c r="Q399" s="622">
        <v>2453</v>
      </c>
      <c r="R399" s="610"/>
      <c r="S399" s="623">
        <v>223</v>
      </c>
    </row>
    <row r="400" spans="1:19" ht="14.4" customHeight="1" x14ac:dyDescent="0.3">
      <c r="A400" s="604" t="s">
        <v>1499</v>
      </c>
      <c r="B400" s="605" t="s">
        <v>1525</v>
      </c>
      <c r="C400" s="605" t="s">
        <v>519</v>
      </c>
      <c r="D400" s="605" t="s">
        <v>1497</v>
      </c>
      <c r="E400" s="605" t="s">
        <v>1508</v>
      </c>
      <c r="F400" s="605" t="s">
        <v>1563</v>
      </c>
      <c r="G400" s="605" t="s">
        <v>1564</v>
      </c>
      <c r="H400" s="622"/>
      <c r="I400" s="622"/>
      <c r="J400" s="605"/>
      <c r="K400" s="605"/>
      <c r="L400" s="622"/>
      <c r="M400" s="622"/>
      <c r="N400" s="605"/>
      <c r="O400" s="605"/>
      <c r="P400" s="622">
        <v>4</v>
      </c>
      <c r="Q400" s="622">
        <v>892</v>
      </c>
      <c r="R400" s="610"/>
      <c r="S400" s="623">
        <v>223</v>
      </c>
    </row>
    <row r="401" spans="1:19" ht="14.4" customHeight="1" x14ac:dyDescent="0.3">
      <c r="A401" s="604" t="s">
        <v>1499</v>
      </c>
      <c r="B401" s="605" t="s">
        <v>1525</v>
      </c>
      <c r="C401" s="605" t="s">
        <v>519</v>
      </c>
      <c r="D401" s="605" t="s">
        <v>1497</v>
      </c>
      <c r="E401" s="605" t="s">
        <v>1508</v>
      </c>
      <c r="F401" s="605" t="s">
        <v>1567</v>
      </c>
      <c r="G401" s="605" t="s">
        <v>1568</v>
      </c>
      <c r="H401" s="622"/>
      <c r="I401" s="622"/>
      <c r="J401" s="605"/>
      <c r="K401" s="605"/>
      <c r="L401" s="622"/>
      <c r="M401" s="622"/>
      <c r="N401" s="605"/>
      <c r="O401" s="605"/>
      <c r="P401" s="622">
        <v>10</v>
      </c>
      <c r="Q401" s="622">
        <v>2250</v>
      </c>
      <c r="R401" s="610"/>
      <c r="S401" s="623">
        <v>225</v>
      </c>
    </row>
    <row r="402" spans="1:19" ht="14.4" customHeight="1" x14ac:dyDescent="0.3">
      <c r="A402" s="604" t="s">
        <v>1499</v>
      </c>
      <c r="B402" s="605" t="s">
        <v>1525</v>
      </c>
      <c r="C402" s="605" t="s">
        <v>519</v>
      </c>
      <c r="D402" s="605" t="s">
        <v>1497</v>
      </c>
      <c r="E402" s="605" t="s">
        <v>1508</v>
      </c>
      <c r="F402" s="605" t="s">
        <v>1583</v>
      </c>
      <c r="G402" s="605" t="s">
        <v>1584</v>
      </c>
      <c r="H402" s="622"/>
      <c r="I402" s="622"/>
      <c r="J402" s="605"/>
      <c r="K402" s="605"/>
      <c r="L402" s="622"/>
      <c r="M402" s="622"/>
      <c r="N402" s="605"/>
      <c r="O402" s="605"/>
      <c r="P402" s="622">
        <v>13</v>
      </c>
      <c r="Q402" s="622">
        <v>4485</v>
      </c>
      <c r="R402" s="610"/>
      <c r="S402" s="623">
        <v>345</v>
      </c>
    </row>
    <row r="403" spans="1:19" ht="14.4" customHeight="1" x14ac:dyDescent="0.3">
      <c r="A403" s="604" t="s">
        <v>1499</v>
      </c>
      <c r="B403" s="605" t="s">
        <v>1525</v>
      </c>
      <c r="C403" s="605" t="s">
        <v>519</v>
      </c>
      <c r="D403" s="605" t="s">
        <v>1497</v>
      </c>
      <c r="E403" s="605" t="s">
        <v>1508</v>
      </c>
      <c r="F403" s="605" t="s">
        <v>1585</v>
      </c>
      <c r="G403" s="605" t="s">
        <v>1586</v>
      </c>
      <c r="H403" s="622"/>
      <c r="I403" s="622"/>
      <c r="J403" s="605"/>
      <c r="K403" s="605"/>
      <c r="L403" s="622"/>
      <c r="M403" s="622"/>
      <c r="N403" s="605"/>
      <c r="O403" s="605"/>
      <c r="P403" s="622">
        <v>2</v>
      </c>
      <c r="Q403" s="622">
        <v>1746</v>
      </c>
      <c r="R403" s="610"/>
      <c r="S403" s="623">
        <v>873</v>
      </c>
    </row>
    <row r="404" spans="1:19" ht="14.4" customHeight="1" x14ac:dyDescent="0.3">
      <c r="A404" s="604" t="s">
        <v>1499</v>
      </c>
      <c r="B404" s="605" t="s">
        <v>1525</v>
      </c>
      <c r="C404" s="605" t="s">
        <v>519</v>
      </c>
      <c r="D404" s="605" t="s">
        <v>1497</v>
      </c>
      <c r="E404" s="605" t="s">
        <v>1508</v>
      </c>
      <c r="F404" s="605" t="s">
        <v>1601</v>
      </c>
      <c r="G404" s="605" t="s">
        <v>1602</v>
      </c>
      <c r="H404" s="622"/>
      <c r="I404" s="622"/>
      <c r="J404" s="605"/>
      <c r="K404" s="605"/>
      <c r="L404" s="622"/>
      <c r="M404" s="622"/>
      <c r="N404" s="605"/>
      <c r="O404" s="605"/>
      <c r="P404" s="622">
        <v>35</v>
      </c>
      <c r="Q404" s="622">
        <v>6195</v>
      </c>
      <c r="R404" s="610"/>
      <c r="S404" s="623">
        <v>177</v>
      </c>
    </row>
    <row r="405" spans="1:19" ht="14.4" customHeight="1" x14ac:dyDescent="0.3">
      <c r="A405" s="604" t="s">
        <v>1499</v>
      </c>
      <c r="B405" s="605" t="s">
        <v>1525</v>
      </c>
      <c r="C405" s="605" t="s">
        <v>519</v>
      </c>
      <c r="D405" s="605" t="s">
        <v>1497</v>
      </c>
      <c r="E405" s="605" t="s">
        <v>1508</v>
      </c>
      <c r="F405" s="605" t="s">
        <v>1605</v>
      </c>
      <c r="G405" s="605" t="s">
        <v>1606</v>
      </c>
      <c r="H405" s="622"/>
      <c r="I405" s="622"/>
      <c r="J405" s="605"/>
      <c r="K405" s="605"/>
      <c r="L405" s="622"/>
      <c r="M405" s="622"/>
      <c r="N405" s="605"/>
      <c r="O405" s="605"/>
      <c r="P405" s="622">
        <v>13</v>
      </c>
      <c r="Q405" s="622">
        <v>4485</v>
      </c>
      <c r="R405" s="610"/>
      <c r="S405" s="623">
        <v>345</v>
      </c>
    </row>
    <row r="406" spans="1:19" ht="14.4" customHeight="1" x14ac:dyDescent="0.3">
      <c r="A406" s="604" t="s">
        <v>1499</v>
      </c>
      <c r="B406" s="605" t="s">
        <v>1525</v>
      </c>
      <c r="C406" s="605" t="s">
        <v>519</v>
      </c>
      <c r="D406" s="605" t="s">
        <v>1497</v>
      </c>
      <c r="E406" s="605" t="s">
        <v>1508</v>
      </c>
      <c r="F406" s="605" t="s">
        <v>1607</v>
      </c>
      <c r="G406" s="605" t="s">
        <v>1608</v>
      </c>
      <c r="H406" s="622"/>
      <c r="I406" s="622"/>
      <c r="J406" s="605"/>
      <c r="K406" s="605"/>
      <c r="L406" s="622"/>
      <c r="M406" s="622"/>
      <c r="N406" s="605"/>
      <c r="O406" s="605"/>
      <c r="P406" s="622">
        <v>1</v>
      </c>
      <c r="Q406" s="622">
        <v>308</v>
      </c>
      <c r="R406" s="610"/>
      <c r="S406" s="623">
        <v>308</v>
      </c>
    </row>
    <row r="407" spans="1:19" ht="14.4" customHeight="1" x14ac:dyDescent="0.3">
      <c r="A407" s="604" t="s">
        <v>1499</v>
      </c>
      <c r="B407" s="605" t="s">
        <v>1525</v>
      </c>
      <c r="C407" s="605" t="s">
        <v>519</v>
      </c>
      <c r="D407" s="605" t="s">
        <v>1497</v>
      </c>
      <c r="E407" s="605" t="s">
        <v>1508</v>
      </c>
      <c r="F407" s="605" t="s">
        <v>1613</v>
      </c>
      <c r="G407" s="605" t="s">
        <v>1614</v>
      </c>
      <c r="H407" s="622"/>
      <c r="I407" s="622"/>
      <c r="J407" s="605"/>
      <c r="K407" s="605"/>
      <c r="L407" s="622"/>
      <c r="M407" s="622"/>
      <c r="N407" s="605"/>
      <c r="O407" s="605"/>
      <c r="P407" s="622">
        <v>2</v>
      </c>
      <c r="Q407" s="622">
        <v>308</v>
      </c>
      <c r="R407" s="610"/>
      <c r="S407" s="623">
        <v>154</v>
      </c>
    </row>
    <row r="408" spans="1:19" ht="14.4" customHeight="1" x14ac:dyDescent="0.3">
      <c r="A408" s="604" t="s">
        <v>1499</v>
      </c>
      <c r="B408" s="605" t="s">
        <v>1525</v>
      </c>
      <c r="C408" s="605" t="s">
        <v>519</v>
      </c>
      <c r="D408" s="605" t="s">
        <v>1497</v>
      </c>
      <c r="E408" s="605" t="s">
        <v>1508</v>
      </c>
      <c r="F408" s="605" t="s">
        <v>1619</v>
      </c>
      <c r="G408" s="605" t="s">
        <v>1620</v>
      </c>
      <c r="H408" s="622"/>
      <c r="I408" s="622"/>
      <c r="J408" s="605"/>
      <c r="K408" s="605"/>
      <c r="L408" s="622"/>
      <c r="M408" s="622"/>
      <c r="N408" s="605"/>
      <c r="O408" s="605"/>
      <c r="P408" s="622">
        <v>1</v>
      </c>
      <c r="Q408" s="622">
        <v>155</v>
      </c>
      <c r="R408" s="610"/>
      <c r="S408" s="623">
        <v>155</v>
      </c>
    </row>
    <row r="409" spans="1:19" ht="14.4" customHeight="1" x14ac:dyDescent="0.3">
      <c r="A409" s="604" t="s">
        <v>1499</v>
      </c>
      <c r="B409" s="605" t="s">
        <v>1525</v>
      </c>
      <c r="C409" s="605" t="s">
        <v>519</v>
      </c>
      <c r="D409" s="605" t="s">
        <v>1497</v>
      </c>
      <c r="E409" s="605" t="s">
        <v>1508</v>
      </c>
      <c r="F409" s="605" t="s">
        <v>1621</v>
      </c>
      <c r="G409" s="605" t="s">
        <v>1622</v>
      </c>
      <c r="H409" s="622"/>
      <c r="I409" s="622"/>
      <c r="J409" s="605"/>
      <c r="K409" s="605"/>
      <c r="L409" s="622"/>
      <c r="M409" s="622"/>
      <c r="N409" s="605"/>
      <c r="O409" s="605"/>
      <c r="P409" s="622">
        <v>5</v>
      </c>
      <c r="Q409" s="622">
        <v>995</v>
      </c>
      <c r="R409" s="610"/>
      <c r="S409" s="623">
        <v>199</v>
      </c>
    </row>
    <row r="410" spans="1:19" ht="14.4" customHeight="1" x14ac:dyDescent="0.3">
      <c r="A410" s="604" t="s">
        <v>1499</v>
      </c>
      <c r="B410" s="605" t="s">
        <v>1525</v>
      </c>
      <c r="C410" s="605" t="s">
        <v>519</v>
      </c>
      <c r="D410" s="605" t="s">
        <v>1497</v>
      </c>
      <c r="E410" s="605" t="s">
        <v>1508</v>
      </c>
      <c r="F410" s="605" t="s">
        <v>1627</v>
      </c>
      <c r="G410" s="605" t="s">
        <v>1628</v>
      </c>
      <c r="H410" s="622"/>
      <c r="I410" s="622"/>
      <c r="J410" s="605"/>
      <c r="K410" s="605"/>
      <c r="L410" s="622"/>
      <c r="M410" s="622"/>
      <c r="N410" s="605"/>
      <c r="O410" s="605"/>
      <c r="P410" s="622">
        <v>13</v>
      </c>
      <c r="Q410" s="622">
        <v>2119</v>
      </c>
      <c r="R410" s="610"/>
      <c r="S410" s="623">
        <v>163</v>
      </c>
    </row>
    <row r="411" spans="1:19" ht="14.4" customHeight="1" x14ac:dyDescent="0.3">
      <c r="A411" s="604" t="s">
        <v>1499</v>
      </c>
      <c r="B411" s="605" t="s">
        <v>1525</v>
      </c>
      <c r="C411" s="605" t="s">
        <v>519</v>
      </c>
      <c r="D411" s="605" t="s">
        <v>1489</v>
      </c>
      <c r="E411" s="605" t="s">
        <v>1508</v>
      </c>
      <c r="F411" s="605" t="s">
        <v>1561</v>
      </c>
      <c r="G411" s="605" t="s">
        <v>1562</v>
      </c>
      <c r="H411" s="622"/>
      <c r="I411" s="622"/>
      <c r="J411" s="605"/>
      <c r="K411" s="605"/>
      <c r="L411" s="622"/>
      <c r="M411" s="622"/>
      <c r="N411" s="605"/>
      <c r="O411" s="605"/>
      <c r="P411" s="622">
        <v>2</v>
      </c>
      <c r="Q411" s="622">
        <v>446</v>
      </c>
      <c r="R411" s="610"/>
      <c r="S411" s="623">
        <v>223</v>
      </c>
    </row>
    <row r="412" spans="1:19" ht="14.4" customHeight="1" x14ac:dyDescent="0.3">
      <c r="A412" s="604" t="s">
        <v>1499</v>
      </c>
      <c r="B412" s="605" t="s">
        <v>1525</v>
      </c>
      <c r="C412" s="605" t="s">
        <v>519</v>
      </c>
      <c r="D412" s="605" t="s">
        <v>1489</v>
      </c>
      <c r="E412" s="605" t="s">
        <v>1508</v>
      </c>
      <c r="F412" s="605" t="s">
        <v>1619</v>
      </c>
      <c r="G412" s="605" t="s">
        <v>1620</v>
      </c>
      <c r="H412" s="622"/>
      <c r="I412" s="622"/>
      <c r="J412" s="605"/>
      <c r="K412" s="605"/>
      <c r="L412" s="622"/>
      <c r="M412" s="622"/>
      <c r="N412" s="605"/>
      <c r="O412" s="605"/>
      <c r="P412" s="622">
        <v>1</v>
      </c>
      <c r="Q412" s="622">
        <v>155</v>
      </c>
      <c r="R412" s="610"/>
      <c r="S412" s="623">
        <v>155</v>
      </c>
    </row>
    <row r="413" spans="1:19" ht="14.4" customHeight="1" x14ac:dyDescent="0.3">
      <c r="A413" s="604" t="s">
        <v>1499</v>
      </c>
      <c r="B413" s="605" t="s">
        <v>1525</v>
      </c>
      <c r="C413" s="605" t="s">
        <v>911</v>
      </c>
      <c r="D413" s="605" t="s">
        <v>748</v>
      </c>
      <c r="E413" s="605" t="s">
        <v>1508</v>
      </c>
      <c r="F413" s="605" t="s">
        <v>1581</v>
      </c>
      <c r="G413" s="605" t="s">
        <v>1582</v>
      </c>
      <c r="H413" s="622"/>
      <c r="I413" s="622"/>
      <c r="J413" s="605"/>
      <c r="K413" s="605"/>
      <c r="L413" s="622"/>
      <c r="M413" s="622"/>
      <c r="N413" s="605"/>
      <c r="O413" s="605"/>
      <c r="P413" s="622">
        <v>12</v>
      </c>
      <c r="Q413" s="622">
        <v>3048</v>
      </c>
      <c r="R413" s="610"/>
      <c r="S413" s="623">
        <v>254</v>
      </c>
    </row>
    <row r="414" spans="1:19" ht="14.4" customHeight="1" x14ac:dyDescent="0.3">
      <c r="A414" s="604" t="s">
        <v>1499</v>
      </c>
      <c r="B414" s="605" t="s">
        <v>1525</v>
      </c>
      <c r="C414" s="605" t="s">
        <v>911</v>
      </c>
      <c r="D414" s="605" t="s">
        <v>748</v>
      </c>
      <c r="E414" s="605" t="s">
        <v>1508</v>
      </c>
      <c r="F414" s="605" t="s">
        <v>1599</v>
      </c>
      <c r="G414" s="605" t="s">
        <v>1600</v>
      </c>
      <c r="H414" s="622"/>
      <c r="I414" s="622"/>
      <c r="J414" s="605"/>
      <c r="K414" s="605"/>
      <c r="L414" s="622"/>
      <c r="M414" s="622"/>
      <c r="N414" s="605"/>
      <c r="O414" s="605"/>
      <c r="P414" s="622">
        <v>5</v>
      </c>
      <c r="Q414" s="622">
        <v>555</v>
      </c>
      <c r="R414" s="610"/>
      <c r="S414" s="623">
        <v>111</v>
      </c>
    </row>
    <row r="415" spans="1:19" ht="14.4" customHeight="1" x14ac:dyDescent="0.3">
      <c r="A415" s="604" t="s">
        <v>1499</v>
      </c>
      <c r="B415" s="605" t="s">
        <v>1525</v>
      </c>
      <c r="C415" s="605" t="s">
        <v>911</v>
      </c>
      <c r="D415" s="605" t="s">
        <v>748</v>
      </c>
      <c r="E415" s="605" t="s">
        <v>1508</v>
      </c>
      <c r="F415" s="605" t="s">
        <v>1601</v>
      </c>
      <c r="G415" s="605" t="s">
        <v>1602</v>
      </c>
      <c r="H415" s="622"/>
      <c r="I415" s="622"/>
      <c r="J415" s="605"/>
      <c r="K415" s="605"/>
      <c r="L415" s="622"/>
      <c r="M415" s="622"/>
      <c r="N415" s="605"/>
      <c r="O415" s="605"/>
      <c r="P415" s="622">
        <v>2</v>
      </c>
      <c r="Q415" s="622">
        <v>354</v>
      </c>
      <c r="R415" s="610"/>
      <c r="S415" s="623">
        <v>177</v>
      </c>
    </row>
    <row r="416" spans="1:19" ht="14.4" customHeight="1" x14ac:dyDescent="0.3">
      <c r="A416" s="604" t="s">
        <v>1499</v>
      </c>
      <c r="B416" s="605" t="s">
        <v>1525</v>
      </c>
      <c r="C416" s="605" t="s">
        <v>911</v>
      </c>
      <c r="D416" s="605" t="s">
        <v>748</v>
      </c>
      <c r="E416" s="605" t="s">
        <v>1508</v>
      </c>
      <c r="F416" s="605" t="s">
        <v>1649</v>
      </c>
      <c r="G416" s="605" t="s">
        <v>1650</v>
      </c>
      <c r="H416" s="622"/>
      <c r="I416" s="622"/>
      <c r="J416" s="605"/>
      <c r="K416" s="605"/>
      <c r="L416" s="622"/>
      <c r="M416" s="622"/>
      <c r="N416" s="605"/>
      <c r="O416" s="605"/>
      <c r="P416" s="622">
        <v>16</v>
      </c>
      <c r="Q416" s="622">
        <v>5632</v>
      </c>
      <c r="R416" s="610"/>
      <c r="S416" s="623">
        <v>352</v>
      </c>
    </row>
    <row r="417" spans="1:19" ht="14.4" customHeight="1" x14ac:dyDescent="0.3">
      <c r="A417" s="604" t="s">
        <v>1499</v>
      </c>
      <c r="B417" s="605" t="s">
        <v>1525</v>
      </c>
      <c r="C417" s="605" t="s">
        <v>911</v>
      </c>
      <c r="D417" s="605" t="s">
        <v>1484</v>
      </c>
      <c r="E417" s="605" t="s">
        <v>1526</v>
      </c>
      <c r="F417" s="605" t="s">
        <v>1528</v>
      </c>
      <c r="G417" s="605" t="s">
        <v>631</v>
      </c>
      <c r="H417" s="622"/>
      <c r="I417" s="622"/>
      <c r="J417" s="605"/>
      <c r="K417" s="605"/>
      <c r="L417" s="622"/>
      <c r="M417" s="622"/>
      <c r="N417" s="605"/>
      <c r="O417" s="605"/>
      <c r="P417" s="622">
        <v>1</v>
      </c>
      <c r="Q417" s="622">
        <v>1711.27</v>
      </c>
      <c r="R417" s="610"/>
      <c r="S417" s="623">
        <v>1711.27</v>
      </c>
    </row>
    <row r="418" spans="1:19" ht="14.4" customHeight="1" x14ac:dyDescent="0.3">
      <c r="A418" s="604" t="s">
        <v>1499</v>
      </c>
      <c r="B418" s="605" t="s">
        <v>1525</v>
      </c>
      <c r="C418" s="605" t="s">
        <v>911</v>
      </c>
      <c r="D418" s="605" t="s">
        <v>1484</v>
      </c>
      <c r="E418" s="605" t="s">
        <v>1526</v>
      </c>
      <c r="F418" s="605" t="s">
        <v>1651</v>
      </c>
      <c r="G418" s="605" t="s">
        <v>710</v>
      </c>
      <c r="H418" s="622"/>
      <c r="I418" s="622"/>
      <c r="J418" s="605"/>
      <c r="K418" s="605"/>
      <c r="L418" s="622"/>
      <c r="M418" s="622"/>
      <c r="N418" s="605"/>
      <c r="O418" s="605"/>
      <c r="P418" s="622">
        <v>0.1</v>
      </c>
      <c r="Q418" s="622">
        <v>494.38</v>
      </c>
      <c r="R418" s="610"/>
      <c r="S418" s="623">
        <v>4943.7999999999993</v>
      </c>
    </row>
    <row r="419" spans="1:19" ht="14.4" customHeight="1" x14ac:dyDescent="0.3">
      <c r="A419" s="604" t="s">
        <v>1499</v>
      </c>
      <c r="B419" s="605" t="s">
        <v>1525</v>
      </c>
      <c r="C419" s="605" t="s">
        <v>911</v>
      </c>
      <c r="D419" s="605" t="s">
        <v>1484</v>
      </c>
      <c r="E419" s="605" t="s">
        <v>1526</v>
      </c>
      <c r="F419" s="605" t="s">
        <v>1533</v>
      </c>
      <c r="G419" s="605" t="s">
        <v>710</v>
      </c>
      <c r="H419" s="622"/>
      <c r="I419" s="622"/>
      <c r="J419" s="605"/>
      <c r="K419" s="605"/>
      <c r="L419" s="622"/>
      <c r="M419" s="622"/>
      <c r="N419" s="605"/>
      <c r="O419" s="605"/>
      <c r="P419" s="622">
        <v>0.02</v>
      </c>
      <c r="Q419" s="622">
        <v>197.75</v>
      </c>
      <c r="R419" s="610"/>
      <c r="S419" s="623">
        <v>9887.5</v>
      </c>
    </row>
    <row r="420" spans="1:19" ht="14.4" customHeight="1" x14ac:dyDescent="0.3">
      <c r="A420" s="604" t="s">
        <v>1499</v>
      </c>
      <c r="B420" s="605" t="s">
        <v>1525</v>
      </c>
      <c r="C420" s="605" t="s">
        <v>911</v>
      </c>
      <c r="D420" s="605" t="s">
        <v>1484</v>
      </c>
      <c r="E420" s="605" t="s">
        <v>1526</v>
      </c>
      <c r="F420" s="605" t="s">
        <v>1534</v>
      </c>
      <c r="G420" s="605" t="s">
        <v>1535</v>
      </c>
      <c r="H420" s="622">
        <v>0.01</v>
      </c>
      <c r="I420" s="622">
        <v>46.75</v>
      </c>
      <c r="J420" s="605"/>
      <c r="K420" s="605">
        <v>4675</v>
      </c>
      <c r="L420" s="622"/>
      <c r="M420" s="622"/>
      <c r="N420" s="605"/>
      <c r="O420" s="605"/>
      <c r="P420" s="622"/>
      <c r="Q420" s="622"/>
      <c r="R420" s="610"/>
      <c r="S420" s="623"/>
    </row>
    <row r="421" spans="1:19" ht="14.4" customHeight="1" x14ac:dyDescent="0.3">
      <c r="A421" s="604" t="s">
        <v>1499</v>
      </c>
      <c r="B421" s="605" t="s">
        <v>1525</v>
      </c>
      <c r="C421" s="605" t="s">
        <v>911</v>
      </c>
      <c r="D421" s="605" t="s">
        <v>1484</v>
      </c>
      <c r="E421" s="605" t="s">
        <v>1526</v>
      </c>
      <c r="F421" s="605" t="s">
        <v>1652</v>
      </c>
      <c r="G421" s="605" t="s">
        <v>710</v>
      </c>
      <c r="H421" s="622">
        <v>7.0000000000000007E-2</v>
      </c>
      <c r="I421" s="622">
        <v>346.06</v>
      </c>
      <c r="J421" s="605"/>
      <c r="K421" s="605">
        <v>4943.7142857142853</v>
      </c>
      <c r="L421" s="622"/>
      <c r="M421" s="622"/>
      <c r="N421" s="605"/>
      <c r="O421" s="605"/>
      <c r="P421" s="622"/>
      <c r="Q421" s="622"/>
      <c r="R421" s="610"/>
      <c r="S421" s="623"/>
    </row>
    <row r="422" spans="1:19" ht="14.4" customHeight="1" x14ac:dyDescent="0.3">
      <c r="A422" s="604" t="s">
        <v>1499</v>
      </c>
      <c r="B422" s="605" t="s">
        <v>1525</v>
      </c>
      <c r="C422" s="605" t="s">
        <v>911</v>
      </c>
      <c r="D422" s="605" t="s">
        <v>1484</v>
      </c>
      <c r="E422" s="605" t="s">
        <v>1526</v>
      </c>
      <c r="F422" s="605" t="s">
        <v>1538</v>
      </c>
      <c r="G422" s="605" t="s">
        <v>665</v>
      </c>
      <c r="H422" s="622"/>
      <c r="I422" s="622"/>
      <c r="J422" s="605"/>
      <c r="K422" s="605"/>
      <c r="L422" s="622"/>
      <c r="M422" s="622"/>
      <c r="N422" s="605"/>
      <c r="O422" s="605"/>
      <c r="P422" s="622">
        <v>0.31000000000000005</v>
      </c>
      <c r="Q422" s="622">
        <v>1409.73</v>
      </c>
      <c r="R422" s="610"/>
      <c r="S422" s="623">
        <v>4547.5161290322576</v>
      </c>
    </row>
    <row r="423" spans="1:19" ht="14.4" customHeight="1" x14ac:dyDescent="0.3">
      <c r="A423" s="604" t="s">
        <v>1499</v>
      </c>
      <c r="B423" s="605" t="s">
        <v>1525</v>
      </c>
      <c r="C423" s="605" t="s">
        <v>911</v>
      </c>
      <c r="D423" s="605" t="s">
        <v>1484</v>
      </c>
      <c r="E423" s="605" t="s">
        <v>1526</v>
      </c>
      <c r="F423" s="605" t="s">
        <v>1539</v>
      </c>
      <c r="G423" s="605" t="s">
        <v>665</v>
      </c>
      <c r="H423" s="622">
        <v>0.25</v>
      </c>
      <c r="I423" s="622">
        <v>2213.5</v>
      </c>
      <c r="J423" s="605">
        <v>0.65789473684210531</v>
      </c>
      <c r="K423" s="605">
        <v>8854</v>
      </c>
      <c r="L423" s="622">
        <v>0.37999999999999995</v>
      </c>
      <c r="M423" s="622">
        <v>3364.5199999999995</v>
      </c>
      <c r="N423" s="605">
        <v>1</v>
      </c>
      <c r="O423" s="605">
        <v>8854</v>
      </c>
      <c r="P423" s="622">
        <v>0.38000000000000006</v>
      </c>
      <c r="Q423" s="622">
        <v>3456.17</v>
      </c>
      <c r="R423" s="610">
        <v>1.0272401412385721</v>
      </c>
      <c r="S423" s="623">
        <v>9095.1842105263149</v>
      </c>
    </row>
    <row r="424" spans="1:19" ht="14.4" customHeight="1" x14ac:dyDescent="0.3">
      <c r="A424" s="604" t="s">
        <v>1499</v>
      </c>
      <c r="B424" s="605" t="s">
        <v>1525</v>
      </c>
      <c r="C424" s="605" t="s">
        <v>911</v>
      </c>
      <c r="D424" s="605" t="s">
        <v>1484</v>
      </c>
      <c r="E424" s="605" t="s">
        <v>1526</v>
      </c>
      <c r="F424" s="605" t="s">
        <v>1540</v>
      </c>
      <c r="G424" s="605" t="s">
        <v>733</v>
      </c>
      <c r="H424" s="622">
        <v>0.5</v>
      </c>
      <c r="I424" s="622">
        <v>974.65000000000009</v>
      </c>
      <c r="J424" s="605">
        <v>0.625</v>
      </c>
      <c r="K424" s="605">
        <v>1949.3000000000002</v>
      </c>
      <c r="L424" s="622">
        <v>0.79999999999999993</v>
      </c>
      <c r="M424" s="622">
        <v>1559.44</v>
      </c>
      <c r="N424" s="605">
        <v>1</v>
      </c>
      <c r="O424" s="605">
        <v>1949.3000000000002</v>
      </c>
      <c r="P424" s="622">
        <v>0.16</v>
      </c>
      <c r="Q424" s="622">
        <v>311.88</v>
      </c>
      <c r="R424" s="610">
        <v>0.19999486995331656</v>
      </c>
      <c r="S424" s="623">
        <v>1949.25</v>
      </c>
    </row>
    <row r="425" spans="1:19" ht="14.4" customHeight="1" x14ac:dyDescent="0.3">
      <c r="A425" s="604" t="s">
        <v>1499</v>
      </c>
      <c r="B425" s="605" t="s">
        <v>1525</v>
      </c>
      <c r="C425" s="605" t="s">
        <v>911</v>
      </c>
      <c r="D425" s="605" t="s">
        <v>1484</v>
      </c>
      <c r="E425" s="605" t="s">
        <v>1526</v>
      </c>
      <c r="F425" s="605" t="s">
        <v>1541</v>
      </c>
      <c r="G425" s="605" t="s">
        <v>665</v>
      </c>
      <c r="H425" s="622">
        <v>0.75</v>
      </c>
      <c r="I425" s="622">
        <v>1328.07</v>
      </c>
      <c r="J425" s="605"/>
      <c r="K425" s="605">
        <v>1770.76</v>
      </c>
      <c r="L425" s="622"/>
      <c r="M425" s="622"/>
      <c r="N425" s="605"/>
      <c r="O425" s="605"/>
      <c r="P425" s="622">
        <v>0.17</v>
      </c>
      <c r="Q425" s="622">
        <v>309.23</v>
      </c>
      <c r="R425" s="610"/>
      <c r="S425" s="623">
        <v>1819</v>
      </c>
    </row>
    <row r="426" spans="1:19" ht="14.4" customHeight="1" x14ac:dyDescent="0.3">
      <c r="A426" s="604" t="s">
        <v>1499</v>
      </c>
      <c r="B426" s="605" t="s">
        <v>1525</v>
      </c>
      <c r="C426" s="605" t="s">
        <v>911</v>
      </c>
      <c r="D426" s="605" t="s">
        <v>1484</v>
      </c>
      <c r="E426" s="605" t="s">
        <v>1526</v>
      </c>
      <c r="F426" s="605" t="s">
        <v>1542</v>
      </c>
      <c r="G426" s="605" t="s">
        <v>650</v>
      </c>
      <c r="H426" s="622">
        <v>0.4</v>
      </c>
      <c r="I426" s="622">
        <v>179.37</v>
      </c>
      <c r="J426" s="605">
        <v>3.465417310664606</v>
      </c>
      <c r="K426" s="605">
        <v>448.42500000000001</v>
      </c>
      <c r="L426" s="622">
        <v>0.1</v>
      </c>
      <c r="M426" s="622">
        <v>51.76</v>
      </c>
      <c r="N426" s="605">
        <v>1</v>
      </c>
      <c r="O426" s="605">
        <v>517.59999999999991</v>
      </c>
      <c r="P426" s="622">
        <v>0.4</v>
      </c>
      <c r="Q426" s="622">
        <v>207.04</v>
      </c>
      <c r="R426" s="610">
        <v>4</v>
      </c>
      <c r="S426" s="623">
        <v>517.59999999999991</v>
      </c>
    </row>
    <row r="427" spans="1:19" ht="14.4" customHeight="1" x14ac:dyDescent="0.3">
      <c r="A427" s="604" t="s">
        <v>1499</v>
      </c>
      <c r="B427" s="605" t="s">
        <v>1525</v>
      </c>
      <c r="C427" s="605" t="s">
        <v>911</v>
      </c>
      <c r="D427" s="605" t="s">
        <v>1484</v>
      </c>
      <c r="E427" s="605" t="s">
        <v>1526</v>
      </c>
      <c r="F427" s="605" t="s">
        <v>1544</v>
      </c>
      <c r="G427" s="605" t="s">
        <v>665</v>
      </c>
      <c r="H427" s="622"/>
      <c r="I427" s="622"/>
      <c r="J427" s="605"/>
      <c r="K427" s="605"/>
      <c r="L427" s="622"/>
      <c r="M427" s="622"/>
      <c r="N427" s="605"/>
      <c r="O427" s="605"/>
      <c r="P427" s="622">
        <v>0.01</v>
      </c>
      <c r="Q427" s="622">
        <v>181.9</v>
      </c>
      <c r="R427" s="610"/>
      <c r="S427" s="623">
        <v>18190</v>
      </c>
    </row>
    <row r="428" spans="1:19" ht="14.4" customHeight="1" x14ac:dyDescent="0.3">
      <c r="A428" s="604" t="s">
        <v>1499</v>
      </c>
      <c r="B428" s="605" t="s">
        <v>1525</v>
      </c>
      <c r="C428" s="605" t="s">
        <v>911</v>
      </c>
      <c r="D428" s="605" t="s">
        <v>1484</v>
      </c>
      <c r="E428" s="605" t="s">
        <v>1501</v>
      </c>
      <c r="F428" s="605" t="s">
        <v>1502</v>
      </c>
      <c r="G428" s="605" t="s">
        <v>1503</v>
      </c>
      <c r="H428" s="622"/>
      <c r="I428" s="622"/>
      <c r="J428" s="605"/>
      <c r="K428" s="605"/>
      <c r="L428" s="622">
        <v>2</v>
      </c>
      <c r="M428" s="622">
        <v>1787.8</v>
      </c>
      <c r="N428" s="605">
        <v>1</v>
      </c>
      <c r="O428" s="605">
        <v>893.9</v>
      </c>
      <c r="P428" s="622">
        <v>2</v>
      </c>
      <c r="Q428" s="622">
        <v>1787.8</v>
      </c>
      <c r="R428" s="610">
        <v>1</v>
      </c>
      <c r="S428" s="623">
        <v>893.9</v>
      </c>
    </row>
    <row r="429" spans="1:19" ht="14.4" customHeight="1" x14ac:dyDescent="0.3">
      <c r="A429" s="604" t="s">
        <v>1499</v>
      </c>
      <c r="B429" s="605" t="s">
        <v>1525</v>
      </c>
      <c r="C429" s="605" t="s">
        <v>911</v>
      </c>
      <c r="D429" s="605" t="s">
        <v>1484</v>
      </c>
      <c r="E429" s="605" t="s">
        <v>1501</v>
      </c>
      <c r="F429" s="605" t="s">
        <v>1504</v>
      </c>
      <c r="G429" s="605" t="s">
        <v>1505</v>
      </c>
      <c r="H429" s="622">
        <v>7</v>
      </c>
      <c r="I429" s="622">
        <v>6257.2999999999993</v>
      </c>
      <c r="J429" s="605"/>
      <c r="K429" s="605">
        <v>893.89999999999986</v>
      </c>
      <c r="L429" s="622"/>
      <c r="M429" s="622"/>
      <c r="N429" s="605"/>
      <c r="O429" s="605"/>
      <c r="P429" s="622">
        <v>18</v>
      </c>
      <c r="Q429" s="622">
        <v>16090.199999999999</v>
      </c>
      <c r="R429" s="610"/>
      <c r="S429" s="623">
        <v>893.9</v>
      </c>
    </row>
    <row r="430" spans="1:19" ht="14.4" customHeight="1" x14ac:dyDescent="0.3">
      <c r="A430" s="604" t="s">
        <v>1499</v>
      </c>
      <c r="B430" s="605" t="s">
        <v>1525</v>
      </c>
      <c r="C430" s="605" t="s">
        <v>911</v>
      </c>
      <c r="D430" s="605" t="s">
        <v>1484</v>
      </c>
      <c r="E430" s="605" t="s">
        <v>1501</v>
      </c>
      <c r="F430" s="605" t="s">
        <v>1653</v>
      </c>
      <c r="G430" s="605" t="s">
        <v>1654</v>
      </c>
      <c r="H430" s="622">
        <v>2</v>
      </c>
      <c r="I430" s="622">
        <v>4026.28</v>
      </c>
      <c r="J430" s="605">
        <v>0.39999999999999997</v>
      </c>
      <c r="K430" s="605">
        <v>2013.14</v>
      </c>
      <c r="L430" s="622">
        <v>5</v>
      </c>
      <c r="M430" s="622">
        <v>10065.700000000001</v>
      </c>
      <c r="N430" s="605">
        <v>1</v>
      </c>
      <c r="O430" s="605">
        <v>2013.14</v>
      </c>
      <c r="P430" s="622"/>
      <c r="Q430" s="622"/>
      <c r="R430" s="610"/>
      <c r="S430" s="623"/>
    </row>
    <row r="431" spans="1:19" ht="14.4" customHeight="1" x14ac:dyDescent="0.3">
      <c r="A431" s="604" t="s">
        <v>1499</v>
      </c>
      <c r="B431" s="605" t="s">
        <v>1525</v>
      </c>
      <c r="C431" s="605" t="s">
        <v>911</v>
      </c>
      <c r="D431" s="605" t="s">
        <v>1484</v>
      </c>
      <c r="E431" s="605" t="s">
        <v>1501</v>
      </c>
      <c r="F431" s="605" t="s">
        <v>1506</v>
      </c>
      <c r="G431" s="605" t="s">
        <v>1507</v>
      </c>
      <c r="H431" s="622">
        <v>23</v>
      </c>
      <c r="I431" s="622">
        <v>11753</v>
      </c>
      <c r="J431" s="605">
        <v>0.8214285714285714</v>
      </c>
      <c r="K431" s="605">
        <v>511</v>
      </c>
      <c r="L431" s="622">
        <v>28</v>
      </c>
      <c r="M431" s="622">
        <v>14308</v>
      </c>
      <c r="N431" s="605">
        <v>1</v>
      </c>
      <c r="O431" s="605">
        <v>511</v>
      </c>
      <c r="P431" s="622">
        <v>14</v>
      </c>
      <c r="Q431" s="622">
        <v>7154</v>
      </c>
      <c r="R431" s="610">
        <v>0.5</v>
      </c>
      <c r="S431" s="623">
        <v>511</v>
      </c>
    </row>
    <row r="432" spans="1:19" ht="14.4" customHeight="1" x14ac:dyDescent="0.3">
      <c r="A432" s="604" t="s">
        <v>1499</v>
      </c>
      <c r="B432" s="605" t="s">
        <v>1525</v>
      </c>
      <c r="C432" s="605" t="s">
        <v>911</v>
      </c>
      <c r="D432" s="605" t="s">
        <v>1484</v>
      </c>
      <c r="E432" s="605" t="s">
        <v>1501</v>
      </c>
      <c r="F432" s="605" t="s">
        <v>1655</v>
      </c>
      <c r="G432" s="605" t="s">
        <v>1656</v>
      </c>
      <c r="H432" s="622">
        <v>11</v>
      </c>
      <c r="I432" s="622">
        <v>107175.20000000001</v>
      </c>
      <c r="J432" s="605">
        <v>1.8333333333333337</v>
      </c>
      <c r="K432" s="605">
        <v>9743.2000000000007</v>
      </c>
      <c r="L432" s="622">
        <v>6</v>
      </c>
      <c r="M432" s="622">
        <v>58459.199999999997</v>
      </c>
      <c r="N432" s="605">
        <v>1</v>
      </c>
      <c r="O432" s="605">
        <v>9743.1999999999989</v>
      </c>
      <c r="P432" s="622">
        <v>11</v>
      </c>
      <c r="Q432" s="622">
        <v>107175.2</v>
      </c>
      <c r="R432" s="610">
        <v>1.8333333333333335</v>
      </c>
      <c r="S432" s="623">
        <v>9743.1999999999989</v>
      </c>
    </row>
    <row r="433" spans="1:19" ht="14.4" customHeight="1" x14ac:dyDescent="0.3">
      <c r="A433" s="604" t="s">
        <v>1499</v>
      </c>
      <c r="B433" s="605" t="s">
        <v>1525</v>
      </c>
      <c r="C433" s="605" t="s">
        <v>911</v>
      </c>
      <c r="D433" s="605" t="s">
        <v>1484</v>
      </c>
      <c r="E433" s="605" t="s">
        <v>1501</v>
      </c>
      <c r="F433" s="605" t="s">
        <v>1657</v>
      </c>
      <c r="G433" s="605" t="s">
        <v>1658</v>
      </c>
      <c r="H433" s="622">
        <v>7</v>
      </c>
      <c r="I433" s="622">
        <v>25384.52</v>
      </c>
      <c r="J433" s="605">
        <v>1.4000000000000001</v>
      </c>
      <c r="K433" s="605">
        <v>3626.36</v>
      </c>
      <c r="L433" s="622">
        <v>5</v>
      </c>
      <c r="M433" s="622">
        <v>18131.8</v>
      </c>
      <c r="N433" s="605">
        <v>1</v>
      </c>
      <c r="O433" s="605">
        <v>3626.3599999999997</v>
      </c>
      <c r="P433" s="622">
        <v>2</v>
      </c>
      <c r="Q433" s="622">
        <v>7252.72</v>
      </c>
      <c r="R433" s="610">
        <v>0.4</v>
      </c>
      <c r="S433" s="623">
        <v>3626.36</v>
      </c>
    </row>
    <row r="434" spans="1:19" ht="14.4" customHeight="1" x14ac:dyDescent="0.3">
      <c r="A434" s="604" t="s">
        <v>1499</v>
      </c>
      <c r="B434" s="605" t="s">
        <v>1525</v>
      </c>
      <c r="C434" s="605" t="s">
        <v>911</v>
      </c>
      <c r="D434" s="605" t="s">
        <v>1484</v>
      </c>
      <c r="E434" s="605" t="s">
        <v>1501</v>
      </c>
      <c r="F434" s="605" t="s">
        <v>1659</v>
      </c>
      <c r="G434" s="605" t="s">
        <v>1660</v>
      </c>
      <c r="H434" s="622"/>
      <c r="I434" s="622"/>
      <c r="J434" s="605"/>
      <c r="K434" s="605"/>
      <c r="L434" s="622">
        <v>1</v>
      </c>
      <c r="M434" s="622">
        <v>599.25</v>
      </c>
      <c r="N434" s="605">
        <v>1</v>
      </c>
      <c r="O434" s="605">
        <v>599.25</v>
      </c>
      <c r="P434" s="622"/>
      <c r="Q434" s="622"/>
      <c r="R434" s="610"/>
      <c r="S434" s="623"/>
    </row>
    <row r="435" spans="1:19" ht="14.4" customHeight="1" x14ac:dyDescent="0.3">
      <c r="A435" s="604" t="s">
        <v>1499</v>
      </c>
      <c r="B435" s="605" t="s">
        <v>1525</v>
      </c>
      <c r="C435" s="605" t="s">
        <v>911</v>
      </c>
      <c r="D435" s="605" t="s">
        <v>1484</v>
      </c>
      <c r="E435" s="605" t="s">
        <v>1501</v>
      </c>
      <c r="F435" s="605" t="s">
        <v>1661</v>
      </c>
      <c r="G435" s="605" t="s">
        <v>1662</v>
      </c>
      <c r="H435" s="622"/>
      <c r="I435" s="622"/>
      <c r="J435" s="605"/>
      <c r="K435" s="605"/>
      <c r="L435" s="622"/>
      <c r="M435" s="622"/>
      <c r="N435" s="605"/>
      <c r="O435" s="605"/>
      <c r="P435" s="622">
        <v>2</v>
      </c>
      <c r="Q435" s="622">
        <v>4186</v>
      </c>
      <c r="R435" s="610"/>
      <c r="S435" s="623">
        <v>2093</v>
      </c>
    </row>
    <row r="436" spans="1:19" ht="14.4" customHeight="1" x14ac:dyDescent="0.3">
      <c r="A436" s="604" t="s">
        <v>1499</v>
      </c>
      <c r="B436" s="605" t="s">
        <v>1525</v>
      </c>
      <c r="C436" s="605" t="s">
        <v>911</v>
      </c>
      <c r="D436" s="605" t="s">
        <v>1484</v>
      </c>
      <c r="E436" s="605" t="s">
        <v>1501</v>
      </c>
      <c r="F436" s="605" t="s">
        <v>1663</v>
      </c>
      <c r="G436" s="605" t="s">
        <v>1664</v>
      </c>
      <c r="H436" s="622"/>
      <c r="I436" s="622"/>
      <c r="J436" s="605"/>
      <c r="K436" s="605"/>
      <c r="L436" s="622"/>
      <c r="M436" s="622"/>
      <c r="N436" s="605"/>
      <c r="O436" s="605"/>
      <c r="P436" s="622">
        <v>1</v>
      </c>
      <c r="Q436" s="622">
        <v>1570.6</v>
      </c>
      <c r="R436" s="610"/>
      <c r="S436" s="623">
        <v>1570.6</v>
      </c>
    </row>
    <row r="437" spans="1:19" ht="14.4" customHeight="1" x14ac:dyDescent="0.3">
      <c r="A437" s="604" t="s">
        <v>1499</v>
      </c>
      <c r="B437" s="605" t="s">
        <v>1525</v>
      </c>
      <c r="C437" s="605" t="s">
        <v>911</v>
      </c>
      <c r="D437" s="605" t="s">
        <v>1484</v>
      </c>
      <c r="E437" s="605" t="s">
        <v>1508</v>
      </c>
      <c r="F437" s="605" t="s">
        <v>1549</v>
      </c>
      <c r="G437" s="605" t="s">
        <v>1550</v>
      </c>
      <c r="H437" s="622">
        <v>10</v>
      </c>
      <c r="I437" s="622">
        <v>1970</v>
      </c>
      <c r="J437" s="605">
        <v>0.64065040650406502</v>
      </c>
      <c r="K437" s="605">
        <v>197</v>
      </c>
      <c r="L437" s="622">
        <v>15</v>
      </c>
      <c r="M437" s="622">
        <v>3075</v>
      </c>
      <c r="N437" s="605">
        <v>1</v>
      </c>
      <c r="O437" s="605">
        <v>205</v>
      </c>
      <c r="P437" s="622">
        <v>22</v>
      </c>
      <c r="Q437" s="622">
        <v>4510</v>
      </c>
      <c r="R437" s="610">
        <v>1.4666666666666666</v>
      </c>
      <c r="S437" s="623">
        <v>205</v>
      </c>
    </row>
    <row r="438" spans="1:19" ht="14.4" customHeight="1" x14ac:dyDescent="0.3">
      <c r="A438" s="604" t="s">
        <v>1499</v>
      </c>
      <c r="B438" s="605" t="s">
        <v>1525</v>
      </c>
      <c r="C438" s="605" t="s">
        <v>911</v>
      </c>
      <c r="D438" s="605" t="s">
        <v>1484</v>
      </c>
      <c r="E438" s="605" t="s">
        <v>1508</v>
      </c>
      <c r="F438" s="605" t="s">
        <v>1551</v>
      </c>
      <c r="G438" s="605" t="s">
        <v>1552</v>
      </c>
      <c r="H438" s="622"/>
      <c r="I438" s="622"/>
      <c r="J438" s="605"/>
      <c r="K438" s="605"/>
      <c r="L438" s="622">
        <v>65</v>
      </c>
      <c r="M438" s="622">
        <v>2405</v>
      </c>
      <c r="N438" s="605">
        <v>1</v>
      </c>
      <c r="O438" s="605">
        <v>37</v>
      </c>
      <c r="P438" s="622">
        <v>78</v>
      </c>
      <c r="Q438" s="622">
        <v>2886</v>
      </c>
      <c r="R438" s="610">
        <v>1.2</v>
      </c>
      <c r="S438" s="623">
        <v>37</v>
      </c>
    </row>
    <row r="439" spans="1:19" ht="14.4" customHeight="1" x14ac:dyDescent="0.3">
      <c r="A439" s="604" t="s">
        <v>1499</v>
      </c>
      <c r="B439" s="605" t="s">
        <v>1525</v>
      </c>
      <c r="C439" s="605" t="s">
        <v>911</v>
      </c>
      <c r="D439" s="605" t="s">
        <v>1484</v>
      </c>
      <c r="E439" s="605" t="s">
        <v>1508</v>
      </c>
      <c r="F439" s="605" t="s">
        <v>1553</v>
      </c>
      <c r="G439" s="605" t="s">
        <v>1554</v>
      </c>
      <c r="H439" s="622">
        <v>64</v>
      </c>
      <c r="I439" s="622">
        <v>13248</v>
      </c>
      <c r="J439" s="605">
        <v>1.884763124199744</v>
      </c>
      <c r="K439" s="605">
        <v>207</v>
      </c>
      <c r="L439" s="622">
        <v>33</v>
      </c>
      <c r="M439" s="622">
        <v>7029</v>
      </c>
      <c r="N439" s="605">
        <v>1</v>
      </c>
      <c r="O439" s="605">
        <v>213</v>
      </c>
      <c r="P439" s="622">
        <v>25</v>
      </c>
      <c r="Q439" s="622">
        <v>5325</v>
      </c>
      <c r="R439" s="610">
        <v>0.75757575757575757</v>
      </c>
      <c r="S439" s="623">
        <v>213</v>
      </c>
    </row>
    <row r="440" spans="1:19" ht="14.4" customHeight="1" x14ac:dyDescent="0.3">
      <c r="A440" s="604" t="s">
        <v>1499</v>
      </c>
      <c r="B440" s="605" t="s">
        <v>1525</v>
      </c>
      <c r="C440" s="605" t="s">
        <v>911</v>
      </c>
      <c r="D440" s="605" t="s">
        <v>1484</v>
      </c>
      <c r="E440" s="605" t="s">
        <v>1508</v>
      </c>
      <c r="F440" s="605" t="s">
        <v>1555</v>
      </c>
      <c r="G440" s="605" t="s">
        <v>1556</v>
      </c>
      <c r="H440" s="622">
        <v>23</v>
      </c>
      <c r="I440" s="622">
        <v>3473</v>
      </c>
      <c r="J440" s="605">
        <v>0.86178660049627787</v>
      </c>
      <c r="K440" s="605">
        <v>151</v>
      </c>
      <c r="L440" s="622">
        <v>26</v>
      </c>
      <c r="M440" s="622">
        <v>4030</v>
      </c>
      <c r="N440" s="605">
        <v>1</v>
      </c>
      <c r="O440" s="605">
        <v>155</v>
      </c>
      <c r="P440" s="622">
        <v>28</v>
      </c>
      <c r="Q440" s="622">
        <v>4340</v>
      </c>
      <c r="R440" s="610">
        <v>1.0769230769230769</v>
      </c>
      <c r="S440" s="623">
        <v>155</v>
      </c>
    </row>
    <row r="441" spans="1:19" ht="14.4" customHeight="1" x14ac:dyDescent="0.3">
      <c r="A441" s="604" t="s">
        <v>1499</v>
      </c>
      <c r="B441" s="605" t="s">
        <v>1525</v>
      </c>
      <c r="C441" s="605" t="s">
        <v>911</v>
      </c>
      <c r="D441" s="605" t="s">
        <v>1484</v>
      </c>
      <c r="E441" s="605" t="s">
        <v>1508</v>
      </c>
      <c r="F441" s="605" t="s">
        <v>1557</v>
      </c>
      <c r="G441" s="605" t="s">
        <v>1558</v>
      </c>
      <c r="H441" s="622">
        <v>129</v>
      </c>
      <c r="I441" s="622">
        <v>23607</v>
      </c>
      <c r="J441" s="605">
        <v>0.83053053757388118</v>
      </c>
      <c r="K441" s="605">
        <v>183</v>
      </c>
      <c r="L441" s="622">
        <v>152</v>
      </c>
      <c r="M441" s="622">
        <v>28424</v>
      </c>
      <c r="N441" s="605">
        <v>1</v>
      </c>
      <c r="O441" s="605">
        <v>187</v>
      </c>
      <c r="P441" s="622">
        <v>121</v>
      </c>
      <c r="Q441" s="622">
        <v>22627</v>
      </c>
      <c r="R441" s="610">
        <v>0.79605263157894735</v>
      </c>
      <c r="S441" s="623">
        <v>187</v>
      </c>
    </row>
    <row r="442" spans="1:19" ht="14.4" customHeight="1" x14ac:dyDescent="0.3">
      <c r="A442" s="604" t="s">
        <v>1499</v>
      </c>
      <c r="B442" s="605" t="s">
        <v>1525</v>
      </c>
      <c r="C442" s="605" t="s">
        <v>911</v>
      </c>
      <c r="D442" s="605" t="s">
        <v>1484</v>
      </c>
      <c r="E442" s="605" t="s">
        <v>1508</v>
      </c>
      <c r="F442" s="605" t="s">
        <v>1559</v>
      </c>
      <c r="G442" s="605" t="s">
        <v>1560</v>
      </c>
      <c r="H442" s="622">
        <v>861</v>
      </c>
      <c r="I442" s="622">
        <v>107625</v>
      </c>
      <c r="J442" s="605">
        <v>0.96535053099885193</v>
      </c>
      <c r="K442" s="605">
        <v>125</v>
      </c>
      <c r="L442" s="622">
        <v>871</v>
      </c>
      <c r="M442" s="622">
        <v>111488</v>
      </c>
      <c r="N442" s="605">
        <v>1</v>
      </c>
      <c r="O442" s="605">
        <v>128</v>
      </c>
      <c r="P442" s="622">
        <v>952</v>
      </c>
      <c r="Q442" s="622">
        <v>121856</v>
      </c>
      <c r="R442" s="610">
        <v>1.0929965556831229</v>
      </c>
      <c r="S442" s="623">
        <v>128</v>
      </c>
    </row>
    <row r="443" spans="1:19" ht="14.4" customHeight="1" x14ac:dyDescent="0.3">
      <c r="A443" s="604" t="s">
        <v>1499</v>
      </c>
      <c r="B443" s="605" t="s">
        <v>1525</v>
      </c>
      <c r="C443" s="605" t="s">
        <v>911</v>
      </c>
      <c r="D443" s="605" t="s">
        <v>1484</v>
      </c>
      <c r="E443" s="605" t="s">
        <v>1508</v>
      </c>
      <c r="F443" s="605" t="s">
        <v>1561</v>
      </c>
      <c r="G443" s="605" t="s">
        <v>1562</v>
      </c>
      <c r="H443" s="622">
        <v>1362</v>
      </c>
      <c r="I443" s="622">
        <v>298278</v>
      </c>
      <c r="J443" s="605">
        <v>0.84070993508891101</v>
      </c>
      <c r="K443" s="605">
        <v>219</v>
      </c>
      <c r="L443" s="622">
        <v>1591</v>
      </c>
      <c r="M443" s="622">
        <v>354793</v>
      </c>
      <c r="N443" s="605">
        <v>1</v>
      </c>
      <c r="O443" s="605">
        <v>223</v>
      </c>
      <c r="P443" s="622">
        <v>1727</v>
      </c>
      <c r="Q443" s="622">
        <v>385121</v>
      </c>
      <c r="R443" s="610">
        <v>1.0854808296668761</v>
      </c>
      <c r="S443" s="623">
        <v>223</v>
      </c>
    </row>
    <row r="444" spans="1:19" ht="14.4" customHeight="1" x14ac:dyDescent="0.3">
      <c r="A444" s="604" t="s">
        <v>1499</v>
      </c>
      <c r="B444" s="605" t="s">
        <v>1525</v>
      </c>
      <c r="C444" s="605" t="s">
        <v>911</v>
      </c>
      <c r="D444" s="605" t="s">
        <v>1484</v>
      </c>
      <c r="E444" s="605" t="s">
        <v>1508</v>
      </c>
      <c r="F444" s="605" t="s">
        <v>1563</v>
      </c>
      <c r="G444" s="605" t="s">
        <v>1564</v>
      </c>
      <c r="H444" s="622">
        <v>5</v>
      </c>
      <c r="I444" s="622">
        <v>1095</v>
      </c>
      <c r="J444" s="605">
        <v>0.6137892376681614</v>
      </c>
      <c r="K444" s="605">
        <v>219</v>
      </c>
      <c r="L444" s="622">
        <v>8</v>
      </c>
      <c r="M444" s="622">
        <v>1784</v>
      </c>
      <c r="N444" s="605">
        <v>1</v>
      </c>
      <c r="O444" s="605">
        <v>223</v>
      </c>
      <c r="P444" s="622">
        <v>6</v>
      </c>
      <c r="Q444" s="622">
        <v>1338</v>
      </c>
      <c r="R444" s="610">
        <v>0.75</v>
      </c>
      <c r="S444" s="623">
        <v>223</v>
      </c>
    </row>
    <row r="445" spans="1:19" ht="14.4" customHeight="1" x14ac:dyDescent="0.3">
      <c r="A445" s="604" t="s">
        <v>1499</v>
      </c>
      <c r="B445" s="605" t="s">
        <v>1525</v>
      </c>
      <c r="C445" s="605" t="s">
        <v>911</v>
      </c>
      <c r="D445" s="605" t="s">
        <v>1484</v>
      </c>
      <c r="E445" s="605" t="s">
        <v>1508</v>
      </c>
      <c r="F445" s="605" t="s">
        <v>1565</v>
      </c>
      <c r="G445" s="605" t="s">
        <v>1566</v>
      </c>
      <c r="H445" s="622">
        <v>6</v>
      </c>
      <c r="I445" s="622">
        <v>2082</v>
      </c>
      <c r="J445" s="605"/>
      <c r="K445" s="605">
        <v>347</v>
      </c>
      <c r="L445" s="622"/>
      <c r="M445" s="622"/>
      <c r="N445" s="605"/>
      <c r="O445" s="605"/>
      <c r="P445" s="622">
        <v>3</v>
      </c>
      <c r="Q445" s="622">
        <v>1059</v>
      </c>
      <c r="R445" s="610"/>
      <c r="S445" s="623">
        <v>353</v>
      </c>
    </row>
    <row r="446" spans="1:19" ht="14.4" customHeight="1" x14ac:dyDescent="0.3">
      <c r="A446" s="604" t="s">
        <v>1499</v>
      </c>
      <c r="B446" s="605" t="s">
        <v>1525</v>
      </c>
      <c r="C446" s="605" t="s">
        <v>911</v>
      </c>
      <c r="D446" s="605" t="s">
        <v>1484</v>
      </c>
      <c r="E446" s="605" t="s">
        <v>1508</v>
      </c>
      <c r="F446" s="605" t="s">
        <v>1567</v>
      </c>
      <c r="G446" s="605" t="s">
        <v>1568</v>
      </c>
      <c r="H446" s="622">
        <v>17</v>
      </c>
      <c r="I446" s="622">
        <v>3757</v>
      </c>
      <c r="J446" s="605">
        <v>0.39756613756613757</v>
      </c>
      <c r="K446" s="605">
        <v>221</v>
      </c>
      <c r="L446" s="622">
        <v>42</v>
      </c>
      <c r="M446" s="622">
        <v>9450</v>
      </c>
      <c r="N446" s="605">
        <v>1</v>
      </c>
      <c r="O446" s="605">
        <v>225</v>
      </c>
      <c r="P446" s="622">
        <v>30</v>
      </c>
      <c r="Q446" s="622">
        <v>6750</v>
      </c>
      <c r="R446" s="610">
        <v>0.7142857142857143</v>
      </c>
      <c r="S446" s="623">
        <v>225</v>
      </c>
    </row>
    <row r="447" spans="1:19" ht="14.4" customHeight="1" x14ac:dyDescent="0.3">
      <c r="A447" s="604" t="s">
        <v>1499</v>
      </c>
      <c r="B447" s="605" t="s">
        <v>1525</v>
      </c>
      <c r="C447" s="605" t="s">
        <v>911</v>
      </c>
      <c r="D447" s="605" t="s">
        <v>1484</v>
      </c>
      <c r="E447" s="605" t="s">
        <v>1508</v>
      </c>
      <c r="F447" s="605" t="s">
        <v>1569</v>
      </c>
      <c r="G447" s="605" t="s">
        <v>1570</v>
      </c>
      <c r="H447" s="622">
        <v>1</v>
      </c>
      <c r="I447" s="622">
        <v>613</v>
      </c>
      <c r="J447" s="605">
        <v>0.98080000000000001</v>
      </c>
      <c r="K447" s="605">
        <v>613</v>
      </c>
      <c r="L447" s="622">
        <v>1</v>
      </c>
      <c r="M447" s="622">
        <v>625</v>
      </c>
      <c r="N447" s="605">
        <v>1</v>
      </c>
      <c r="O447" s="605">
        <v>625</v>
      </c>
      <c r="P447" s="622">
        <v>1</v>
      </c>
      <c r="Q447" s="622">
        <v>626</v>
      </c>
      <c r="R447" s="610">
        <v>1.0016</v>
      </c>
      <c r="S447" s="623">
        <v>626</v>
      </c>
    </row>
    <row r="448" spans="1:19" ht="14.4" customHeight="1" x14ac:dyDescent="0.3">
      <c r="A448" s="604" t="s">
        <v>1499</v>
      </c>
      <c r="B448" s="605" t="s">
        <v>1525</v>
      </c>
      <c r="C448" s="605" t="s">
        <v>911</v>
      </c>
      <c r="D448" s="605" t="s">
        <v>1484</v>
      </c>
      <c r="E448" s="605" t="s">
        <v>1508</v>
      </c>
      <c r="F448" s="605" t="s">
        <v>1571</v>
      </c>
      <c r="G448" s="605" t="s">
        <v>1572</v>
      </c>
      <c r="H448" s="622">
        <v>5</v>
      </c>
      <c r="I448" s="622">
        <v>5130</v>
      </c>
      <c r="J448" s="605">
        <v>1.6458132820019249</v>
      </c>
      <c r="K448" s="605">
        <v>1026</v>
      </c>
      <c r="L448" s="622">
        <v>3</v>
      </c>
      <c r="M448" s="622">
        <v>3117</v>
      </c>
      <c r="N448" s="605">
        <v>1</v>
      </c>
      <c r="O448" s="605">
        <v>1039</v>
      </c>
      <c r="P448" s="622">
        <v>2</v>
      </c>
      <c r="Q448" s="622">
        <v>2080</v>
      </c>
      <c r="R448" s="610">
        <v>0.66730830927173568</v>
      </c>
      <c r="S448" s="623">
        <v>1040</v>
      </c>
    </row>
    <row r="449" spans="1:19" ht="14.4" customHeight="1" x14ac:dyDescent="0.3">
      <c r="A449" s="604" t="s">
        <v>1499</v>
      </c>
      <c r="B449" s="605" t="s">
        <v>1525</v>
      </c>
      <c r="C449" s="605" t="s">
        <v>911</v>
      </c>
      <c r="D449" s="605" t="s">
        <v>1484</v>
      </c>
      <c r="E449" s="605" t="s">
        <v>1508</v>
      </c>
      <c r="F449" s="605" t="s">
        <v>1665</v>
      </c>
      <c r="G449" s="605" t="s">
        <v>1666</v>
      </c>
      <c r="H449" s="622">
        <v>14</v>
      </c>
      <c r="I449" s="622">
        <v>6328</v>
      </c>
      <c r="J449" s="605">
        <v>0.72402745995423345</v>
      </c>
      <c r="K449" s="605">
        <v>452</v>
      </c>
      <c r="L449" s="622">
        <v>19</v>
      </c>
      <c r="M449" s="622">
        <v>8740</v>
      </c>
      <c r="N449" s="605">
        <v>1</v>
      </c>
      <c r="O449" s="605">
        <v>460</v>
      </c>
      <c r="P449" s="622">
        <v>20</v>
      </c>
      <c r="Q449" s="622">
        <v>9200</v>
      </c>
      <c r="R449" s="610">
        <v>1.0526315789473684</v>
      </c>
      <c r="S449" s="623">
        <v>460</v>
      </c>
    </row>
    <row r="450" spans="1:19" ht="14.4" customHeight="1" x14ac:dyDescent="0.3">
      <c r="A450" s="604" t="s">
        <v>1499</v>
      </c>
      <c r="B450" s="605" t="s">
        <v>1525</v>
      </c>
      <c r="C450" s="605" t="s">
        <v>911</v>
      </c>
      <c r="D450" s="605" t="s">
        <v>1484</v>
      </c>
      <c r="E450" s="605" t="s">
        <v>1508</v>
      </c>
      <c r="F450" s="605" t="s">
        <v>1577</v>
      </c>
      <c r="G450" s="605" t="s">
        <v>1578</v>
      </c>
      <c r="H450" s="622">
        <v>1</v>
      </c>
      <c r="I450" s="622">
        <v>259</v>
      </c>
      <c r="J450" s="605"/>
      <c r="K450" s="605">
        <v>259</v>
      </c>
      <c r="L450" s="622"/>
      <c r="M450" s="622"/>
      <c r="N450" s="605"/>
      <c r="O450" s="605"/>
      <c r="P450" s="622">
        <v>2</v>
      </c>
      <c r="Q450" s="622">
        <v>530</v>
      </c>
      <c r="R450" s="610"/>
      <c r="S450" s="623">
        <v>265</v>
      </c>
    </row>
    <row r="451" spans="1:19" ht="14.4" customHeight="1" x14ac:dyDescent="0.3">
      <c r="A451" s="604" t="s">
        <v>1499</v>
      </c>
      <c r="B451" s="605" t="s">
        <v>1525</v>
      </c>
      <c r="C451" s="605" t="s">
        <v>911</v>
      </c>
      <c r="D451" s="605" t="s">
        <v>1484</v>
      </c>
      <c r="E451" s="605" t="s">
        <v>1508</v>
      </c>
      <c r="F451" s="605" t="s">
        <v>1579</v>
      </c>
      <c r="G451" s="605" t="s">
        <v>1580</v>
      </c>
      <c r="H451" s="622">
        <v>36</v>
      </c>
      <c r="I451" s="622">
        <v>11880</v>
      </c>
      <c r="J451" s="605">
        <v>0.85100286532951286</v>
      </c>
      <c r="K451" s="605">
        <v>330</v>
      </c>
      <c r="L451" s="622">
        <v>40</v>
      </c>
      <c r="M451" s="622">
        <v>13960</v>
      </c>
      <c r="N451" s="605">
        <v>1</v>
      </c>
      <c r="O451" s="605">
        <v>349</v>
      </c>
      <c r="P451" s="622">
        <v>42</v>
      </c>
      <c r="Q451" s="622">
        <v>14700</v>
      </c>
      <c r="R451" s="610">
        <v>1.0530085959885387</v>
      </c>
      <c r="S451" s="623">
        <v>350</v>
      </c>
    </row>
    <row r="452" spans="1:19" ht="14.4" customHeight="1" x14ac:dyDescent="0.3">
      <c r="A452" s="604" t="s">
        <v>1499</v>
      </c>
      <c r="B452" s="605" t="s">
        <v>1525</v>
      </c>
      <c r="C452" s="605" t="s">
        <v>911</v>
      </c>
      <c r="D452" s="605" t="s">
        <v>1484</v>
      </c>
      <c r="E452" s="605" t="s">
        <v>1508</v>
      </c>
      <c r="F452" s="605" t="s">
        <v>1667</v>
      </c>
      <c r="G452" s="605" t="s">
        <v>1668</v>
      </c>
      <c r="H452" s="622"/>
      <c r="I452" s="622"/>
      <c r="J452" s="605"/>
      <c r="K452" s="605"/>
      <c r="L452" s="622"/>
      <c r="M452" s="622"/>
      <c r="N452" s="605"/>
      <c r="O452" s="605"/>
      <c r="P452" s="622">
        <v>2</v>
      </c>
      <c r="Q452" s="622">
        <v>2288</v>
      </c>
      <c r="R452" s="610"/>
      <c r="S452" s="623">
        <v>1144</v>
      </c>
    </row>
    <row r="453" spans="1:19" ht="14.4" customHeight="1" x14ac:dyDescent="0.3">
      <c r="A453" s="604" t="s">
        <v>1499</v>
      </c>
      <c r="B453" s="605" t="s">
        <v>1525</v>
      </c>
      <c r="C453" s="605" t="s">
        <v>911</v>
      </c>
      <c r="D453" s="605" t="s">
        <v>1484</v>
      </c>
      <c r="E453" s="605" t="s">
        <v>1508</v>
      </c>
      <c r="F453" s="605" t="s">
        <v>1669</v>
      </c>
      <c r="G453" s="605" t="s">
        <v>1670</v>
      </c>
      <c r="H453" s="622">
        <v>10</v>
      </c>
      <c r="I453" s="622">
        <v>47140</v>
      </c>
      <c r="J453" s="605">
        <v>1.9703239289446186</v>
      </c>
      <c r="K453" s="605">
        <v>4714</v>
      </c>
      <c r="L453" s="622">
        <v>5</v>
      </c>
      <c r="M453" s="622">
        <v>23925</v>
      </c>
      <c r="N453" s="605">
        <v>1</v>
      </c>
      <c r="O453" s="605">
        <v>4785</v>
      </c>
      <c r="P453" s="622">
        <v>11</v>
      </c>
      <c r="Q453" s="622">
        <v>52646</v>
      </c>
      <c r="R453" s="610">
        <v>2.2004597701149424</v>
      </c>
      <c r="S453" s="623">
        <v>4786</v>
      </c>
    </row>
    <row r="454" spans="1:19" ht="14.4" customHeight="1" x14ac:dyDescent="0.3">
      <c r="A454" s="604" t="s">
        <v>1499</v>
      </c>
      <c r="B454" s="605" t="s">
        <v>1525</v>
      </c>
      <c r="C454" s="605" t="s">
        <v>911</v>
      </c>
      <c r="D454" s="605" t="s">
        <v>1484</v>
      </c>
      <c r="E454" s="605" t="s">
        <v>1508</v>
      </c>
      <c r="F454" s="605" t="s">
        <v>1581</v>
      </c>
      <c r="G454" s="605" t="s">
        <v>1582</v>
      </c>
      <c r="H454" s="622">
        <v>347</v>
      </c>
      <c r="I454" s="622">
        <v>85362</v>
      </c>
      <c r="J454" s="605">
        <v>0.83185857955874332</v>
      </c>
      <c r="K454" s="605">
        <v>246</v>
      </c>
      <c r="L454" s="622">
        <v>404</v>
      </c>
      <c r="M454" s="622">
        <v>102616</v>
      </c>
      <c r="N454" s="605">
        <v>1</v>
      </c>
      <c r="O454" s="605">
        <v>254</v>
      </c>
      <c r="P454" s="622">
        <v>380</v>
      </c>
      <c r="Q454" s="622">
        <v>96520</v>
      </c>
      <c r="R454" s="610">
        <v>0.94059405940594054</v>
      </c>
      <c r="S454" s="623">
        <v>254</v>
      </c>
    </row>
    <row r="455" spans="1:19" ht="14.4" customHeight="1" x14ac:dyDescent="0.3">
      <c r="A455" s="604" t="s">
        <v>1499</v>
      </c>
      <c r="B455" s="605" t="s">
        <v>1525</v>
      </c>
      <c r="C455" s="605" t="s">
        <v>911</v>
      </c>
      <c r="D455" s="605" t="s">
        <v>1484</v>
      </c>
      <c r="E455" s="605" t="s">
        <v>1508</v>
      </c>
      <c r="F455" s="605" t="s">
        <v>1583</v>
      </c>
      <c r="G455" s="605" t="s">
        <v>1584</v>
      </c>
      <c r="H455" s="622">
        <v>326</v>
      </c>
      <c r="I455" s="622">
        <v>109862</v>
      </c>
      <c r="J455" s="605">
        <v>0.94773982056590755</v>
      </c>
      <c r="K455" s="605">
        <v>337</v>
      </c>
      <c r="L455" s="622">
        <v>336</v>
      </c>
      <c r="M455" s="622">
        <v>115920</v>
      </c>
      <c r="N455" s="605">
        <v>1</v>
      </c>
      <c r="O455" s="605">
        <v>345</v>
      </c>
      <c r="P455" s="622">
        <v>327</v>
      </c>
      <c r="Q455" s="622">
        <v>112815</v>
      </c>
      <c r="R455" s="610">
        <v>0.9732142857142857</v>
      </c>
      <c r="S455" s="623">
        <v>345</v>
      </c>
    </row>
    <row r="456" spans="1:19" ht="14.4" customHeight="1" x14ac:dyDescent="0.3">
      <c r="A456" s="604" t="s">
        <v>1499</v>
      </c>
      <c r="B456" s="605" t="s">
        <v>1525</v>
      </c>
      <c r="C456" s="605" t="s">
        <v>911</v>
      </c>
      <c r="D456" s="605" t="s">
        <v>1484</v>
      </c>
      <c r="E456" s="605" t="s">
        <v>1508</v>
      </c>
      <c r="F456" s="605" t="s">
        <v>1585</v>
      </c>
      <c r="G456" s="605" t="s">
        <v>1586</v>
      </c>
      <c r="H456" s="622">
        <v>2</v>
      </c>
      <c r="I456" s="622">
        <v>1674</v>
      </c>
      <c r="J456" s="605">
        <v>0.15997706422018348</v>
      </c>
      <c r="K456" s="605">
        <v>837</v>
      </c>
      <c r="L456" s="622">
        <v>12</v>
      </c>
      <c r="M456" s="622">
        <v>10464</v>
      </c>
      <c r="N456" s="605">
        <v>1</v>
      </c>
      <c r="O456" s="605">
        <v>872</v>
      </c>
      <c r="P456" s="622">
        <v>14</v>
      </c>
      <c r="Q456" s="622">
        <v>12222</v>
      </c>
      <c r="R456" s="610">
        <v>1.1680045871559632</v>
      </c>
      <c r="S456" s="623">
        <v>873</v>
      </c>
    </row>
    <row r="457" spans="1:19" ht="14.4" customHeight="1" x14ac:dyDescent="0.3">
      <c r="A457" s="604" t="s">
        <v>1499</v>
      </c>
      <c r="B457" s="605" t="s">
        <v>1525</v>
      </c>
      <c r="C457" s="605" t="s">
        <v>911</v>
      </c>
      <c r="D457" s="605" t="s">
        <v>1484</v>
      </c>
      <c r="E457" s="605" t="s">
        <v>1508</v>
      </c>
      <c r="F457" s="605" t="s">
        <v>1599</v>
      </c>
      <c r="G457" s="605" t="s">
        <v>1600</v>
      </c>
      <c r="H457" s="622">
        <v>211</v>
      </c>
      <c r="I457" s="622">
        <v>22155</v>
      </c>
      <c r="J457" s="605">
        <v>3.564189189189189</v>
      </c>
      <c r="K457" s="605">
        <v>105</v>
      </c>
      <c r="L457" s="622">
        <v>56</v>
      </c>
      <c r="M457" s="622">
        <v>6216</v>
      </c>
      <c r="N457" s="605">
        <v>1</v>
      </c>
      <c r="O457" s="605">
        <v>111</v>
      </c>
      <c r="P457" s="622">
        <v>37</v>
      </c>
      <c r="Q457" s="622">
        <v>4107</v>
      </c>
      <c r="R457" s="610">
        <v>0.6607142857142857</v>
      </c>
      <c r="S457" s="623">
        <v>111</v>
      </c>
    </row>
    <row r="458" spans="1:19" ht="14.4" customHeight="1" x14ac:dyDescent="0.3">
      <c r="A458" s="604" t="s">
        <v>1499</v>
      </c>
      <c r="B458" s="605" t="s">
        <v>1525</v>
      </c>
      <c r="C458" s="605" t="s">
        <v>911</v>
      </c>
      <c r="D458" s="605" t="s">
        <v>1484</v>
      </c>
      <c r="E458" s="605" t="s">
        <v>1508</v>
      </c>
      <c r="F458" s="605" t="s">
        <v>1601</v>
      </c>
      <c r="G458" s="605" t="s">
        <v>1602</v>
      </c>
      <c r="H458" s="622">
        <v>2321</v>
      </c>
      <c r="I458" s="622">
        <v>406175</v>
      </c>
      <c r="J458" s="605">
        <v>0.92943459347891255</v>
      </c>
      <c r="K458" s="605">
        <v>175</v>
      </c>
      <c r="L458" s="622">
        <v>2469</v>
      </c>
      <c r="M458" s="622">
        <v>437013</v>
      </c>
      <c r="N458" s="605">
        <v>1</v>
      </c>
      <c r="O458" s="605">
        <v>177</v>
      </c>
      <c r="P458" s="622">
        <v>2659</v>
      </c>
      <c r="Q458" s="622">
        <v>470643</v>
      </c>
      <c r="R458" s="610">
        <v>1.0769542324827865</v>
      </c>
      <c r="S458" s="623">
        <v>177</v>
      </c>
    </row>
    <row r="459" spans="1:19" ht="14.4" customHeight="1" x14ac:dyDescent="0.3">
      <c r="A459" s="604" t="s">
        <v>1499</v>
      </c>
      <c r="B459" s="605" t="s">
        <v>1525</v>
      </c>
      <c r="C459" s="605" t="s">
        <v>911</v>
      </c>
      <c r="D459" s="605" t="s">
        <v>1484</v>
      </c>
      <c r="E459" s="605" t="s">
        <v>1508</v>
      </c>
      <c r="F459" s="605" t="s">
        <v>1605</v>
      </c>
      <c r="G459" s="605" t="s">
        <v>1606</v>
      </c>
      <c r="H459" s="622">
        <v>325</v>
      </c>
      <c r="I459" s="622">
        <v>109525</v>
      </c>
      <c r="J459" s="605">
        <v>0.94202898550724634</v>
      </c>
      <c r="K459" s="605">
        <v>337</v>
      </c>
      <c r="L459" s="622">
        <v>337</v>
      </c>
      <c r="M459" s="622">
        <v>116265</v>
      </c>
      <c r="N459" s="605">
        <v>1</v>
      </c>
      <c r="O459" s="605">
        <v>345</v>
      </c>
      <c r="P459" s="622">
        <v>327</v>
      </c>
      <c r="Q459" s="622">
        <v>112815</v>
      </c>
      <c r="R459" s="610">
        <v>0.97032640949554894</v>
      </c>
      <c r="S459" s="623">
        <v>345</v>
      </c>
    </row>
    <row r="460" spans="1:19" ht="14.4" customHeight="1" x14ac:dyDescent="0.3">
      <c r="A460" s="604" t="s">
        <v>1499</v>
      </c>
      <c r="B460" s="605" t="s">
        <v>1525</v>
      </c>
      <c r="C460" s="605" t="s">
        <v>911</v>
      </c>
      <c r="D460" s="605" t="s">
        <v>1484</v>
      </c>
      <c r="E460" s="605" t="s">
        <v>1508</v>
      </c>
      <c r="F460" s="605" t="s">
        <v>1607</v>
      </c>
      <c r="G460" s="605" t="s">
        <v>1608</v>
      </c>
      <c r="H460" s="622">
        <v>85</v>
      </c>
      <c r="I460" s="622">
        <v>25075</v>
      </c>
      <c r="J460" s="605">
        <v>0.82502549929260027</v>
      </c>
      <c r="K460" s="605">
        <v>295</v>
      </c>
      <c r="L460" s="622">
        <v>99</v>
      </c>
      <c r="M460" s="622">
        <v>30393</v>
      </c>
      <c r="N460" s="605">
        <v>1</v>
      </c>
      <c r="O460" s="605">
        <v>307</v>
      </c>
      <c r="P460" s="622">
        <v>96</v>
      </c>
      <c r="Q460" s="622">
        <v>29568</v>
      </c>
      <c r="R460" s="610">
        <v>0.97285559174809988</v>
      </c>
      <c r="S460" s="623">
        <v>308</v>
      </c>
    </row>
    <row r="461" spans="1:19" ht="14.4" customHeight="1" x14ac:dyDescent="0.3">
      <c r="A461" s="604" t="s">
        <v>1499</v>
      </c>
      <c r="B461" s="605" t="s">
        <v>1525</v>
      </c>
      <c r="C461" s="605" t="s">
        <v>911</v>
      </c>
      <c r="D461" s="605" t="s">
        <v>1484</v>
      </c>
      <c r="E461" s="605" t="s">
        <v>1508</v>
      </c>
      <c r="F461" s="605" t="s">
        <v>1613</v>
      </c>
      <c r="G461" s="605" t="s">
        <v>1614</v>
      </c>
      <c r="H461" s="622">
        <v>31</v>
      </c>
      <c r="I461" s="622">
        <v>4588</v>
      </c>
      <c r="J461" s="605">
        <v>0.90279417552144825</v>
      </c>
      <c r="K461" s="605">
        <v>148</v>
      </c>
      <c r="L461" s="622">
        <v>33</v>
      </c>
      <c r="M461" s="622">
        <v>5082</v>
      </c>
      <c r="N461" s="605">
        <v>1</v>
      </c>
      <c r="O461" s="605">
        <v>154</v>
      </c>
      <c r="P461" s="622">
        <v>41</v>
      </c>
      <c r="Q461" s="622">
        <v>6314</v>
      </c>
      <c r="R461" s="610">
        <v>1.2424242424242424</v>
      </c>
      <c r="S461" s="623">
        <v>154</v>
      </c>
    </row>
    <row r="462" spans="1:19" ht="14.4" customHeight="1" x14ac:dyDescent="0.3">
      <c r="A462" s="604" t="s">
        <v>1499</v>
      </c>
      <c r="B462" s="605" t="s">
        <v>1525</v>
      </c>
      <c r="C462" s="605" t="s">
        <v>911</v>
      </c>
      <c r="D462" s="605" t="s">
        <v>1484</v>
      </c>
      <c r="E462" s="605" t="s">
        <v>1508</v>
      </c>
      <c r="F462" s="605" t="s">
        <v>1615</v>
      </c>
      <c r="G462" s="605" t="s">
        <v>1616</v>
      </c>
      <c r="H462" s="622">
        <v>3</v>
      </c>
      <c r="I462" s="622">
        <v>1986</v>
      </c>
      <c r="J462" s="605"/>
      <c r="K462" s="605">
        <v>662</v>
      </c>
      <c r="L462" s="622"/>
      <c r="M462" s="622"/>
      <c r="N462" s="605"/>
      <c r="O462" s="605"/>
      <c r="P462" s="622">
        <v>3</v>
      </c>
      <c r="Q462" s="622">
        <v>2025</v>
      </c>
      <c r="R462" s="610"/>
      <c r="S462" s="623">
        <v>675</v>
      </c>
    </row>
    <row r="463" spans="1:19" ht="14.4" customHeight="1" x14ac:dyDescent="0.3">
      <c r="A463" s="604" t="s">
        <v>1499</v>
      </c>
      <c r="B463" s="605" t="s">
        <v>1525</v>
      </c>
      <c r="C463" s="605" t="s">
        <v>911</v>
      </c>
      <c r="D463" s="605" t="s">
        <v>1484</v>
      </c>
      <c r="E463" s="605" t="s">
        <v>1508</v>
      </c>
      <c r="F463" s="605" t="s">
        <v>1671</v>
      </c>
      <c r="G463" s="605" t="s">
        <v>1672</v>
      </c>
      <c r="H463" s="622">
        <v>14</v>
      </c>
      <c r="I463" s="622">
        <v>7812</v>
      </c>
      <c r="J463" s="605">
        <v>0.72386953298739809</v>
      </c>
      <c r="K463" s="605">
        <v>558</v>
      </c>
      <c r="L463" s="622">
        <v>19</v>
      </c>
      <c r="M463" s="622">
        <v>10792</v>
      </c>
      <c r="N463" s="605">
        <v>1</v>
      </c>
      <c r="O463" s="605">
        <v>568</v>
      </c>
      <c r="P463" s="622">
        <v>20</v>
      </c>
      <c r="Q463" s="622">
        <v>11380</v>
      </c>
      <c r="R463" s="610">
        <v>1.0544848035581913</v>
      </c>
      <c r="S463" s="623">
        <v>569</v>
      </c>
    </row>
    <row r="464" spans="1:19" ht="14.4" customHeight="1" x14ac:dyDescent="0.3">
      <c r="A464" s="604" t="s">
        <v>1499</v>
      </c>
      <c r="B464" s="605" t="s">
        <v>1525</v>
      </c>
      <c r="C464" s="605" t="s">
        <v>911</v>
      </c>
      <c r="D464" s="605" t="s">
        <v>1484</v>
      </c>
      <c r="E464" s="605" t="s">
        <v>1508</v>
      </c>
      <c r="F464" s="605" t="s">
        <v>1619</v>
      </c>
      <c r="G464" s="605" t="s">
        <v>1620</v>
      </c>
      <c r="H464" s="622">
        <v>401</v>
      </c>
      <c r="I464" s="622">
        <v>60551</v>
      </c>
      <c r="J464" s="605">
        <v>0.84011099549080814</v>
      </c>
      <c r="K464" s="605">
        <v>151</v>
      </c>
      <c r="L464" s="622">
        <v>465</v>
      </c>
      <c r="M464" s="622">
        <v>72075</v>
      </c>
      <c r="N464" s="605">
        <v>1</v>
      </c>
      <c r="O464" s="605">
        <v>155</v>
      </c>
      <c r="P464" s="622">
        <v>457</v>
      </c>
      <c r="Q464" s="622">
        <v>70835</v>
      </c>
      <c r="R464" s="610">
        <v>0.98279569892473118</v>
      </c>
      <c r="S464" s="623">
        <v>155</v>
      </c>
    </row>
    <row r="465" spans="1:19" ht="14.4" customHeight="1" x14ac:dyDescent="0.3">
      <c r="A465" s="604" t="s">
        <v>1499</v>
      </c>
      <c r="B465" s="605" t="s">
        <v>1525</v>
      </c>
      <c r="C465" s="605" t="s">
        <v>911</v>
      </c>
      <c r="D465" s="605" t="s">
        <v>1484</v>
      </c>
      <c r="E465" s="605" t="s">
        <v>1508</v>
      </c>
      <c r="F465" s="605" t="s">
        <v>1621</v>
      </c>
      <c r="G465" s="605" t="s">
        <v>1622</v>
      </c>
      <c r="H465" s="622">
        <v>243</v>
      </c>
      <c r="I465" s="622">
        <v>47385</v>
      </c>
      <c r="J465" s="605">
        <v>0.95628746140340259</v>
      </c>
      <c r="K465" s="605">
        <v>195</v>
      </c>
      <c r="L465" s="622">
        <v>249</v>
      </c>
      <c r="M465" s="622">
        <v>49551</v>
      </c>
      <c r="N465" s="605">
        <v>1</v>
      </c>
      <c r="O465" s="605">
        <v>199</v>
      </c>
      <c r="P465" s="622">
        <v>329</v>
      </c>
      <c r="Q465" s="622">
        <v>65471</v>
      </c>
      <c r="R465" s="610">
        <v>1.321285140562249</v>
      </c>
      <c r="S465" s="623">
        <v>199</v>
      </c>
    </row>
    <row r="466" spans="1:19" ht="14.4" customHeight="1" x14ac:dyDescent="0.3">
      <c r="A466" s="604" t="s">
        <v>1499</v>
      </c>
      <c r="B466" s="605" t="s">
        <v>1525</v>
      </c>
      <c r="C466" s="605" t="s">
        <v>911</v>
      </c>
      <c r="D466" s="605" t="s">
        <v>1484</v>
      </c>
      <c r="E466" s="605" t="s">
        <v>1508</v>
      </c>
      <c r="F466" s="605" t="s">
        <v>1623</v>
      </c>
      <c r="G466" s="605" t="s">
        <v>1624</v>
      </c>
      <c r="H466" s="622">
        <v>9</v>
      </c>
      <c r="I466" s="622">
        <v>1800</v>
      </c>
      <c r="J466" s="605">
        <v>0.88235294117647056</v>
      </c>
      <c r="K466" s="605">
        <v>200</v>
      </c>
      <c r="L466" s="622">
        <v>10</v>
      </c>
      <c r="M466" s="622">
        <v>2040</v>
      </c>
      <c r="N466" s="605">
        <v>1</v>
      </c>
      <c r="O466" s="605">
        <v>204</v>
      </c>
      <c r="P466" s="622">
        <v>21</v>
      </c>
      <c r="Q466" s="622">
        <v>4284</v>
      </c>
      <c r="R466" s="610">
        <v>2.1</v>
      </c>
      <c r="S466" s="623">
        <v>204</v>
      </c>
    </row>
    <row r="467" spans="1:19" ht="14.4" customHeight="1" x14ac:dyDescent="0.3">
      <c r="A467" s="604" t="s">
        <v>1499</v>
      </c>
      <c r="B467" s="605" t="s">
        <v>1525</v>
      </c>
      <c r="C467" s="605" t="s">
        <v>911</v>
      </c>
      <c r="D467" s="605" t="s">
        <v>1484</v>
      </c>
      <c r="E467" s="605" t="s">
        <v>1508</v>
      </c>
      <c r="F467" s="605" t="s">
        <v>1625</v>
      </c>
      <c r="G467" s="605" t="s">
        <v>1626</v>
      </c>
      <c r="H467" s="622">
        <v>6</v>
      </c>
      <c r="I467" s="622">
        <v>2508</v>
      </c>
      <c r="J467" s="605">
        <v>5.887323943661972</v>
      </c>
      <c r="K467" s="605">
        <v>418</v>
      </c>
      <c r="L467" s="622">
        <v>1</v>
      </c>
      <c r="M467" s="622">
        <v>426</v>
      </c>
      <c r="N467" s="605">
        <v>1</v>
      </c>
      <c r="O467" s="605">
        <v>426</v>
      </c>
      <c r="P467" s="622">
        <v>3</v>
      </c>
      <c r="Q467" s="622">
        <v>1278</v>
      </c>
      <c r="R467" s="610">
        <v>3</v>
      </c>
      <c r="S467" s="623">
        <v>426</v>
      </c>
    </row>
    <row r="468" spans="1:19" ht="14.4" customHeight="1" x14ac:dyDescent="0.3">
      <c r="A468" s="604" t="s">
        <v>1499</v>
      </c>
      <c r="B468" s="605" t="s">
        <v>1525</v>
      </c>
      <c r="C468" s="605" t="s">
        <v>911</v>
      </c>
      <c r="D468" s="605" t="s">
        <v>1484</v>
      </c>
      <c r="E468" s="605" t="s">
        <v>1508</v>
      </c>
      <c r="F468" s="605" t="s">
        <v>1673</v>
      </c>
      <c r="G468" s="605" t="s">
        <v>1674</v>
      </c>
      <c r="H468" s="622">
        <v>3</v>
      </c>
      <c r="I468" s="622">
        <v>777</v>
      </c>
      <c r="J468" s="605"/>
      <c r="K468" s="605">
        <v>259</v>
      </c>
      <c r="L468" s="622"/>
      <c r="M468" s="622"/>
      <c r="N468" s="605"/>
      <c r="O468" s="605"/>
      <c r="P468" s="622"/>
      <c r="Q468" s="622"/>
      <c r="R468" s="610"/>
      <c r="S468" s="623"/>
    </row>
    <row r="469" spans="1:19" ht="14.4" customHeight="1" x14ac:dyDescent="0.3">
      <c r="A469" s="604" t="s">
        <v>1499</v>
      </c>
      <c r="B469" s="605" t="s">
        <v>1525</v>
      </c>
      <c r="C469" s="605" t="s">
        <v>911</v>
      </c>
      <c r="D469" s="605" t="s">
        <v>1484</v>
      </c>
      <c r="E469" s="605" t="s">
        <v>1508</v>
      </c>
      <c r="F469" s="605" t="s">
        <v>1627</v>
      </c>
      <c r="G469" s="605" t="s">
        <v>1628</v>
      </c>
      <c r="H469" s="622">
        <v>6</v>
      </c>
      <c r="I469" s="622">
        <v>954</v>
      </c>
      <c r="J469" s="605">
        <v>2.9263803680981595</v>
      </c>
      <c r="K469" s="605">
        <v>159</v>
      </c>
      <c r="L469" s="622">
        <v>2</v>
      </c>
      <c r="M469" s="622">
        <v>326</v>
      </c>
      <c r="N469" s="605">
        <v>1</v>
      </c>
      <c r="O469" s="605">
        <v>163</v>
      </c>
      <c r="P469" s="622">
        <v>8</v>
      </c>
      <c r="Q469" s="622">
        <v>1304</v>
      </c>
      <c r="R469" s="610">
        <v>4</v>
      </c>
      <c r="S469" s="623">
        <v>163</v>
      </c>
    </row>
    <row r="470" spans="1:19" ht="14.4" customHeight="1" x14ac:dyDescent="0.3">
      <c r="A470" s="604" t="s">
        <v>1499</v>
      </c>
      <c r="B470" s="605" t="s">
        <v>1525</v>
      </c>
      <c r="C470" s="605" t="s">
        <v>911</v>
      </c>
      <c r="D470" s="605" t="s">
        <v>1484</v>
      </c>
      <c r="E470" s="605" t="s">
        <v>1508</v>
      </c>
      <c r="F470" s="605" t="s">
        <v>1633</v>
      </c>
      <c r="G470" s="605" t="s">
        <v>1634</v>
      </c>
      <c r="H470" s="622"/>
      <c r="I470" s="622"/>
      <c r="J470" s="605"/>
      <c r="K470" s="605"/>
      <c r="L470" s="622">
        <v>9</v>
      </c>
      <c r="M470" s="622">
        <v>1467</v>
      </c>
      <c r="N470" s="605">
        <v>1</v>
      </c>
      <c r="O470" s="605">
        <v>163</v>
      </c>
      <c r="P470" s="622">
        <v>1</v>
      </c>
      <c r="Q470" s="622">
        <v>163</v>
      </c>
      <c r="R470" s="610">
        <v>0.1111111111111111</v>
      </c>
      <c r="S470" s="623">
        <v>163</v>
      </c>
    </row>
    <row r="471" spans="1:19" ht="14.4" customHeight="1" x14ac:dyDescent="0.3">
      <c r="A471" s="604" t="s">
        <v>1499</v>
      </c>
      <c r="B471" s="605" t="s">
        <v>1525</v>
      </c>
      <c r="C471" s="605" t="s">
        <v>911</v>
      </c>
      <c r="D471" s="605" t="s">
        <v>1484</v>
      </c>
      <c r="E471" s="605" t="s">
        <v>1508</v>
      </c>
      <c r="F471" s="605" t="s">
        <v>1635</v>
      </c>
      <c r="G471" s="605" t="s">
        <v>1636</v>
      </c>
      <c r="H471" s="622"/>
      <c r="I471" s="622"/>
      <c r="J471" s="605"/>
      <c r="K471" s="605"/>
      <c r="L471" s="622"/>
      <c r="M471" s="622"/>
      <c r="N471" s="605"/>
      <c r="O471" s="605"/>
      <c r="P471" s="622">
        <v>1</v>
      </c>
      <c r="Q471" s="622">
        <v>934</v>
      </c>
      <c r="R471" s="610"/>
      <c r="S471" s="623">
        <v>934</v>
      </c>
    </row>
    <row r="472" spans="1:19" ht="14.4" customHeight="1" x14ac:dyDescent="0.3">
      <c r="A472" s="604" t="s">
        <v>1499</v>
      </c>
      <c r="B472" s="605" t="s">
        <v>1525</v>
      </c>
      <c r="C472" s="605" t="s">
        <v>911</v>
      </c>
      <c r="D472" s="605" t="s">
        <v>1484</v>
      </c>
      <c r="E472" s="605" t="s">
        <v>1508</v>
      </c>
      <c r="F472" s="605" t="s">
        <v>1675</v>
      </c>
      <c r="G472" s="605" t="s">
        <v>1676</v>
      </c>
      <c r="H472" s="622">
        <v>6</v>
      </c>
      <c r="I472" s="622">
        <v>924</v>
      </c>
      <c r="J472" s="605">
        <v>0.96250000000000002</v>
      </c>
      <c r="K472" s="605">
        <v>154</v>
      </c>
      <c r="L472" s="622">
        <v>6</v>
      </c>
      <c r="M472" s="622">
        <v>960</v>
      </c>
      <c r="N472" s="605">
        <v>1</v>
      </c>
      <c r="O472" s="605">
        <v>160</v>
      </c>
      <c r="P472" s="622">
        <v>4</v>
      </c>
      <c r="Q472" s="622">
        <v>640</v>
      </c>
      <c r="R472" s="610">
        <v>0.66666666666666663</v>
      </c>
      <c r="S472" s="623">
        <v>160</v>
      </c>
    </row>
    <row r="473" spans="1:19" ht="14.4" customHeight="1" x14ac:dyDescent="0.3">
      <c r="A473" s="604" t="s">
        <v>1499</v>
      </c>
      <c r="B473" s="605" t="s">
        <v>1525</v>
      </c>
      <c r="C473" s="605" t="s">
        <v>911</v>
      </c>
      <c r="D473" s="605" t="s">
        <v>1484</v>
      </c>
      <c r="E473" s="605" t="s">
        <v>1508</v>
      </c>
      <c r="F473" s="605" t="s">
        <v>1639</v>
      </c>
      <c r="G473" s="605" t="s">
        <v>1640</v>
      </c>
      <c r="H473" s="622">
        <v>65</v>
      </c>
      <c r="I473" s="622">
        <v>16575</v>
      </c>
      <c r="J473" s="605">
        <v>1.0321957902603063</v>
      </c>
      <c r="K473" s="605">
        <v>255</v>
      </c>
      <c r="L473" s="622">
        <v>62</v>
      </c>
      <c r="M473" s="622">
        <v>16058</v>
      </c>
      <c r="N473" s="605">
        <v>1</v>
      </c>
      <c r="O473" s="605">
        <v>259</v>
      </c>
      <c r="P473" s="622">
        <v>79</v>
      </c>
      <c r="Q473" s="622">
        <v>20461</v>
      </c>
      <c r="R473" s="610">
        <v>1.2741935483870968</v>
      </c>
      <c r="S473" s="623">
        <v>259</v>
      </c>
    </row>
    <row r="474" spans="1:19" ht="14.4" customHeight="1" x14ac:dyDescent="0.3">
      <c r="A474" s="604" t="s">
        <v>1499</v>
      </c>
      <c r="B474" s="605" t="s">
        <v>1525</v>
      </c>
      <c r="C474" s="605" t="s">
        <v>911</v>
      </c>
      <c r="D474" s="605" t="s">
        <v>1484</v>
      </c>
      <c r="E474" s="605" t="s">
        <v>1508</v>
      </c>
      <c r="F474" s="605" t="s">
        <v>1643</v>
      </c>
      <c r="G474" s="605" t="s">
        <v>1644</v>
      </c>
      <c r="H474" s="622">
        <v>68</v>
      </c>
      <c r="I474" s="622">
        <v>18972</v>
      </c>
      <c r="J474" s="605">
        <v>0.70567230797842662</v>
      </c>
      <c r="K474" s="605">
        <v>279</v>
      </c>
      <c r="L474" s="622">
        <v>95</v>
      </c>
      <c r="M474" s="622">
        <v>26885</v>
      </c>
      <c r="N474" s="605">
        <v>1</v>
      </c>
      <c r="O474" s="605">
        <v>283</v>
      </c>
      <c r="P474" s="622">
        <v>112</v>
      </c>
      <c r="Q474" s="622">
        <v>31696</v>
      </c>
      <c r="R474" s="610">
        <v>1.1789473684210525</v>
      </c>
      <c r="S474" s="623">
        <v>283</v>
      </c>
    </row>
    <row r="475" spans="1:19" ht="14.4" customHeight="1" x14ac:dyDescent="0.3">
      <c r="A475" s="604" t="s">
        <v>1499</v>
      </c>
      <c r="B475" s="605" t="s">
        <v>1525</v>
      </c>
      <c r="C475" s="605" t="s">
        <v>911</v>
      </c>
      <c r="D475" s="605" t="s">
        <v>1484</v>
      </c>
      <c r="E475" s="605" t="s">
        <v>1508</v>
      </c>
      <c r="F475" s="605" t="s">
        <v>1677</v>
      </c>
      <c r="G475" s="605" t="s">
        <v>1678</v>
      </c>
      <c r="H475" s="622">
        <v>1</v>
      </c>
      <c r="I475" s="622">
        <v>5159</v>
      </c>
      <c r="J475" s="605">
        <v>0.98642447418738055</v>
      </c>
      <c r="K475" s="605">
        <v>5159</v>
      </c>
      <c r="L475" s="622">
        <v>1</v>
      </c>
      <c r="M475" s="622">
        <v>5230</v>
      </c>
      <c r="N475" s="605">
        <v>1</v>
      </c>
      <c r="O475" s="605">
        <v>5230</v>
      </c>
      <c r="P475" s="622"/>
      <c r="Q475" s="622"/>
      <c r="R475" s="610"/>
      <c r="S475" s="623"/>
    </row>
    <row r="476" spans="1:19" ht="14.4" customHeight="1" x14ac:dyDescent="0.3">
      <c r="A476" s="604" t="s">
        <v>1499</v>
      </c>
      <c r="B476" s="605" t="s">
        <v>1525</v>
      </c>
      <c r="C476" s="605" t="s">
        <v>911</v>
      </c>
      <c r="D476" s="605" t="s">
        <v>1484</v>
      </c>
      <c r="E476" s="605" t="s">
        <v>1508</v>
      </c>
      <c r="F476" s="605" t="s">
        <v>1649</v>
      </c>
      <c r="G476" s="605" t="s">
        <v>1650</v>
      </c>
      <c r="H476" s="622">
        <v>364</v>
      </c>
      <c r="I476" s="622">
        <v>125216</v>
      </c>
      <c r="J476" s="605">
        <v>0.83700534759358292</v>
      </c>
      <c r="K476" s="605">
        <v>344</v>
      </c>
      <c r="L476" s="622">
        <v>425</v>
      </c>
      <c r="M476" s="622">
        <v>149600</v>
      </c>
      <c r="N476" s="605">
        <v>1</v>
      </c>
      <c r="O476" s="605">
        <v>352</v>
      </c>
      <c r="P476" s="622">
        <v>424</v>
      </c>
      <c r="Q476" s="622">
        <v>149248</v>
      </c>
      <c r="R476" s="610">
        <v>0.99764705882352944</v>
      </c>
      <c r="S476" s="623">
        <v>352</v>
      </c>
    </row>
    <row r="477" spans="1:19" ht="14.4" customHeight="1" x14ac:dyDescent="0.3">
      <c r="A477" s="604" t="s">
        <v>1499</v>
      </c>
      <c r="B477" s="605" t="s">
        <v>1525</v>
      </c>
      <c r="C477" s="605" t="s">
        <v>911</v>
      </c>
      <c r="D477" s="605" t="s">
        <v>755</v>
      </c>
      <c r="E477" s="605" t="s">
        <v>1508</v>
      </c>
      <c r="F477" s="605" t="s">
        <v>1567</v>
      </c>
      <c r="G477" s="605" t="s">
        <v>1568</v>
      </c>
      <c r="H477" s="622"/>
      <c r="I477" s="622"/>
      <c r="J477" s="605"/>
      <c r="K477" s="605"/>
      <c r="L477" s="622"/>
      <c r="M477" s="622"/>
      <c r="N477" s="605"/>
      <c r="O477" s="605"/>
      <c r="P477" s="622">
        <v>21</v>
      </c>
      <c r="Q477" s="622">
        <v>4725</v>
      </c>
      <c r="R477" s="610"/>
      <c r="S477" s="623">
        <v>225</v>
      </c>
    </row>
    <row r="478" spans="1:19" ht="14.4" customHeight="1" x14ac:dyDescent="0.3">
      <c r="A478" s="604" t="s">
        <v>1499</v>
      </c>
      <c r="B478" s="605" t="s">
        <v>1525</v>
      </c>
      <c r="C478" s="605" t="s">
        <v>911</v>
      </c>
      <c r="D478" s="605" t="s">
        <v>755</v>
      </c>
      <c r="E478" s="605" t="s">
        <v>1508</v>
      </c>
      <c r="F478" s="605" t="s">
        <v>1673</v>
      </c>
      <c r="G478" s="605" t="s">
        <v>1674</v>
      </c>
      <c r="H478" s="622"/>
      <c r="I478" s="622"/>
      <c r="J478" s="605"/>
      <c r="K478" s="605"/>
      <c r="L478" s="622"/>
      <c r="M478" s="622"/>
      <c r="N478" s="605"/>
      <c r="O478" s="605"/>
      <c r="P478" s="622">
        <v>12</v>
      </c>
      <c r="Q478" s="622">
        <v>3180</v>
      </c>
      <c r="R478" s="610"/>
      <c r="S478" s="623">
        <v>265</v>
      </c>
    </row>
    <row r="479" spans="1:19" ht="14.4" customHeight="1" x14ac:dyDescent="0.3">
      <c r="A479" s="604" t="s">
        <v>1499</v>
      </c>
      <c r="B479" s="605" t="s">
        <v>1525</v>
      </c>
      <c r="C479" s="605" t="s">
        <v>911</v>
      </c>
      <c r="D479" s="605" t="s">
        <v>757</v>
      </c>
      <c r="E479" s="605" t="s">
        <v>1508</v>
      </c>
      <c r="F479" s="605" t="s">
        <v>1567</v>
      </c>
      <c r="G479" s="605" t="s">
        <v>1568</v>
      </c>
      <c r="H479" s="622">
        <v>6</v>
      </c>
      <c r="I479" s="622">
        <v>1326</v>
      </c>
      <c r="J479" s="605"/>
      <c r="K479" s="605">
        <v>221</v>
      </c>
      <c r="L479" s="622"/>
      <c r="M479" s="622"/>
      <c r="N479" s="605"/>
      <c r="O479" s="605"/>
      <c r="P479" s="622"/>
      <c r="Q479" s="622"/>
      <c r="R479" s="610"/>
      <c r="S479" s="623"/>
    </row>
    <row r="480" spans="1:19" ht="14.4" customHeight="1" x14ac:dyDescent="0.3">
      <c r="A480" s="604" t="s">
        <v>1499</v>
      </c>
      <c r="B480" s="605" t="s">
        <v>1525</v>
      </c>
      <c r="C480" s="605" t="s">
        <v>911</v>
      </c>
      <c r="D480" s="605" t="s">
        <v>757</v>
      </c>
      <c r="E480" s="605" t="s">
        <v>1508</v>
      </c>
      <c r="F480" s="605" t="s">
        <v>1673</v>
      </c>
      <c r="G480" s="605" t="s">
        <v>1674</v>
      </c>
      <c r="H480" s="622">
        <v>6</v>
      </c>
      <c r="I480" s="622">
        <v>1554</v>
      </c>
      <c r="J480" s="605"/>
      <c r="K480" s="605">
        <v>259</v>
      </c>
      <c r="L480" s="622"/>
      <c r="M480" s="622"/>
      <c r="N480" s="605"/>
      <c r="O480" s="605"/>
      <c r="P480" s="622"/>
      <c r="Q480" s="622"/>
      <c r="R480" s="610"/>
      <c r="S480" s="623"/>
    </row>
    <row r="481" spans="1:19" ht="14.4" customHeight="1" x14ac:dyDescent="0.3">
      <c r="A481" s="604" t="s">
        <v>1499</v>
      </c>
      <c r="B481" s="605" t="s">
        <v>1525</v>
      </c>
      <c r="C481" s="605" t="s">
        <v>911</v>
      </c>
      <c r="D481" s="605" t="s">
        <v>1493</v>
      </c>
      <c r="E481" s="605" t="s">
        <v>1508</v>
      </c>
      <c r="F481" s="605" t="s">
        <v>1567</v>
      </c>
      <c r="G481" s="605" t="s">
        <v>1568</v>
      </c>
      <c r="H481" s="622"/>
      <c r="I481" s="622"/>
      <c r="J481" s="605"/>
      <c r="K481" s="605"/>
      <c r="L481" s="622">
        <v>1</v>
      </c>
      <c r="M481" s="622">
        <v>225</v>
      </c>
      <c r="N481" s="605">
        <v>1</v>
      </c>
      <c r="O481" s="605">
        <v>225</v>
      </c>
      <c r="P481" s="622"/>
      <c r="Q481" s="622"/>
      <c r="R481" s="610"/>
      <c r="S481" s="623"/>
    </row>
    <row r="482" spans="1:19" ht="14.4" customHeight="1" x14ac:dyDescent="0.3">
      <c r="A482" s="604" t="s">
        <v>1499</v>
      </c>
      <c r="B482" s="605" t="s">
        <v>1525</v>
      </c>
      <c r="C482" s="605" t="s">
        <v>911</v>
      </c>
      <c r="D482" s="605" t="s">
        <v>1493</v>
      </c>
      <c r="E482" s="605" t="s">
        <v>1508</v>
      </c>
      <c r="F482" s="605" t="s">
        <v>1673</v>
      </c>
      <c r="G482" s="605" t="s">
        <v>1674</v>
      </c>
      <c r="H482" s="622"/>
      <c r="I482" s="622"/>
      <c r="J482" s="605"/>
      <c r="K482" s="605"/>
      <c r="L482" s="622">
        <v>7</v>
      </c>
      <c r="M482" s="622">
        <v>1855</v>
      </c>
      <c r="N482" s="605">
        <v>1</v>
      </c>
      <c r="O482" s="605">
        <v>265</v>
      </c>
      <c r="P482" s="622"/>
      <c r="Q482" s="622"/>
      <c r="R482" s="610"/>
      <c r="S482" s="623"/>
    </row>
    <row r="483" spans="1:19" ht="14.4" customHeight="1" x14ac:dyDescent="0.3">
      <c r="A483" s="604" t="s">
        <v>1499</v>
      </c>
      <c r="B483" s="605" t="s">
        <v>1525</v>
      </c>
      <c r="C483" s="605" t="s">
        <v>911</v>
      </c>
      <c r="D483" s="605" t="s">
        <v>1495</v>
      </c>
      <c r="E483" s="605" t="s">
        <v>1508</v>
      </c>
      <c r="F483" s="605" t="s">
        <v>1567</v>
      </c>
      <c r="G483" s="605" t="s">
        <v>1568</v>
      </c>
      <c r="H483" s="622">
        <v>1</v>
      </c>
      <c r="I483" s="622">
        <v>221</v>
      </c>
      <c r="J483" s="605"/>
      <c r="K483" s="605">
        <v>221</v>
      </c>
      <c r="L483" s="622"/>
      <c r="M483" s="622"/>
      <c r="N483" s="605"/>
      <c r="O483" s="605"/>
      <c r="P483" s="622"/>
      <c r="Q483" s="622"/>
      <c r="R483" s="610"/>
      <c r="S483" s="623"/>
    </row>
    <row r="484" spans="1:19" ht="14.4" customHeight="1" x14ac:dyDescent="0.3">
      <c r="A484" s="604" t="s">
        <v>1499</v>
      </c>
      <c r="B484" s="605" t="s">
        <v>1525</v>
      </c>
      <c r="C484" s="605" t="s">
        <v>911</v>
      </c>
      <c r="D484" s="605" t="s">
        <v>1495</v>
      </c>
      <c r="E484" s="605" t="s">
        <v>1508</v>
      </c>
      <c r="F484" s="605" t="s">
        <v>1581</v>
      </c>
      <c r="G484" s="605" t="s">
        <v>1582</v>
      </c>
      <c r="H484" s="622"/>
      <c r="I484" s="622"/>
      <c r="J484" s="605"/>
      <c r="K484" s="605"/>
      <c r="L484" s="622"/>
      <c r="M484" s="622"/>
      <c r="N484" s="605"/>
      <c r="O484" s="605"/>
      <c r="P484" s="622">
        <v>19</v>
      </c>
      <c r="Q484" s="622">
        <v>4826</v>
      </c>
      <c r="R484" s="610"/>
      <c r="S484" s="623">
        <v>254</v>
      </c>
    </row>
    <row r="485" spans="1:19" ht="14.4" customHeight="1" x14ac:dyDescent="0.3">
      <c r="A485" s="604" t="s">
        <v>1499</v>
      </c>
      <c r="B485" s="605" t="s">
        <v>1525</v>
      </c>
      <c r="C485" s="605" t="s">
        <v>911</v>
      </c>
      <c r="D485" s="605" t="s">
        <v>1495</v>
      </c>
      <c r="E485" s="605" t="s">
        <v>1508</v>
      </c>
      <c r="F485" s="605" t="s">
        <v>1601</v>
      </c>
      <c r="G485" s="605" t="s">
        <v>1602</v>
      </c>
      <c r="H485" s="622">
        <v>1</v>
      </c>
      <c r="I485" s="622">
        <v>175</v>
      </c>
      <c r="J485" s="605"/>
      <c r="K485" s="605">
        <v>175</v>
      </c>
      <c r="L485" s="622"/>
      <c r="M485" s="622"/>
      <c r="N485" s="605"/>
      <c r="O485" s="605"/>
      <c r="P485" s="622"/>
      <c r="Q485" s="622"/>
      <c r="R485" s="610"/>
      <c r="S485" s="623"/>
    </row>
    <row r="486" spans="1:19" ht="14.4" customHeight="1" x14ac:dyDescent="0.3">
      <c r="A486" s="604" t="s">
        <v>1499</v>
      </c>
      <c r="B486" s="605" t="s">
        <v>1525</v>
      </c>
      <c r="C486" s="605" t="s">
        <v>524</v>
      </c>
      <c r="D486" s="605" t="s">
        <v>1484</v>
      </c>
      <c r="E486" s="605" t="s">
        <v>1526</v>
      </c>
      <c r="F486" s="605" t="s">
        <v>1651</v>
      </c>
      <c r="G486" s="605" t="s">
        <v>710</v>
      </c>
      <c r="H486" s="622">
        <v>0.2</v>
      </c>
      <c r="I486" s="622">
        <v>988.77</v>
      </c>
      <c r="J486" s="605">
        <v>2.000060683293889</v>
      </c>
      <c r="K486" s="605">
        <v>4943.8499999999995</v>
      </c>
      <c r="L486" s="622">
        <v>0.1</v>
      </c>
      <c r="M486" s="622">
        <v>494.37</v>
      </c>
      <c r="N486" s="605">
        <v>1</v>
      </c>
      <c r="O486" s="605">
        <v>4943.7</v>
      </c>
      <c r="P486" s="622">
        <v>0.1</v>
      </c>
      <c r="Q486" s="622">
        <v>494.38</v>
      </c>
      <c r="R486" s="610">
        <v>1.0000202277646297</v>
      </c>
      <c r="S486" s="623">
        <v>4943.7999999999993</v>
      </c>
    </row>
    <row r="487" spans="1:19" ht="14.4" customHeight="1" x14ac:dyDescent="0.3">
      <c r="A487" s="604" t="s">
        <v>1499</v>
      </c>
      <c r="B487" s="605" t="s">
        <v>1525</v>
      </c>
      <c r="C487" s="605" t="s">
        <v>524</v>
      </c>
      <c r="D487" s="605" t="s">
        <v>1484</v>
      </c>
      <c r="E487" s="605" t="s">
        <v>1526</v>
      </c>
      <c r="F487" s="605" t="s">
        <v>1533</v>
      </c>
      <c r="G487" s="605" t="s">
        <v>710</v>
      </c>
      <c r="H487" s="622">
        <v>1.9200000000000008</v>
      </c>
      <c r="I487" s="622">
        <v>18984.599999999999</v>
      </c>
      <c r="J487" s="605">
        <v>0.98969568757800153</v>
      </c>
      <c r="K487" s="605">
        <v>9887.8124999999945</v>
      </c>
      <c r="L487" s="622">
        <v>1.9400000000000006</v>
      </c>
      <c r="M487" s="622">
        <v>19182.260000000002</v>
      </c>
      <c r="N487" s="605">
        <v>1</v>
      </c>
      <c r="O487" s="605">
        <v>9887.7628865979368</v>
      </c>
      <c r="P487" s="622">
        <v>1.5300000000000002</v>
      </c>
      <c r="Q487" s="622">
        <v>15128.160000000002</v>
      </c>
      <c r="R487" s="610">
        <v>0.78865368314265372</v>
      </c>
      <c r="S487" s="623">
        <v>9887.6862745098042</v>
      </c>
    </row>
    <row r="488" spans="1:19" ht="14.4" customHeight="1" x14ac:dyDescent="0.3">
      <c r="A488" s="604" t="s">
        <v>1499</v>
      </c>
      <c r="B488" s="605" t="s">
        <v>1525</v>
      </c>
      <c r="C488" s="605" t="s">
        <v>524</v>
      </c>
      <c r="D488" s="605" t="s">
        <v>1484</v>
      </c>
      <c r="E488" s="605" t="s">
        <v>1526</v>
      </c>
      <c r="F488" s="605" t="s">
        <v>1539</v>
      </c>
      <c r="G488" s="605" t="s">
        <v>665</v>
      </c>
      <c r="H488" s="622"/>
      <c r="I488" s="622"/>
      <c r="J488" s="605"/>
      <c r="K488" s="605"/>
      <c r="L488" s="622"/>
      <c r="M488" s="622"/>
      <c r="N488" s="605"/>
      <c r="O488" s="605"/>
      <c r="P488" s="622">
        <v>0.04</v>
      </c>
      <c r="Q488" s="622">
        <v>363.8</v>
      </c>
      <c r="R488" s="610"/>
      <c r="S488" s="623">
        <v>9095</v>
      </c>
    </row>
    <row r="489" spans="1:19" ht="14.4" customHeight="1" x14ac:dyDescent="0.3">
      <c r="A489" s="604" t="s">
        <v>1499</v>
      </c>
      <c r="B489" s="605" t="s">
        <v>1525</v>
      </c>
      <c r="C489" s="605" t="s">
        <v>524</v>
      </c>
      <c r="D489" s="605" t="s">
        <v>1484</v>
      </c>
      <c r="E489" s="605" t="s">
        <v>1501</v>
      </c>
      <c r="F489" s="605" t="s">
        <v>1679</v>
      </c>
      <c r="G489" s="605" t="s">
        <v>1680</v>
      </c>
      <c r="H489" s="622"/>
      <c r="I489" s="622"/>
      <c r="J489" s="605"/>
      <c r="K489" s="605"/>
      <c r="L489" s="622"/>
      <c r="M489" s="622"/>
      <c r="N489" s="605"/>
      <c r="O489" s="605"/>
      <c r="P489" s="622">
        <v>1</v>
      </c>
      <c r="Q489" s="622">
        <v>589.59</v>
      </c>
      <c r="R489" s="610"/>
      <c r="S489" s="623">
        <v>589.59</v>
      </c>
    </row>
    <row r="490" spans="1:19" ht="14.4" customHeight="1" x14ac:dyDescent="0.3">
      <c r="A490" s="604" t="s">
        <v>1499</v>
      </c>
      <c r="B490" s="605" t="s">
        <v>1525</v>
      </c>
      <c r="C490" s="605" t="s">
        <v>524</v>
      </c>
      <c r="D490" s="605" t="s">
        <v>1484</v>
      </c>
      <c r="E490" s="605" t="s">
        <v>1501</v>
      </c>
      <c r="F490" s="605" t="s">
        <v>1681</v>
      </c>
      <c r="G490" s="605" t="s">
        <v>1682</v>
      </c>
      <c r="H490" s="622"/>
      <c r="I490" s="622"/>
      <c r="J490" s="605"/>
      <c r="K490" s="605"/>
      <c r="L490" s="622">
        <v>1</v>
      </c>
      <c r="M490" s="622">
        <v>1447.28</v>
      </c>
      <c r="N490" s="605">
        <v>1</v>
      </c>
      <c r="O490" s="605">
        <v>1447.28</v>
      </c>
      <c r="P490" s="622">
        <v>1</v>
      </c>
      <c r="Q490" s="622">
        <v>1447.28</v>
      </c>
      <c r="R490" s="610">
        <v>1</v>
      </c>
      <c r="S490" s="623">
        <v>1447.28</v>
      </c>
    </row>
    <row r="491" spans="1:19" ht="14.4" customHeight="1" x14ac:dyDescent="0.3">
      <c r="A491" s="604" t="s">
        <v>1499</v>
      </c>
      <c r="B491" s="605" t="s">
        <v>1525</v>
      </c>
      <c r="C491" s="605" t="s">
        <v>524</v>
      </c>
      <c r="D491" s="605" t="s">
        <v>1484</v>
      </c>
      <c r="E491" s="605" t="s">
        <v>1501</v>
      </c>
      <c r="F491" s="605" t="s">
        <v>1683</v>
      </c>
      <c r="G491" s="605" t="s">
        <v>1684</v>
      </c>
      <c r="H491" s="622">
        <v>8</v>
      </c>
      <c r="I491" s="622">
        <v>7778.5599999999995</v>
      </c>
      <c r="J491" s="605">
        <v>1.1428571428571428</v>
      </c>
      <c r="K491" s="605">
        <v>972.31999999999994</v>
      </c>
      <c r="L491" s="622">
        <v>7</v>
      </c>
      <c r="M491" s="622">
        <v>6806.24</v>
      </c>
      <c r="N491" s="605">
        <v>1</v>
      </c>
      <c r="O491" s="605">
        <v>972.31999999999994</v>
      </c>
      <c r="P491" s="622">
        <v>3</v>
      </c>
      <c r="Q491" s="622">
        <v>2916.96</v>
      </c>
      <c r="R491" s="610">
        <v>0.4285714285714286</v>
      </c>
      <c r="S491" s="623">
        <v>972.32</v>
      </c>
    </row>
    <row r="492" spans="1:19" ht="14.4" customHeight="1" x14ac:dyDescent="0.3">
      <c r="A492" s="604" t="s">
        <v>1499</v>
      </c>
      <c r="B492" s="605" t="s">
        <v>1525</v>
      </c>
      <c r="C492" s="605" t="s">
        <v>524</v>
      </c>
      <c r="D492" s="605" t="s">
        <v>1484</v>
      </c>
      <c r="E492" s="605" t="s">
        <v>1501</v>
      </c>
      <c r="F492" s="605" t="s">
        <v>1685</v>
      </c>
      <c r="G492" s="605" t="s">
        <v>1684</v>
      </c>
      <c r="H492" s="622">
        <v>12</v>
      </c>
      <c r="I492" s="622">
        <v>20487.719999999998</v>
      </c>
      <c r="J492" s="605">
        <v>1.0909090909090908</v>
      </c>
      <c r="K492" s="605">
        <v>1707.3099999999997</v>
      </c>
      <c r="L492" s="622">
        <v>11</v>
      </c>
      <c r="M492" s="622">
        <v>18780.41</v>
      </c>
      <c r="N492" s="605">
        <v>1</v>
      </c>
      <c r="O492" s="605">
        <v>1707.31</v>
      </c>
      <c r="P492" s="622">
        <v>16</v>
      </c>
      <c r="Q492" s="622">
        <v>27316.959999999999</v>
      </c>
      <c r="R492" s="610">
        <v>1.4545454545454546</v>
      </c>
      <c r="S492" s="623">
        <v>1707.31</v>
      </c>
    </row>
    <row r="493" spans="1:19" ht="14.4" customHeight="1" x14ac:dyDescent="0.3">
      <c r="A493" s="604" t="s">
        <v>1499</v>
      </c>
      <c r="B493" s="605" t="s">
        <v>1525</v>
      </c>
      <c r="C493" s="605" t="s">
        <v>524</v>
      </c>
      <c r="D493" s="605" t="s">
        <v>1484</v>
      </c>
      <c r="E493" s="605" t="s">
        <v>1501</v>
      </c>
      <c r="F493" s="605" t="s">
        <v>1686</v>
      </c>
      <c r="G493" s="605" t="s">
        <v>1684</v>
      </c>
      <c r="H493" s="622">
        <v>2</v>
      </c>
      <c r="I493" s="622">
        <v>4132.6000000000004</v>
      </c>
      <c r="J493" s="605">
        <v>2</v>
      </c>
      <c r="K493" s="605">
        <v>2066.3000000000002</v>
      </c>
      <c r="L493" s="622">
        <v>1</v>
      </c>
      <c r="M493" s="622">
        <v>2066.3000000000002</v>
      </c>
      <c r="N493" s="605">
        <v>1</v>
      </c>
      <c r="O493" s="605">
        <v>2066.3000000000002</v>
      </c>
      <c r="P493" s="622">
        <v>1</v>
      </c>
      <c r="Q493" s="622">
        <v>2066.3000000000002</v>
      </c>
      <c r="R493" s="610">
        <v>1</v>
      </c>
      <c r="S493" s="623">
        <v>2066.3000000000002</v>
      </c>
    </row>
    <row r="494" spans="1:19" ht="14.4" customHeight="1" x14ac:dyDescent="0.3">
      <c r="A494" s="604" t="s">
        <v>1499</v>
      </c>
      <c r="B494" s="605" t="s">
        <v>1525</v>
      </c>
      <c r="C494" s="605" t="s">
        <v>524</v>
      </c>
      <c r="D494" s="605" t="s">
        <v>1484</v>
      </c>
      <c r="E494" s="605" t="s">
        <v>1501</v>
      </c>
      <c r="F494" s="605" t="s">
        <v>1687</v>
      </c>
      <c r="G494" s="605" t="s">
        <v>1688</v>
      </c>
      <c r="H494" s="622">
        <v>11</v>
      </c>
      <c r="I494" s="622">
        <v>11305.36</v>
      </c>
      <c r="J494" s="605">
        <v>1.8333333333333333</v>
      </c>
      <c r="K494" s="605">
        <v>1027.76</v>
      </c>
      <c r="L494" s="622">
        <v>6</v>
      </c>
      <c r="M494" s="622">
        <v>6166.56</v>
      </c>
      <c r="N494" s="605">
        <v>1</v>
      </c>
      <c r="O494" s="605">
        <v>1027.76</v>
      </c>
      <c r="P494" s="622">
        <v>2</v>
      </c>
      <c r="Q494" s="622">
        <v>2055.52</v>
      </c>
      <c r="R494" s="610">
        <v>0.33333333333333331</v>
      </c>
      <c r="S494" s="623">
        <v>1027.76</v>
      </c>
    </row>
    <row r="495" spans="1:19" ht="14.4" customHeight="1" x14ac:dyDescent="0.3">
      <c r="A495" s="604" t="s">
        <v>1499</v>
      </c>
      <c r="B495" s="605" t="s">
        <v>1525</v>
      </c>
      <c r="C495" s="605" t="s">
        <v>524</v>
      </c>
      <c r="D495" s="605" t="s">
        <v>1484</v>
      </c>
      <c r="E495" s="605" t="s">
        <v>1501</v>
      </c>
      <c r="F495" s="605" t="s">
        <v>1689</v>
      </c>
      <c r="G495" s="605" t="s">
        <v>1688</v>
      </c>
      <c r="H495" s="622">
        <v>3</v>
      </c>
      <c r="I495" s="622">
        <v>6425.5499999999993</v>
      </c>
      <c r="J495" s="605"/>
      <c r="K495" s="605">
        <v>2141.85</v>
      </c>
      <c r="L495" s="622"/>
      <c r="M495" s="622"/>
      <c r="N495" s="605"/>
      <c r="O495" s="605"/>
      <c r="P495" s="622">
        <v>3</v>
      </c>
      <c r="Q495" s="622">
        <v>6425.5499999999993</v>
      </c>
      <c r="R495" s="610"/>
      <c r="S495" s="623">
        <v>2141.85</v>
      </c>
    </row>
    <row r="496" spans="1:19" ht="14.4" customHeight="1" x14ac:dyDescent="0.3">
      <c r="A496" s="604" t="s">
        <v>1499</v>
      </c>
      <c r="B496" s="605" t="s">
        <v>1525</v>
      </c>
      <c r="C496" s="605" t="s">
        <v>524</v>
      </c>
      <c r="D496" s="605" t="s">
        <v>1484</v>
      </c>
      <c r="E496" s="605" t="s">
        <v>1501</v>
      </c>
      <c r="F496" s="605" t="s">
        <v>1690</v>
      </c>
      <c r="G496" s="605" t="s">
        <v>1691</v>
      </c>
      <c r="H496" s="622">
        <v>4</v>
      </c>
      <c r="I496" s="622">
        <v>12013.52</v>
      </c>
      <c r="J496" s="605">
        <v>0.66666666666666663</v>
      </c>
      <c r="K496" s="605">
        <v>3003.38</v>
      </c>
      <c r="L496" s="622">
        <v>6</v>
      </c>
      <c r="M496" s="622">
        <v>18020.280000000002</v>
      </c>
      <c r="N496" s="605">
        <v>1</v>
      </c>
      <c r="O496" s="605">
        <v>3003.3800000000006</v>
      </c>
      <c r="P496" s="622">
        <v>5</v>
      </c>
      <c r="Q496" s="622">
        <v>15016.900000000001</v>
      </c>
      <c r="R496" s="610">
        <v>0.83333333333333326</v>
      </c>
      <c r="S496" s="623">
        <v>3003.38</v>
      </c>
    </row>
    <row r="497" spans="1:19" ht="14.4" customHeight="1" x14ac:dyDescent="0.3">
      <c r="A497" s="604" t="s">
        <v>1499</v>
      </c>
      <c r="B497" s="605" t="s">
        <v>1525</v>
      </c>
      <c r="C497" s="605" t="s">
        <v>524</v>
      </c>
      <c r="D497" s="605" t="s">
        <v>1484</v>
      </c>
      <c r="E497" s="605" t="s">
        <v>1501</v>
      </c>
      <c r="F497" s="605" t="s">
        <v>1692</v>
      </c>
      <c r="G497" s="605" t="s">
        <v>1693</v>
      </c>
      <c r="H497" s="622">
        <v>7</v>
      </c>
      <c r="I497" s="622">
        <v>48235.46</v>
      </c>
      <c r="J497" s="605">
        <v>0.7</v>
      </c>
      <c r="K497" s="605">
        <v>6890.78</v>
      </c>
      <c r="L497" s="622">
        <v>10</v>
      </c>
      <c r="M497" s="622">
        <v>68907.8</v>
      </c>
      <c r="N497" s="605">
        <v>1</v>
      </c>
      <c r="O497" s="605">
        <v>6890.7800000000007</v>
      </c>
      <c r="P497" s="622">
        <v>1</v>
      </c>
      <c r="Q497" s="622">
        <v>6890.78</v>
      </c>
      <c r="R497" s="610">
        <v>9.9999999999999992E-2</v>
      </c>
      <c r="S497" s="623">
        <v>6890.78</v>
      </c>
    </row>
    <row r="498" spans="1:19" ht="14.4" customHeight="1" x14ac:dyDescent="0.3">
      <c r="A498" s="604" t="s">
        <v>1499</v>
      </c>
      <c r="B498" s="605" t="s">
        <v>1525</v>
      </c>
      <c r="C498" s="605" t="s">
        <v>524</v>
      </c>
      <c r="D498" s="605" t="s">
        <v>1484</v>
      </c>
      <c r="E498" s="605" t="s">
        <v>1501</v>
      </c>
      <c r="F498" s="605" t="s">
        <v>1694</v>
      </c>
      <c r="G498" s="605" t="s">
        <v>1695</v>
      </c>
      <c r="H498" s="622">
        <v>4</v>
      </c>
      <c r="I498" s="622">
        <v>16551.560000000001</v>
      </c>
      <c r="J498" s="605">
        <v>0.5</v>
      </c>
      <c r="K498" s="605">
        <v>4137.8900000000003</v>
      </c>
      <c r="L498" s="622">
        <v>8</v>
      </c>
      <c r="M498" s="622">
        <v>33103.120000000003</v>
      </c>
      <c r="N498" s="605">
        <v>1</v>
      </c>
      <c r="O498" s="605">
        <v>4137.8900000000003</v>
      </c>
      <c r="P498" s="622">
        <v>6</v>
      </c>
      <c r="Q498" s="622">
        <v>24827.34</v>
      </c>
      <c r="R498" s="610">
        <v>0.75</v>
      </c>
      <c r="S498" s="623">
        <v>4137.8900000000003</v>
      </c>
    </row>
    <row r="499" spans="1:19" ht="14.4" customHeight="1" x14ac:dyDescent="0.3">
      <c r="A499" s="604" t="s">
        <v>1499</v>
      </c>
      <c r="B499" s="605" t="s">
        <v>1525</v>
      </c>
      <c r="C499" s="605" t="s">
        <v>524</v>
      </c>
      <c r="D499" s="605" t="s">
        <v>1484</v>
      </c>
      <c r="E499" s="605" t="s">
        <v>1501</v>
      </c>
      <c r="F499" s="605" t="s">
        <v>1696</v>
      </c>
      <c r="G499" s="605" t="s">
        <v>1697</v>
      </c>
      <c r="H499" s="622">
        <v>2</v>
      </c>
      <c r="I499" s="622">
        <v>2247.46</v>
      </c>
      <c r="J499" s="605"/>
      <c r="K499" s="605">
        <v>1123.73</v>
      </c>
      <c r="L499" s="622"/>
      <c r="M499" s="622"/>
      <c r="N499" s="605"/>
      <c r="O499" s="605"/>
      <c r="P499" s="622"/>
      <c r="Q499" s="622"/>
      <c r="R499" s="610"/>
      <c r="S499" s="623"/>
    </row>
    <row r="500" spans="1:19" ht="14.4" customHeight="1" x14ac:dyDescent="0.3">
      <c r="A500" s="604" t="s">
        <v>1499</v>
      </c>
      <c r="B500" s="605" t="s">
        <v>1525</v>
      </c>
      <c r="C500" s="605" t="s">
        <v>524</v>
      </c>
      <c r="D500" s="605" t="s">
        <v>1484</v>
      </c>
      <c r="E500" s="605" t="s">
        <v>1501</v>
      </c>
      <c r="F500" s="605" t="s">
        <v>1698</v>
      </c>
      <c r="G500" s="605" t="s">
        <v>1699</v>
      </c>
      <c r="H500" s="622">
        <v>6</v>
      </c>
      <c r="I500" s="622">
        <v>102438.3</v>
      </c>
      <c r="J500" s="605"/>
      <c r="K500" s="605">
        <v>17073.05</v>
      </c>
      <c r="L500" s="622"/>
      <c r="M500" s="622"/>
      <c r="N500" s="605"/>
      <c r="O500" s="605"/>
      <c r="P500" s="622"/>
      <c r="Q500" s="622"/>
      <c r="R500" s="610"/>
      <c r="S500" s="623"/>
    </row>
    <row r="501" spans="1:19" ht="14.4" customHeight="1" x14ac:dyDescent="0.3">
      <c r="A501" s="604" t="s">
        <v>1499</v>
      </c>
      <c r="B501" s="605" t="s">
        <v>1525</v>
      </c>
      <c r="C501" s="605" t="s">
        <v>524</v>
      </c>
      <c r="D501" s="605" t="s">
        <v>1484</v>
      </c>
      <c r="E501" s="605" t="s">
        <v>1501</v>
      </c>
      <c r="F501" s="605" t="s">
        <v>1700</v>
      </c>
      <c r="G501" s="605" t="s">
        <v>1701</v>
      </c>
      <c r="H501" s="622">
        <v>9</v>
      </c>
      <c r="I501" s="622">
        <v>9025.2000000000007</v>
      </c>
      <c r="J501" s="605">
        <v>1.8</v>
      </c>
      <c r="K501" s="605">
        <v>1002.8000000000001</v>
      </c>
      <c r="L501" s="622">
        <v>5</v>
      </c>
      <c r="M501" s="622">
        <v>5014</v>
      </c>
      <c r="N501" s="605">
        <v>1</v>
      </c>
      <c r="O501" s="605">
        <v>1002.8</v>
      </c>
      <c r="P501" s="622">
        <v>11</v>
      </c>
      <c r="Q501" s="622">
        <v>11030.799999999997</v>
      </c>
      <c r="R501" s="610">
        <v>2.1999999999999993</v>
      </c>
      <c r="S501" s="623">
        <v>1002.7999999999997</v>
      </c>
    </row>
    <row r="502" spans="1:19" ht="14.4" customHeight="1" x14ac:dyDescent="0.3">
      <c r="A502" s="604" t="s">
        <v>1499</v>
      </c>
      <c r="B502" s="605" t="s">
        <v>1525</v>
      </c>
      <c r="C502" s="605" t="s">
        <v>524</v>
      </c>
      <c r="D502" s="605" t="s">
        <v>1484</v>
      </c>
      <c r="E502" s="605" t="s">
        <v>1501</v>
      </c>
      <c r="F502" s="605" t="s">
        <v>1702</v>
      </c>
      <c r="G502" s="605" t="s">
        <v>1703</v>
      </c>
      <c r="H502" s="622">
        <v>10</v>
      </c>
      <c r="I502" s="622">
        <v>76500</v>
      </c>
      <c r="J502" s="605">
        <v>10</v>
      </c>
      <c r="K502" s="605">
        <v>7650</v>
      </c>
      <c r="L502" s="622">
        <v>1</v>
      </c>
      <c r="M502" s="622">
        <v>7650</v>
      </c>
      <c r="N502" s="605">
        <v>1</v>
      </c>
      <c r="O502" s="605">
        <v>7650</v>
      </c>
      <c r="P502" s="622">
        <v>2</v>
      </c>
      <c r="Q502" s="622">
        <v>15300</v>
      </c>
      <c r="R502" s="610">
        <v>2</v>
      </c>
      <c r="S502" s="623">
        <v>7650</v>
      </c>
    </row>
    <row r="503" spans="1:19" ht="14.4" customHeight="1" x14ac:dyDescent="0.3">
      <c r="A503" s="604" t="s">
        <v>1499</v>
      </c>
      <c r="B503" s="605" t="s">
        <v>1525</v>
      </c>
      <c r="C503" s="605" t="s">
        <v>524</v>
      </c>
      <c r="D503" s="605" t="s">
        <v>1484</v>
      </c>
      <c r="E503" s="605" t="s">
        <v>1501</v>
      </c>
      <c r="F503" s="605" t="s">
        <v>1704</v>
      </c>
      <c r="G503" s="605" t="s">
        <v>1705</v>
      </c>
      <c r="H503" s="622">
        <v>2</v>
      </c>
      <c r="I503" s="622">
        <v>18740.78</v>
      </c>
      <c r="J503" s="605"/>
      <c r="K503" s="605">
        <v>9370.39</v>
      </c>
      <c r="L503" s="622"/>
      <c r="M503" s="622"/>
      <c r="N503" s="605"/>
      <c r="O503" s="605"/>
      <c r="P503" s="622"/>
      <c r="Q503" s="622"/>
      <c r="R503" s="610"/>
      <c r="S503" s="623"/>
    </row>
    <row r="504" spans="1:19" ht="14.4" customHeight="1" x14ac:dyDescent="0.3">
      <c r="A504" s="604" t="s">
        <v>1499</v>
      </c>
      <c r="B504" s="605" t="s">
        <v>1525</v>
      </c>
      <c r="C504" s="605" t="s">
        <v>524</v>
      </c>
      <c r="D504" s="605" t="s">
        <v>1484</v>
      </c>
      <c r="E504" s="605" t="s">
        <v>1501</v>
      </c>
      <c r="F504" s="605" t="s">
        <v>1706</v>
      </c>
      <c r="G504" s="605" t="s">
        <v>1707</v>
      </c>
      <c r="H504" s="622">
        <v>2</v>
      </c>
      <c r="I504" s="622">
        <v>26569.040000000001</v>
      </c>
      <c r="J504" s="605">
        <v>2</v>
      </c>
      <c r="K504" s="605">
        <v>13284.52</v>
      </c>
      <c r="L504" s="622">
        <v>1</v>
      </c>
      <c r="M504" s="622">
        <v>13284.52</v>
      </c>
      <c r="N504" s="605">
        <v>1</v>
      </c>
      <c r="O504" s="605">
        <v>13284.52</v>
      </c>
      <c r="P504" s="622">
        <v>1</v>
      </c>
      <c r="Q504" s="622">
        <v>13284.52</v>
      </c>
      <c r="R504" s="610">
        <v>1</v>
      </c>
      <c r="S504" s="623">
        <v>13284.52</v>
      </c>
    </row>
    <row r="505" spans="1:19" ht="14.4" customHeight="1" x14ac:dyDescent="0.3">
      <c r="A505" s="604" t="s">
        <v>1499</v>
      </c>
      <c r="B505" s="605" t="s">
        <v>1525</v>
      </c>
      <c r="C505" s="605" t="s">
        <v>524</v>
      </c>
      <c r="D505" s="605" t="s">
        <v>1484</v>
      </c>
      <c r="E505" s="605" t="s">
        <v>1501</v>
      </c>
      <c r="F505" s="605" t="s">
        <v>1708</v>
      </c>
      <c r="G505" s="605" t="s">
        <v>1709</v>
      </c>
      <c r="H505" s="622">
        <v>3</v>
      </c>
      <c r="I505" s="622">
        <v>6512.91</v>
      </c>
      <c r="J505" s="605">
        <v>0.5</v>
      </c>
      <c r="K505" s="605">
        <v>2170.9699999999998</v>
      </c>
      <c r="L505" s="622">
        <v>6</v>
      </c>
      <c r="M505" s="622">
        <v>13025.82</v>
      </c>
      <c r="N505" s="605">
        <v>1</v>
      </c>
      <c r="O505" s="605">
        <v>2170.9699999999998</v>
      </c>
      <c r="P505" s="622">
        <v>5</v>
      </c>
      <c r="Q505" s="622">
        <v>10854.849999999999</v>
      </c>
      <c r="R505" s="610">
        <v>0.83333333333333326</v>
      </c>
      <c r="S505" s="623">
        <v>2170.9699999999998</v>
      </c>
    </row>
    <row r="506" spans="1:19" ht="14.4" customHeight="1" x14ac:dyDescent="0.3">
      <c r="A506" s="604" t="s">
        <v>1499</v>
      </c>
      <c r="B506" s="605" t="s">
        <v>1525</v>
      </c>
      <c r="C506" s="605" t="s">
        <v>524</v>
      </c>
      <c r="D506" s="605" t="s">
        <v>1484</v>
      </c>
      <c r="E506" s="605" t="s">
        <v>1501</v>
      </c>
      <c r="F506" s="605" t="s">
        <v>1710</v>
      </c>
      <c r="G506" s="605" t="s">
        <v>1711</v>
      </c>
      <c r="H506" s="622">
        <v>1</v>
      </c>
      <c r="I506" s="622">
        <v>1497.44</v>
      </c>
      <c r="J506" s="605">
        <v>1</v>
      </c>
      <c r="K506" s="605">
        <v>1497.44</v>
      </c>
      <c r="L506" s="622">
        <v>1</v>
      </c>
      <c r="M506" s="622">
        <v>1497.44</v>
      </c>
      <c r="N506" s="605">
        <v>1</v>
      </c>
      <c r="O506" s="605">
        <v>1497.44</v>
      </c>
      <c r="P506" s="622"/>
      <c r="Q506" s="622"/>
      <c r="R506" s="610"/>
      <c r="S506" s="623"/>
    </row>
    <row r="507" spans="1:19" ht="14.4" customHeight="1" x14ac:dyDescent="0.3">
      <c r="A507" s="604" t="s">
        <v>1499</v>
      </c>
      <c r="B507" s="605" t="s">
        <v>1525</v>
      </c>
      <c r="C507" s="605" t="s">
        <v>524</v>
      </c>
      <c r="D507" s="605" t="s">
        <v>1484</v>
      </c>
      <c r="E507" s="605" t="s">
        <v>1501</v>
      </c>
      <c r="F507" s="605" t="s">
        <v>1712</v>
      </c>
      <c r="G507" s="605" t="s">
        <v>1713</v>
      </c>
      <c r="H507" s="622">
        <v>2</v>
      </c>
      <c r="I507" s="622">
        <v>1211.3</v>
      </c>
      <c r="J507" s="605">
        <v>0.2857142857142857</v>
      </c>
      <c r="K507" s="605">
        <v>605.65</v>
      </c>
      <c r="L507" s="622">
        <v>7</v>
      </c>
      <c r="M507" s="622">
        <v>4239.55</v>
      </c>
      <c r="N507" s="605">
        <v>1</v>
      </c>
      <c r="O507" s="605">
        <v>605.65</v>
      </c>
      <c r="P507" s="622">
        <v>6</v>
      </c>
      <c r="Q507" s="622">
        <v>3633.9</v>
      </c>
      <c r="R507" s="610">
        <v>0.8571428571428571</v>
      </c>
      <c r="S507" s="623">
        <v>605.65</v>
      </c>
    </row>
    <row r="508" spans="1:19" ht="14.4" customHeight="1" x14ac:dyDescent="0.3">
      <c r="A508" s="604" t="s">
        <v>1499</v>
      </c>
      <c r="B508" s="605" t="s">
        <v>1525</v>
      </c>
      <c r="C508" s="605" t="s">
        <v>524</v>
      </c>
      <c r="D508" s="605" t="s">
        <v>1484</v>
      </c>
      <c r="E508" s="605" t="s">
        <v>1501</v>
      </c>
      <c r="F508" s="605" t="s">
        <v>1714</v>
      </c>
      <c r="G508" s="605" t="s">
        <v>1715</v>
      </c>
      <c r="H508" s="622"/>
      <c r="I508" s="622"/>
      <c r="J508" s="605"/>
      <c r="K508" s="605"/>
      <c r="L508" s="622"/>
      <c r="M508" s="622"/>
      <c r="N508" s="605"/>
      <c r="O508" s="605"/>
      <c r="P508" s="622">
        <v>1</v>
      </c>
      <c r="Q508" s="622">
        <v>15489.6</v>
      </c>
      <c r="R508" s="610"/>
      <c r="S508" s="623">
        <v>15489.6</v>
      </c>
    </row>
    <row r="509" spans="1:19" ht="14.4" customHeight="1" x14ac:dyDescent="0.3">
      <c r="A509" s="604" t="s">
        <v>1499</v>
      </c>
      <c r="B509" s="605" t="s">
        <v>1525</v>
      </c>
      <c r="C509" s="605" t="s">
        <v>524</v>
      </c>
      <c r="D509" s="605" t="s">
        <v>1484</v>
      </c>
      <c r="E509" s="605" t="s">
        <v>1501</v>
      </c>
      <c r="F509" s="605" t="s">
        <v>1716</v>
      </c>
      <c r="G509" s="605" t="s">
        <v>1717</v>
      </c>
      <c r="H509" s="622">
        <v>2</v>
      </c>
      <c r="I509" s="622">
        <v>1662.32</v>
      </c>
      <c r="J509" s="605">
        <v>1</v>
      </c>
      <c r="K509" s="605">
        <v>831.16</v>
      </c>
      <c r="L509" s="622">
        <v>2</v>
      </c>
      <c r="M509" s="622">
        <v>1662.32</v>
      </c>
      <c r="N509" s="605">
        <v>1</v>
      </c>
      <c r="O509" s="605">
        <v>831.16</v>
      </c>
      <c r="P509" s="622">
        <v>2</v>
      </c>
      <c r="Q509" s="622">
        <v>1662.32</v>
      </c>
      <c r="R509" s="610">
        <v>1</v>
      </c>
      <c r="S509" s="623">
        <v>831.16</v>
      </c>
    </row>
    <row r="510" spans="1:19" ht="14.4" customHeight="1" x14ac:dyDescent="0.3">
      <c r="A510" s="604" t="s">
        <v>1499</v>
      </c>
      <c r="B510" s="605" t="s">
        <v>1525</v>
      </c>
      <c r="C510" s="605" t="s">
        <v>524</v>
      </c>
      <c r="D510" s="605" t="s">
        <v>1484</v>
      </c>
      <c r="E510" s="605" t="s">
        <v>1501</v>
      </c>
      <c r="F510" s="605" t="s">
        <v>1718</v>
      </c>
      <c r="G510" s="605" t="s">
        <v>1717</v>
      </c>
      <c r="H510" s="622">
        <v>6</v>
      </c>
      <c r="I510" s="622">
        <v>5328.3600000000006</v>
      </c>
      <c r="J510" s="605">
        <v>0.54545454545454553</v>
      </c>
      <c r="K510" s="605">
        <v>888.06000000000006</v>
      </c>
      <c r="L510" s="622">
        <v>11</v>
      </c>
      <c r="M510" s="622">
        <v>9768.66</v>
      </c>
      <c r="N510" s="605">
        <v>1</v>
      </c>
      <c r="O510" s="605">
        <v>888.06</v>
      </c>
      <c r="P510" s="622">
        <v>3</v>
      </c>
      <c r="Q510" s="622">
        <v>2664.18</v>
      </c>
      <c r="R510" s="610">
        <v>0.27272727272727271</v>
      </c>
      <c r="S510" s="623">
        <v>888.06</v>
      </c>
    </row>
    <row r="511" spans="1:19" ht="14.4" customHeight="1" x14ac:dyDescent="0.3">
      <c r="A511" s="604" t="s">
        <v>1499</v>
      </c>
      <c r="B511" s="605" t="s">
        <v>1525</v>
      </c>
      <c r="C511" s="605" t="s">
        <v>524</v>
      </c>
      <c r="D511" s="605" t="s">
        <v>1484</v>
      </c>
      <c r="E511" s="605" t="s">
        <v>1501</v>
      </c>
      <c r="F511" s="605" t="s">
        <v>1719</v>
      </c>
      <c r="G511" s="605" t="s">
        <v>1720</v>
      </c>
      <c r="H511" s="622">
        <v>1</v>
      </c>
      <c r="I511" s="622">
        <v>831.16</v>
      </c>
      <c r="J511" s="605">
        <v>0.5</v>
      </c>
      <c r="K511" s="605">
        <v>831.16</v>
      </c>
      <c r="L511" s="622">
        <v>2</v>
      </c>
      <c r="M511" s="622">
        <v>1662.32</v>
      </c>
      <c r="N511" s="605">
        <v>1</v>
      </c>
      <c r="O511" s="605">
        <v>831.16</v>
      </c>
      <c r="P511" s="622">
        <v>1</v>
      </c>
      <c r="Q511" s="622">
        <v>831.16</v>
      </c>
      <c r="R511" s="610">
        <v>0.5</v>
      </c>
      <c r="S511" s="623">
        <v>831.16</v>
      </c>
    </row>
    <row r="512" spans="1:19" ht="14.4" customHeight="1" x14ac:dyDescent="0.3">
      <c r="A512" s="604" t="s">
        <v>1499</v>
      </c>
      <c r="B512" s="605" t="s">
        <v>1525</v>
      </c>
      <c r="C512" s="605" t="s">
        <v>524</v>
      </c>
      <c r="D512" s="605" t="s">
        <v>1484</v>
      </c>
      <c r="E512" s="605" t="s">
        <v>1501</v>
      </c>
      <c r="F512" s="605" t="s">
        <v>1721</v>
      </c>
      <c r="G512" s="605" t="s">
        <v>1722</v>
      </c>
      <c r="H512" s="622">
        <v>6</v>
      </c>
      <c r="I512" s="622">
        <v>7872.8400000000011</v>
      </c>
      <c r="J512" s="605">
        <v>1.5</v>
      </c>
      <c r="K512" s="605">
        <v>1312.14</v>
      </c>
      <c r="L512" s="622">
        <v>4</v>
      </c>
      <c r="M512" s="622">
        <v>5248.56</v>
      </c>
      <c r="N512" s="605">
        <v>1</v>
      </c>
      <c r="O512" s="605">
        <v>1312.14</v>
      </c>
      <c r="P512" s="622">
        <v>5</v>
      </c>
      <c r="Q512" s="622">
        <v>6560.7000000000007</v>
      </c>
      <c r="R512" s="610">
        <v>1.25</v>
      </c>
      <c r="S512" s="623">
        <v>1312.14</v>
      </c>
    </row>
    <row r="513" spans="1:19" ht="14.4" customHeight="1" x14ac:dyDescent="0.3">
      <c r="A513" s="604" t="s">
        <v>1499</v>
      </c>
      <c r="B513" s="605" t="s">
        <v>1525</v>
      </c>
      <c r="C513" s="605" t="s">
        <v>524</v>
      </c>
      <c r="D513" s="605" t="s">
        <v>1484</v>
      </c>
      <c r="E513" s="605" t="s">
        <v>1501</v>
      </c>
      <c r="F513" s="605" t="s">
        <v>1723</v>
      </c>
      <c r="G513" s="605" t="s">
        <v>1724</v>
      </c>
      <c r="H513" s="622">
        <v>17</v>
      </c>
      <c r="I513" s="622">
        <v>19487.61</v>
      </c>
      <c r="J513" s="605">
        <v>1.7000000000000002</v>
      </c>
      <c r="K513" s="605">
        <v>1146.33</v>
      </c>
      <c r="L513" s="622">
        <v>10</v>
      </c>
      <c r="M513" s="622">
        <v>11463.3</v>
      </c>
      <c r="N513" s="605">
        <v>1</v>
      </c>
      <c r="O513" s="605">
        <v>1146.33</v>
      </c>
      <c r="P513" s="622">
        <v>8</v>
      </c>
      <c r="Q513" s="622">
        <v>9170.64</v>
      </c>
      <c r="R513" s="610">
        <v>0.8</v>
      </c>
      <c r="S513" s="623">
        <v>1146.33</v>
      </c>
    </row>
    <row r="514" spans="1:19" ht="14.4" customHeight="1" x14ac:dyDescent="0.3">
      <c r="A514" s="604" t="s">
        <v>1499</v>
      </c>
      <c r="B514" s="605" t="s">
        <v>1525</v>
      </c>
      <c r="C514" s="605" t="s">
        <v>524</v>
      </c>
      <c r="D514" s="605" t="s">
        <v>1484</v>
      </c>
      <c r="E514" s="605" t="s">
        <v>1501</v>
      </c>
      <c r="F514" s="605" t="s">
        <v>1725</v>
      </c>
      <c r="G514" s="605" t="s">
        <v>1726</v>
      </c>
      <c r="H514" s="622">
        <v>3</v>
      </c>
      <c r="I514" s="622">
        <v>1077.3000000000002</v>
      </c>
      <c r="J514" s="605">
        <v>1</v>
      </c>
      <c r="K514" s="605">
        <v>359.10000000000008</v>
      </c>
      <c r="L514" s="622">
        <v>3</v>
      </c>
      <c r="M514" s="622">
        <v>1077.3000000000002</v>
      </c>
      <c r="N514" s="605">
        <v>1</v>
      </c>
      <c r="O514" s="605">
        <v>359.10000000000008</v>
      </c>
      <c r="P514" s="622">
        <v>3</v>
      </c>
      <c r="Q514" s="622">
        <v>1077.3000000000002</v>
      </c>
      <c r="R514" s="610">
        <v>1</v>
      </c>
      <c r="S514" s="623">
        <v>359.10000000000008</v>
      </c>
    </row>
    <row r="515" spans="1:19" ht="14.4" customHeight="1" x14ac:dyDescent="0.3">
      <c r="A515" s="604" t="s">
        <v>1499</v>
      </c>
      <c r="B515" s="605" t="s">
        <v>1525</v>
      </c>
      <c r="C515" s="605" t="s">
        <v>524</v>
      </c>
      <c r="D515" s="605" t="s">
        <v>1484</v>
      </c>
      <c r="E515" s="605" t="s">
        <v>1501</v>
      </c>
      <c r="F515" s="605" t="s">
        <v>1727</v>
      </c>
      <c r="G515" s="605" t="s">
        <v>1728</v>
      </c>
      <c r="H515" s="622">
        <v>2</v>
      </c>
      <c r="I515" s="622">
        <v>33663.379999999997</v>
      </c>
      <c r="J515" s="605"/>
      <c r="K515" s="605">
        <v>16831.689999999999</v>
      </c>
      <c r="L515" s="622"/>
      <c r="M515" s="622"/>
      <c r="N515" s="605"/>
      <c r="O515" s="605"/>
      <c r="P515" s="622"/>
      <c r="Q515" s="622"/>
      <c r="R515" s="610"/>
      <c r="S515" s="623"/>
    </row>
    <row r="516" spans="1:19" ht="14.4" customHeight="1" x14ac:dyDescent="0.3">
      <c r="A516" s="604" t="s">
        <v>1499</v>
      </c>
      <c r="B516" s="605" t="s">
        <v>1525</v>
      </c>
      <c r="C516" s="605" t="s">
        <v>524</v>
      </c>
      <c r="D516" s="605" t="s">
        <v>1484</v>
      </c>
      <c r="E516" s="605" t="s">
        <v>1501</v>
      </c>
      <c r="F516" s="605" t="s">
        <v>1729</v>
      </c>
      <c r="G516" s="605" t="s">
        <v>1730</v>
      </c>
      <c r="H516" s="622">
        <v>2</v>
      </c>
      <c r="I516" s="622">
        <v>13174.26</v>
      </c>
      <c r="J516" s="605"/>
      <c r="K516" s="605">
        <v>6587.13</v>
      </c>
      <c r="L516" s="622"/>
      <c r="M516" s="622"/>
      <c r="N516" s="605"/>
      <c r="O516" s="605"/>
      <c r="P516" s="622">
        <v>1</v>
      </c>
      <c r="Q516" s="622">
        <v>6587.13</v>
      </c>
      <c r="R516" s="610"/>
      <c r="S516" s="623">
        <v>6587.13</v>
      </c>
    </row>
    <row r="517" spans="1:19" ht="14.4" customHeight="1" x14ac:dyDescent="0.3">
      <c r="A517" s="604" t="s">
        <v>1499</v>
      </c>
      <c r="B517" s="605" t="s">
        <v>1525</v>
      </c>
      <c r="C517" s="605" t="s">
        <v>524</v>
      </c>
      <c r="D517" s="605" t="s">
        <v>1484</v>
      </c>
      <c r="E517" s="605" t="s">
        <v>1501</v>
      </c>
      <c r="F517" s="605" t="s">
        <v>1545</v>
      </c>
      <c r="G517" s="605" t="s">
        <v>1546</v>
      </c>
      <c r="H517" s="622"/>
      <c r="I517" s="622"/>
      <c r="J517" s="605"/>
      <c r="K517" s="605"/>
      <c r="L517" s="622"/>
      <c r="M517" s="622"/>
      <c r="N517" s="605"/>
      <c r="O517" s="605"/>
      <c r="P517" s="622">
        <v>1</v>
      </c>
      <c r="Q517" s="622">
        <v>1841.62</v>
      </c>
      <c r="R517" s="610"/>
      <c r="S517" s="623">
        <v>1841.62</v>
      </c>
    </row>
    <row r="518" spans="1:19" ht="14.4" customHeight="1" x14ac:dyDescent="0.3">
      <c r="A518" s="604" t="s">
        <v>1499</v>
      </c>
      <c r="B518" s="605" t="s">
        <v>1525</v>
      </c>
      <c r="C518" s="605" t="s">
        <v>524</v>
      </c>
      <c r="D518" s="605" t="s">
        <v>1484</v>
      </c>
      <c r="E518" s="605" t="s">
        <v>1501</v>
      </c>
      <c r="F518" s="605" t="s">
        <v>1731</v>
      </c>
      <c r="G518" s="605" t="s">
        <v>1732</v>
      </c>
      <c r="H518" s="622">
        <v>2</v>
      </c>
      <c r="I518" s="622">
        <v>161872.79999999999</v>
      </c>
      <c r="J518" s="605"/>
      <c r="K518" s="605">
        <v>80936.399999999994</v>
      </c>
      <c r="L518" s="622"/>
      <c r="M518" s="622"/>
      <c r="N518" s="605"/>
      <c r="O518" s="605"/>
      <c r="P518" s="622"/>
      <c r="Q518" s="622"/>
      <c r="R518" s="610"/>
      <c r="S518" s="623"/>
    </row>
    <row r="519" spans="1:19" ht="14.4" customHeight="1" x14ac:dyDescent="0.3">
      <c r="A519" s="604" t="s">
        <v>1499</v>
      </c>
      <c r="B519" s="605" t="s">
        <v>1525</v>
      </c>
      <c r="C519" s="605" t="s">
        <v>524</v>
      </c>
      <c r="D519" s="605" t="s">
        <v>1484</v>
      </c>
      <c r="E519" s="605" t="s">
        <v>1501</v>
      </c>
      <c r="F519" s="605" t="s">
        <v>1733</v>
      </c>
      <c r="G519" s="605" t="s">
        <v>1734</v>
      </c>
      <c r="H519" s="622">
        <v>1</v>
      </c>
      <c r="I519" s="622">
        <v>15954.82</v>
      </c>
      <c r="J519" s="605"/>
      <c r="K519" s="605">
        <v>15954.82</v>
      </c>
      <c r="L519" s="622"/>
      <c r="M519" s="622"/>
      <c r="N519" s="605"/>
      <c r="O519" s="605"/>
      <c r="P519" s="622"/>
      <c r="Q519" s="622"/>
      <c r="R519" s="610"/>
      <c r="S519" s="623"/>
    </row>
    <row r="520" spans="1:19" ht="14.4" customHeight="1" x14ac:dyDescent="0.3">
      <c r="A520" s="604" t="s">
        <v>1499</v>
      </c>
      <c r="B520" s="605" t="s">
        <v>1525</v>
      </c>
      <c r="C520" s="605" t="s">
        <v>524</v>
      </c>
      <c r="D520" s="605" t="s">
        <v>1484</v>
      </c>
      <c r="E520" s="605" t="s">
        <v>1501</v>
      </c>
      <c r="F520" s="605" t="s">
        <v>1735</v>
      </c>
      <c r="G520" s="605" t="s">
        <v>1736</v>
      </c>
      <c r="H520" s="622"/>
      <c r="I520" s="622"/>
      <c r="J520" s="605"/>
      <c r="K520" s="605"/>
      <c r="L520" s="622"/>
      <c r="M520" s="622"/>
      <c r="N520" s="605"/>
      <c r="O520" s="605"/>
      <c r="P520" s="622">
        <v>1</v>
      </c>
      <c r="Q520" s="622">
        <v>26449.24</v>
      </c>
      <c r="R520" s="610"/>
      <c r="S520" s="623">
        <v>26449.24</v>
      </c>
    </row>
    <row r="521" spans="1:19" ht="14.4" customHeight="1" x14ac:dyDescent="0.3">
      <c r="A521" s="604" t="s">
        <v>1499</v>
      </c>
      <c r="B521" s="605" t="s">
        <v>1525</v>
      </c>
      <c r="C521" s="605" t="s">
        <v>524</v>
      </c>
      <c r="D521" s="605" t="s">
        <v>1484</v>
      </c>
      <c r="E521" s="605" t="s">
        <v>1501</v>
      </c>
      <c r="F521" s="605" t="s">
        <v>1737</v>
      </c>
      <c r="G521" s="605" t="s">
        <v>1738</v>
      </c>
      <c r="H521" s="622"/>
      <c r="I521" s="622"/>
      <c r="J521" s="605"/>
      <c r="K521" s="605"/>
      <c r="L521" s="622"/>
      <c r="M521" s="622"/>
      <c r="N521" s="605"/>
      <c r="O521" s="605"/>
      <c r="P521" s="622">
        <v>1</v>
      </c>
      <c r="Q521" s="622">
        <v>18844.98</v>
      </c>
      <c r="R521" s="610"/>
      <c r="S521" s="623">
        <v>18844.98</v>
      </c>
    </row>
    <row r="522" spans="1:19" ht="14.4" customHeight="1" x14ac:dyDescent="0.3">
      <c r="A522" s="604" t="s">
        <v>1499</v>
      </c>
      <c r="B522" s="605" t="s">
        <v>1525</v>
      </c>
      <c r="C522" s="605" t="s">
        <v>524</v>
      </c>
      <c r="D522" s="605" t="s">
        <v>1484</v>
      </c>
      <c r="E522" s="605" t="s">
        <v>1501</v>
      </c>
      <c r="F522" s="605" t="s">
        <v>1739</v>
      </c>
      <c r="G522" s="605" t="s">
        <v>1740</v>
      </c>
      <c r="H522" s="622">
        <v>3</v>
      </c>
      <c r="I522" s="622">
        <v>13080</v>
      </c>
      <c r="J522" s="605"/>
      <c r="K522" s="605">
        <v>4360</v>
      </c>
      <c r="L522" s="622"/>
      <c r="M522" s="622"/>
      <c r="N522" s="605"/>
      <c r="O522" s="605"/>
      <c r="P522" s="622">
        <v>1</v>
      </c>
      <c r="Q522" s="622">
        <v>4360</v>
      </c>
      <c r="R522" s="610"/>
      <c r="S522" s="623">
        <v>4360</v>
      </c>
    </row>
    <row r="523" spans="1:19" ht="14.4" customHeight="1" x14ac:dyDescent="0.3">
      <c r="A523" s="604" t="s">
        <v>1499</v>
      </c>
      <c r="B523" s="605" t="s">
        <v>1525</v>
      </c>
      <c r="C523" s="605" t="s">
        <v>524</v>
      </c>
      <c r="D523" s="605" t="s">
        <v>1484</v>
      </c>
      <c r="E523" s="605" t="s">
        <v>1501</v>
      </c>
      <c r="F523" s="605" t="s">
        <v>1741</v>
      </c>
      <c r="G523" s="605" t="s">
        <v>1742</v>
      </c>
      <c r="H523" s="622">
        <v>1</v>
      </c>
      <c r="I523" s="622">
        <v>380.86</v>
      </c>
      <c r="J523" s="605">
        <v>0.5</v>
      </c>
      <c r="K523" s="605">
        <v>380.86</v>
      </c>
      <c r="L523" s="622">
        <v>2</v>
      </c>
      <c r="M523" s="622">
        <v>761.72</v>
      </c>
      <c r="N523" s="605">
        <v>1</v>
      </c>
      <c r="O523" s="605">
        <v>380.86</v>
      </c>
      <c r="P523" s="622">
        <v>1</v>
      </c>
      <c r="Q523" s="622">
        <v>380.86</v>
      </c>
      <c r="R523" s="610">
        <v>0.5</v>
      </c>
      <c r="S523" s="623">
        <v>380.86</v>
      </c>
    </row>
    <row r="524" spans="1:19" ht="14.4" customHeight="1" x14ac:dyDescent="0.3">
      <c r="A524" s="604" t="s">
        <v>1499</v>
      </c>
      <c r="B524" s="605" t="s">
        <v>1525</v>
      </c>
      <c r="C524" s="605" t="s">
        <v>524</v>
      </c>
      <c r="D524" s="605" t="s">
        <v>1484</v>
      </c>
      <c r="E524" s="605" t="s">
        <v>1501</v>
      </c>
      <c r="F524" s="605" t="s">
        <v>1743</v>
      </c>
      <c r="G524" s="605" t="s">
        <v>1744</v>
      </c>
      <c r="H524" s="622"/>
      <c r="I524" s="622"/>
      <c r="J524" s="605"/>
      <c r="K524" s="605"/>
      <c r="L524" s="622"/>
      <c r="M524" s="622"/>
      <c r="N524" s="605"/>
      <c r="O524" s="605"/>
      <c r="P524" s="622">
        <v>2</v>
      </c>
      <c r="Q524" s="622">
        <v>51776.1</v>
      </c>
      <c r="R524" s="610"/>
      <c r="S524" s="623">
        <v>25888.05</v>
      </c>
    </row>
    <row r="525" spans="1:19" ht="14.4" customHeight="1" x14ac:dyDescent="0.3">
      <c r="A525" s="604" t="s">
        <v>1499</v>
      </c>
      <c r="B525" s="605" t="s">
        <v>1525</v>
      </c>
      <c r="C525" s="605" t="s">
        <v>524</v>
      </c>
      <c r="D525" s="605" t="s">
        <v>1484</v>
      </c>
      <c r="E525" s="605" t="s">
        <v>1501</v>
      </c>
      <c r="F525" s="605" t="s">
        <v>1745</v>
      </c>
      <c r="G525" s="605" t="s">
        <v>1746</v>
      </c>
      <c r="H525" s="622">
        <v>1</v>
      </c>
      <c r="I525" s="622">
        <v>658.4</v>
      </c>
      <c r="J525" s="605"/>
      <c r="K525" s="605">
        <v>658.4</v>
      </c>
      <c r="L525" s="622"/>
      <c r="M525" s="622"/>
      <c r="N525" s="605"/>
      <c r="O525" s="605"/>
      <c r="P525" s="622"/>
      <c r="Q525" s="622"/>
      <c r="R525" s="610"/>
      <c r="S525" s="623"/>
    </row>
    <row r="526" spans="1:19" ht="14.4" customHeight="1" x14ac:dyDescent="0.3">
      <c r="A526" s="604" t="s">
        <v>1499</v>
      </c>
      <c r="B526" s="605" t="s">
        <v>1525</v>
      </c>
      <c r="C526" s="605" t="s">
        <v>524</v>
      </c>
      <c r="D526" s="605" t="s">
        <v>1484</v>
      </c>
      <c r="E526" s="605" t="s">
        <v>1501</v>
      </c>
      <c r="F526" s="605" t="s">
        <v>1747</v>
      </c>
      <c r="G526" s="605" t="s">
        <v>1748</v>
      </c>
      <c r="H526" s="622"/>
      <c r="I526" s="622"/>
      <c r="J526" s="605"/>
      <c r="K526" s="605"/>
      <c r="L526" s="622">
        <v>3</v>
      </c>
      <c r="M526" s="622">
        <v>56700</v>
      </c>
      <c r="N526" s="605">
        <v>1</v>
      </c>
      <c r="O526" s="605">
        <v>18900</v>
      </c>
      <c r="P526" s="622">
        <v>3</v>
      </c>
      <c r="Q526" s="622">
        <v>56700</v>
      </c>
      <c r="R526" s="610">
        <v>1</v>
      </c>
      <c r="S526" s="623">
        <v>18900</v>
      </c>
    </row>
    <row r="527" spans="1:19" ht="14.4" customHeight="1" x14ac:dyDescent="0.3">
      <c r="A527" s="604" t="s">
        <v>1499</v>
      </c>
      <c r="B527" s="605" t="s">
        <v>1525</v>
      </c>
      <c r="C527" s="605" t="s">
        <v>524</v>
      </c>
      <c r="D527" s="605" t="s">
        <v>1484</v>
      </c>
      <c r="E527" s="605" t="s">
        <v>1501</v>
      </c>
      <c r="F527" s="605" t="s">
        <v>1749</v>
      </c>
      <c r="G527" s="605" t="s">
        <v>1750</v>
      </c>
      <c r="H527" s="622"/>
      <c r="I527" s="622"/>
      <c r="J527" s="605"/>
      <c r="K527" s="605"/>
      <c r="L527" s="622"/>
      <c r="M527" s="622"/>
      <c r="N527" s="605"/>
      <c r="O527" s="605"/>
      <c r="P527" s="622">
        <v>1</v>
      </c>
      <c r="Q527" s="622">
        <v>1932.09</v>
      </c>
      <c r="R527" s="610"/>
      <c r="S527" s="623">
        <v>1932.09</v>
      </c>
    </row>
    <row r="528" spans="1:19" ht="14.4" customHeight="1" x14ac:dyDescent="0.3">
      <c r="A528" s="604" t="s">
        <v>1499</v>
      </c>
      <c r="B528" s="605" t="s">
        <v>1525</v>
      </c>
      <c r="C528" s="605" t="s">
        <v>524</v>
      </c>
      <c r="D528" s="605" t="s">
        <v>1484</v>
      </c>
      <c r="E528" s="605" t="s">
        <v>1501</v>
      </c>
      <c r="F528" s="605" t="s">
        <v>1751</v>
      </c>
      <c r="G528" s="605" t="s">
        <v>1752</v>
      </c>
      <c r="H528" s="622"/>
      <c r="I528" s="622"/>
      <c r="J528" s="605"/>
      <c r="K528" s="605"/>
      <c r="L528" s="622"/>
      <c r="M528" s="622"/>
      <c r="N528" s="605"/>
      <c r="O528" s="605"/>
      <c r="P528" s="622">
        <v>1</v>
      </c>
      <c r="Q528" s="622">
        <v>8860.39</v>
      </c>
      <c r="R528" s="610"/>
      <c r="S528" s="623">
        <v>8860.39</v>
      </c>
    </row>
    <row r="529" spans="1:19" ht="14.4" customHeight="1" x14ac:dyDescent="0.3">
      <c r="A529" s="604" t="s">
        <v>1499</v>
      </c>
      <c r="B529" s="605" t="s">
        <v>1525</v>
      </c>
      <c r="C529" s="605" t="s">
        <v>524</v>
      </c>
      <c r="D529" s="605" t="s">
        <v>1484</v>
      </c>
      <c r="E529" s="605" t="s">
        <v>1508</v>
      </c>
      <c r="F529" s="605" t="s">
        <v>1579</v>
      </c>
      <c r="G529" s="605" t="s">
        <v>1580</v>
      </c>
      <c r="H529" s="622">
        <v>13</v>
      </c>
      <c r="I529" s="622">
        <v>4290</v>
      </c>
      <c r="J529" s="605"/>
      <c r="K529" s="605">
        <v>330</v>
      </c>
      <c r="L529" s="622"/>
      <c r="M529" s="622"/>
      <c r="N529" s="605"/>
      <c r="O529" s="605"/>
      <c r="P529" s="622">
        <v>1</v>
      </c>
      <c r="Q529" s="622">
        <v>350</v>
      </c>
      <c r="R529" s="610"/>
      <c r="S529" s="623">
        <v>350</v>
      </c>
    </row>
    <row r="530" spans="1:19" ht="14.4" customHeight="1" x14ac:dyDescent="0.3">
      <c r="A530" s="604" t="s">
        <v>1499</v>
      </c>
      <c r="B530" s="605" t="s">
        <v>1525</v>
      </c>
      <c r="C530" s="605" t="s">
        <v>524</v>
      </c>
      <c r="D530" s="605" t="s">
        <v>1484</v>
      </c>
      <c r="E530" s="605" t="s">
        <v>1508</v>
      </c>
      <c r="F530" s="605" t="s">
        <v>1753</v>
      </c>
      <c r="G530" s="605" t="s">
        <v>1754</v>
      </c>
      <c r="H530" s="622"/>
      <c r="I530" s="622"/>
      <c r="J530" s="605"/>
      <c r="K530" s="605"/>
      <c r="L530" s="622"/>
      <c r="M530" s="622"/>
      <c r="N530" s="605"/>
      <c r="O530" s="605"/>
      <c r="P530" s="622">
        <v>1</v>
      </c>
      <c r="Q530" s="622">
        <v>4576</v>
      </c>
      <c r="R530" s="610"/>
      <c r="S530" s="623">
        <v>4576</v>
      </c>
    </row>
    <row r="531" spans="1:19" ht="14.4" customHeight="1" x14ac:dyDescent="0.3">
      <c r="A531" s="604" t="s">
        <v>1499</v>
      </c>
      <c r="B531" s="605" t="s">
        <v>1525</v>
      </c>
      <c r="C531" s="605" t="s">
        <v>524</v>
      </c>
      <c r="D531" s="605" t="s">
        <v>1484</v>
      </c>
      <c r="E531" s="605" t="s">
        <v>1508</v>
      </c>
      <c r="F531" s="605" t="s">
        <v>1755</v>
      </c>
      <c r="G531" s="605" t="s">
        <v>1756</v>
      </c>
      <c r="H531" s="622">
        <v>1</v>
      </c>
      <c r="I531" s="622">
        <v>4139</v>
      </c>
      <c r="J531" s="605"/>
      <c r="K531" s="605">
        <v>4139</v>
      </c>
      <c r="L531" s="622"/>
      <c r="M531" s="622"/>
      <c r="N531" s="605"/>
      <c r="O531" s="605"/>
      <c r="P531" s="622"/>
      <c r="Q531" s="622"/>
      <c r="R531" s="610"/>
      <c r="S531" s="623"/>
    </row>
    <row r="532" spans="1:19" ht="14.4" customHeight="1" x14ac:dyDescent="0.3">
      <c r="A532" s="604" t="s">
        <v>1499</v>
      </c>
      <c r="B532" s="605" t="s">
        <v>1525</v>
      </c>
      <c r="C532" s="605" t="s">
        <v>524</v>
      </c>
      <c r="D532" s="605" t="s">
        <v>1484</v>
      </c>
      <c r="E532" s="605" t="s">
        <v>1508</v>
      </c>
      <c r="F532" s="605" t="s">
        <v>1757</v>
      </c>
      <c r="G532" s="605" t="s">
        <v>1758</v>
      </c>
      <c r="H532" s="622">
        <v>1</v>
      </c>
      <c r="I532" s="622">
        <v>279</v>
      </c>
      <c r="J532" s="605">
        <v>0.24646643109540636</v>
      </c>
      <c r="K532" s="605">
        <v>279</v>
      </c>
      <c r="L532" s="622">
        <v>4</v>
      </c>
      <c r="M532" s="622">
        <v>1132</v>
      </c>
      <c r="N532" s="605">
        <v>1</v>
      </c>
      <c r="O532" s="605">
        <v>283</v>
      </c>
      <c r="P532" s="622">
        <v>7</v>
      </c>
      <c r="Q532" s="622">
        <v>1981</v>
      </c>
      <c r="R532" s="610">
        <v>1.75</v>
      </c>
      <c r="S532" s="623">
        <v>283</v>
      </c>
    </row>
    <row r="533" spans="1:19" ht="14.4" customHeight="1" x14ac:dyDescent="0.3">
      <c r="A533" s="604" t="s">
        <v>1499</v>
      </c>
      <c r="B533" s="605" t="s">
        <v>1525</v>
      </c>
      <c r="C533" s="605" t="s">
        <v>524</v>
      </c>
      <c r="D533" s="605" t="s">
        <v>1484</v>
      </c>
      <c r="E533" s="605" t="s">
        <v>1508</v>
      </c>
      <c r="F533" s="605" t="s">
        <v>1759</v>
      </c>
      <c r="G533" s="605" t="s">
        <v>1760</v>
      </c>
      <c r="H533" s="622">
        <v>3</v>
      </c>
      <c r="I533" s="622">
        <v>18792</v>
      </c>
      <c r="J533" s="605">
        <v>0.37173603418262385</v>
      </c>
      <c r="K533" s="605">
        <v>6264</v>
      </c>
      <c r="L533" s="622">
        <v>8</v>
      </c>
      <c r="M533" s="622">
        <v>50552</v>
      </c>
      <c r="N533" s="605">
        <v>1</v>
      </c>
      <c r="O533" s="605">
        <v>6319</v>
      </c>
      <c r="P533" s="622">
        <v>8</v>
      </c>
      <c r="Q533" s="622">
        <v>50560</v>
      </c>
      <c r="R533" s="610">
        <v>1.0001582528881152</v>
      </c>
      <c r="S533" s="623">
        <v>6320</v>
      </c>
    </row>
    <row r="534" spans="1:19" ht="14.4" customHeight="1" x14ac:dyDescent="0.3">
      <c r="A534" s="604" t="s">
        <v>1499</v>
      </c>
      <c r="B534" s="605" t="s">
        <v>1525</v>
      </c>
      <c r="C534" s="605" t="s">
        <v>524</v>
      </c>
      <c r="D534" s="605" t="s">
        <v>1484</v>
      </c>
      <c r="E534" s="605" t="s">
        <v>1508</v>
      </c>
      <c r="F534" s="605" t="s">
        <v>1761</v>
      </c>
      <c r="G534" s="605" t="s">
        <v>1762</v>
      </c>
      <c r="H534" s="622">
        <v>7</v>
      </c>
      <c r="I534" s="622">
        <v>10689</v>
      </c>
      <c r="J534" s="605">
        <v>1.6966666666666668</v>
      </c>
      <c r="K534" s="605">
        <v>1527</v>
      </c>
      <c r="L534" s="622">
        <v>4</v>
      </c>
      <c r="M534" s="622">
        <v>6300</v>
      </c>
      <c r="N534" s="605">
        <v>1</v>
      </c>
      <c r="O534" s="605">
        <v>1575</v>
      </c>
      <c r="P534" s="622">
        <v>5</v>
      </c>
      <c r="Q534" s="622">
        <v>7875</v>
      </c>
      <c r="R534" s="610">
        <v>1.25</v>
      </c>
      <c r="S534" s="623">
        <v>1575</v>
      </c>
    </row>
    <row r="535" spans="1:19" ht="14.4" customHeight="1" x14ac:dyDescent="0.3">
      <c r="A535" s="604" t="s">
        <v>1499</v>
      </c>
      <c r="B535" s="605" t="s">
        <v>1525</v>
      </c>
      <c r="C535" s="605" t="s">
        <v>524</v>
      </c>
      <c r="D535" s="605" t="s">
        <v>1484</v>
      </c>
      <c r="E535" s="605" t="s">
        <v>1508</v>
      </c>
      <c r="F535" s="605" t="s">
        <v>1763</v>
      </c>
      <c r="G535" s="605" t="s">
        <v>1764</v>
      </c>
      <c r="H535" s="622">
        <v>23</v>
      </c>
      <c r="I535" s="622">
        <v>87952</v>
      </c>
      <c r="J535" s="605">
        <v>2.0714083843617521</v>
      </c>
      <c r="K535" s="605">
        <v>3824</v>
      </c>
      <c r="L535" s="622">
        <v>11</v>
      </c>
      <c r="M535" s="622">
        <v>42460</v>
      </c>
      <c r="N535" s="605">
        <v>1</v>
      </c>
      <c r="O535" s="605">
        <v>3860</v>
      </c>
      <c r="P535" s="622">
        <v>6</v>
      </c>
      <c r="Q535" s="622">
        <v>23160</v>
      </c>
      <c r="R535" s="610">
        <v>0.54545454545454541</v>
      </c>
      <c r="S535" s="623">
        <v>3860</v>
      </c>
    </row>
    <row r="536" spans="1:19" ht="14.4" customHeight="1" x14ac:dyDescent="0.3">
      <c r="A536" s="604" t="s">
        <v>1499</v>
      </c>
      <c r="B536" s="605" t="s">
        <v>1525</v>
      </c>
      <c r="C536" s="605" t="s">
        <v>524</v>
      </c>
      <c r="D536" s="605" t="s">
        <v>1484</v>
      </c>
      <c r="E536" s="605" t="s">
        <v>1508</v>
      </c>
      <c r="F536" s="605" t="s">
        <v>1765</v>
      </c>
      <c r="G536" s="605" t="s">
        <v>1766</v>
      </c>
      <c r="H536" s="622">
        <v>3</v>
      </c>
      <c r="I536" s="622">
        <v>15486</v>
      </c>
      <c r="J536" s="605">
        <v>0.49539347408829176</v>
      </c>
      <c r="K536" s="605">
        <v>5162</v>
      </c>
      <c r="L536" s="622">
        <v>6</v>
      </c>
      <c r="M536" s="622">
        <v>31260</v>
      </c>
      <c r="N536" s="605">
        <v>1</v>
      </c>
      <c r="O536" s="605">
        <v>5210</v>
      </c>
      <c r="P536" s="622">
        <v>6</v>
      </c>
      <c r="Q536" s="622">
        <v>31260</v>
      </c>
      <c r="R536" s="610">
        <v>1</v>
      </c>
      <c r="S536" s="623">
        <v>5210</v>
      </c>
    </row>
    <row r="537" spans="1:19" ht="14.4" customHeight="1" x14ac:dyDescent="0.3">
      <c r="A537" s="604" t="s">
        <v>1499</v>
      </c>
      <c r="B537" s="605" t="s">
        <v>1525</v>
      </c>
      <c r="C537" s="605" t="s">
        <v>524</v>
      </c>
      <c r="D537" s="605" t="s">
        <v>1484</v>
      </c>
      <c r="E537" s="605" t="s">
        <v>1508</v>
      </c>
      <c r="F537" s="605" t="s">
        <v>1767</v>
      </c>
      <c r="G537" s="605" t="s">
        <v>1768</v>
      </c>
      <c r="H537" s="622">
        <v>19</v>
      </c>
      <c r="I537" s="622">
        <v>149207</v>
      </c>
      <c r="J537" s="605">
        <v>1.5689484752891694</v>
      </c>
      <c r="K537" s="605">
        <v>7853</v>
      </c>
      <c r="L537" s="622">
        <v>12</v>
      </c>
      <c r="M537" s="622">
        <v>95100</v>
      </c>
      <c r="N537" s="605">
        <v>1</v>
      </c>
      <c r="O537" s="605">
        <v>7925</v>
      </c>
      <c r="P537" s="622">
        <v>2</v>
      </c>
      <c r="Q537" s="622">
        <v>15852</v>
      </c>
      <c r="R537" s="610">
        <v>0.16668769716088327</v>
      </c>
      <c r="S537" s="623">
        <v>7926</v>
      </c>
    </row>
    <row r="538" spans="1:19" ht="14.4" customHeight="1" x14ac:dyDescent="0.3">
      <c r="A538" s="604" t="s">
        <v>1499</v>
      </c>
      <c r="B538" s="605" t="s">
        <v>1525</v>
      </c>
      <c r="C538" s="605" t="s">
        <v>524</v>
      </c>
      <c r="D538" s="605" t="s">
        <v>1484</v>
      </c>
      <c r="E538" s="605" t="s">
        <v>1508</v>
      </c>
      <c r="F538" s="605" t="s">
        <v>1769</v>
      </c>
      <c r="G538" s="605" t="s">
        <v>1770</v>
      </c>
      <c r="H538" s="622">
        <v>3</v>
      </c>
      <c r="I538" s="622">
        <v>4998</v>
      </c>
      <c r="J538" s="605">
        <v>0.48942420681551119</v>
      </c>
      <c r="K538" s="605">
        <v>1666</v>
      </c>
      <c r="L538" s="622">
        <v>6</v>
      </c>
      <c r="M538" s="622">
        <v>10212</v>
      </c>
      <c r="N538" s="605">
        <v>1</v>
      </c>
      <c r="O538" s="605">
        <v>1702</v>
      </c>
      <c r="P538" s="622">
        <v>5</v>
      </c>
      <c r="Q538" s="622">
        <v>8510</v>
      </c>
      <c r="R538" s="610">
        <v>0.83333333333333337</v>
      </c>
      <c r="S538" s="623">
        <v>1702</v>
      </c>
    </row>
    <row r="539" spans="1:19" ht="14.4" customHeight="1" x14ac:dyDescent="0.3">
      <c r="A539" s="604" t="s">
        <v>1499</v>
      </c>
      <c r="B539" s="605" t="s">
        <v>1525</v>
      </c>
      <c r="C539" s="605" t="s">
        <v>524</v>
      </c>
      <c r="D539" s="605" t="s">
        <v>1484</v>
      </c>
      <c r="E539" s="605" t="s">
        <v>1508</v>
      </c>
      <c r="F539" s="605" t="s">
        <v>1599</v>
      </c>
      <c r="G539" s="605" t="s">
        <v>1600</v>
      </c>
      <c r="H539" s="622">
        <v>7</v>
      </c>
      <c r="I539" s="622">
        <v>735</v>
      </c>
      <c r="J539" s="605">
        <v>0.66216216216216217</v>
      </c>
      <c r="K539" s="605">
        <v>105</v>
      </c>
      <c r="L539" s="622">
        <v>10</v>
      </c>
      <c r="M539" s="622">
        <v>1110</v>
      </c>
      <c r="N539" s="605">
        <v>1</v>
      </c>
      <c r="O539" s="605">
        <v>111</v>
      </c>
      <c r="P539" s="622">
        <v>9</v>
      </c>
      <c r="Q539" s="622">
        <v>999</v>
      </c>
      <c r="R539" s="610">
        <v>0.9</v>
      </c>
      <c r="S539" s="623">
        <v>111</v>
      </c>
    </row>
    <row r="540" spans="1:19" ht="14.4" customHeight="1" x14ac:dyDescent="0.3">
      <c r="A540" s="604" t="s">
        <v>1499</v>
      </c>
      <c r="B540" s="605" t="s">
        <v>1525</v>
      </c>
      <c r="C540" s="605" t="s">
        <v>524</v>
      </c>
      <c r="D540" s="605" t="s">
        <v>1484</v>
      </c>
      <c r="E540" s="605" t="s">
        <v>1508</v>
      </c>
      <c r="F540" s="605" t="s">
        <v>1771</v>
      </c>
      <c r="G540" s="605" t="s">
        <v>1772</v>
      </c>
      <c r="H540" s="622"/>
      <c r="I540" s="622"/>
      <c r="J540" s="605"/>
      <c r="K540" s="605"/>
      <c r="L540" s="622">
        <v>1</v>
      </c>
      <c r="M540" s="622">
        <v>800</v>
      </c>
      <c r="N540" s="605">
        <v>1</v>
      </c>
      <c r="O540" s="605">
        <v>800</v>
      </c>
      <c r="P540" s="622">
        <v>4</v>
      </c>
      <c r="Q540" s="622">
        <v>3204</v>
      </c>
      <c r="R540" s="610">
        <v>4.0049999999999999</v>
      </c>
      <c r="S540" s="623">
        <v>801</v>
      </c>
    </row>
    <row r="541" spans="1:19" ht="14.4" customHeight="1" x14ac:dyDescent="0.3">
      <c r="A541" s="604" t="s">
        <v>1499</v>
      </c>
      <c r="B541" s="605" t="s">
        <v>1525</v>
      </c>
      <c r="C541" s="605" t="s">
        <v>524</v>
      </c>
      <c r="D541" s="605" t="s">
        <v>1484</v>
      </c>
      <c r="E541" s="605" t="s">
        <v>1508</v>
      </c>
      <c r="F541" s="605" t="s">
        <v>1601</v>
      </c>
      <c r="G541" s="605" t="s">
        <v>1602</v>
      </c>
      <c r="H541" s="622">
        <v>2</v>
      </c>
      <c r="I541" s="622">
        <v>350</v>
      </c>
      <c r="J541" s="605">
        <v>0.98870056497175141</v>
      </c>
      <c r="K541" s="605">
        <v>175</v>
      </c>
      <c r="L541" s="622">
        <v>2</v>
      </c>
      <c r="M541" s="622">
        <v>354</v>
      </c>
      <c r="N541" s="605">
        <v>1</v>
      </c>
      <c r="O541" s="605">
        <v>177</v>
      </c>
      <c r="P541" s="622">
        <v>2</v>
      </c>
      <c r="Q541" s="622">
        <v>354</v>
      </c>
      <c r="R541" s="610">
        <v>1</v>
      </c>
      <c r="S541" s="623">
        <v>177</v>
      </c>
    </row>
    <row r="542" spans="1:19" ht="14.4" customHeight="1" x14ac:dyDescent="0.3">
      <c r="A542" s="604" t="s">
        <v>1499</v>
      </c>
      <c r="B542" s="605" t="s">
        <v>1525</v>
      </c>
      <c r="C542" s="605" t="s">
        <v>524</v>
      </c>
      <c r="D542" s="605" t="s">
        <v>1484</v>
      </c>
      <c r="E542" s="605" t="s">
        <v>1508</v>
      </c>
      <c r="F542" s="605" t="s">
        <v>1613</v>
      </c>
      <c r="G542" s="605" t="s">
        <v>1614</v>
      </c>
      <c r="H542" s="622"/>
      <c r="I542" s="622"/>
      <c r="J542" s="605"/>
      <c r="K542" s="605"/>
      <c r="L542" s="622">
        <v>35</v>
      </c>
      <c r="M542" s="622">
        <v>5390</v>
      </c>
      <c r="N542" s="605">
        <v>1</v>
      </c>
      <c r="O542" s="605">
        <v>154</v>
      </c>
      <c r="P542" s="622">
        <v>27</v>
      </c>
      <c r="Q542" s="622">
        <v>4158</v>
      </c>
      <c r="R542" s="610">
        <v>0.77142857142857146</v>
      </c>
      <c r="S542" s="623">
        <v>154</v>
      </c>
    </row>
    <row r="543" spans="1:19" ht="14.4" customHeight="1" x14ac:dyDescent="0.3">
      <c r="A543" s="604" t="s">
        <v>1499</v>
      </c>
      <c r="B543" s="605" t="s">
        <v>1525</v>
      </c>
      <c r="C543" s="605" t="s">
        <v>524</v>
      </c>
      <c r="D543" s="605" t="s">
        <v>1484</v>
      </c>
      <c r="E543" s="605" t="s">
        <v>1508</v>
      </c>
      <c r="F543" s="605" t="s">
        <v>1615</v>
      </c>
      <c r="G543" s="605" t="s">
        <v>1616</v>
      </c>
      <c r="H543" s="622"/>
      <c r="I543" s="622"/>
      <c r="J543" s="605"/>
      <c r="K543" s="605"/>
      <c r="L543" s="622">
        <v>1</v>
      </c>
      <c r="M543" s="622">
        <v>674</v>
      </c>
      <c r="N543" s="605">
        <v>1</v>
      </c>
      <c r="O543" s="605">
        <v>674</v>
      </c>
      <c r="P543" s="622"/>
      <c r="Q543" s="622"/>
      <c r="R543" s="610"/>
      <c r="S543" s="623"/>
    </row>
    <row r="544" spans="1:19" ht="14.4" customHeight="1" x14ac:dyDescent="0.3">
      <c r="A544" s="604" t="s">
        <v>1499</v>
      </c>
      <c r="B544" s="605" t="s">
        <v>1525</v>
      </c>
      <c r="C544" s="605" t="s">
        <v>524</v>
      </c>
      <c r="D544" s="605" t="s">
        <v>1484</v>
      </c>
      <c r="E544" s="605" t="s">
        <v>1508</v>
      </c>
      <c r="F544" s="605" t="s">
        <v>1625</v>
      </c>
      <c r="G544" s="605" t="s">
        <v>1626</v>
      </c>
      <c r="H544" s="622">
        <v>6</v>
      </c>
      <c r="I544" s="622">
        <v>2508</v>
      </c>
      <c r="J544" s="605"/>
      <c r="K544" s="605">
        <v>418</v>
      </c>
      <c r="L544" s="622"/>
      <c r="M544" s="622"/>
      <c r="N544" s="605"/>
      <c r="O544" s="605"/>
      <c r="P544" s="622">
        <v>1</v>
      </c>
      <c r="Q544" s="622">
        <v>426</v>
      </c>
      <c r="R544" s="610"/>
      <c r="S544" s="623">
        <v>426</v>
      </c>
    </row>
    <row r="545" spans="1:19" ht="14.4" customHeight="1" x14ac:dyDescent="0.3">
      <c r="A545" s="604" t="s">
        <v>1499</v>
      </c>
      <c r="B545" s="605" t="s">
        <v>1525</v>
      </c>
      <c r="C545" s="605" t="s">
        <v>524</v>
      </c>
      <c r="D545" s="605" t="s">
        <v>1484</v>
      </c>
      <c r="E545" s="605" t="s">
        <v>1508</v>
      </c>
      <c r="F545" s="605" t="s">
        <v>1673</v>
      </c>
      <c r="G545" s="605" t="s">
        <v>1674</v>
      </c>
      <c r="H545" s="622">
        <v>2</v>
      </c>
      <c r="I545" s="622">
        <v>518</v>
      </c>
      <c r="J545" s="605"/>
      <c r="K545" s="605">
        <v>259</v>
      </c>
      <c r="L545" s="622"/>
      <c r="M545" s="622"/>
      <c r="N545" s="605"/>
      <c r="O545" s="605"/>
      <c r="P545" s="622"/>
      <c r="Q545" s="622"/>
      <c r="R545" s="610"/>
      <c r="S545" s="623"/>
    </row>
    <row r="546" spans="1:19" ht="14.4" customHeight="1" x14ac:dyDescent="0.3">
      <c r="A546" s="604" t="s">
        <v>1499</v>
      </c>
      <c r="B546" s="605" t="s">
        <v>1525</v>
      </c>
      <c r="C546" s="605" t="s">
        <v>524</v>
      </c>
      <c r="D546" s="605" t="s">
        <v>1484</v>
      </c>
      <c r="E546" s="605" t="s">
        <v>1508</v>
      </c>
      <c r="F546" s="605" t="s">
        <v>1773</v>
      </c>
      <c r="G546" s="605" t="s">
        <v>1764</v>
      </c>
      <c r="H546" s="622">
        <v>24</v>
      </c>
      <c r="I546" s="622">
        <v>44856</v>
      </c>
      <c r="J546" s="605">
        <v>1.9798728813559323</v>
      </c>
      <c r="K546" s="605">
        <v>1869</v>
      </c>
      <c r="L546" s="622">
        <v>12</v>
      </c>
      <c r="M546" s="622">
        <v>22656</v>
      </c>
      <c r="N546" s="605">
        <v>1</v>
      </c>
      <c r="O546" s="605">
        <v>1888</v>
      </c>
      <c r="P546" s="622">
        <v>10</v>
      </c>
      <c r="Q546" s="622">
        <v>18890</v>
      </c>
      <c r="R546" s="610">
        <v>0.83377471751412424</v>
      </c>
      <c r="S546" s="623">
        <v>1889</v>
      </c>
    </row>
    <row r="547" spans="1:19" ht="14.4" customHeight="1" x14ac:dyDescent="0.3">
      <c r="A547" s="604" t="s">
        <v>1499</v>
      </c>
      <c r="B547" s="605" t="s">
        <v>1525</v>
      </c>
      <c r="C547" s="605" t="s">
        <v>524</v>
      </c>
      <c r="D547" s="605" t="s">
        <v>1484</v>
      </c>
      <c r="E547" s="605" t="s">
        <v>1508</v>
      </c>
      <c r="F547" s="605" t="s">
        <v>1774</v>
      </c>
      <c r="G547" s="605" t="s">
        <v>1775</v>
      </c>
      <c r="H547" s="622">
        <v>2</v>
      </c>
      <c r="I547" s="622">
        <v>19458</v>
      </c>
      <c r="J547" s="605"/>
      <c r="K547" s="605">
        <v>9729</v>
      </c>
      <c r="L547" s="622"/>
      <c r="M547" s="622"/>
      <c r="N547" s="605"/>
      <c r="O547" s="605"/>
      <c r="P547" s="622"/>
      <c r="Q547" s="622"/>
      <c r="R547" s="610"/>
      <c r="S547" s="623"/>
    </row>
    <row r="548" spans="1:19" ht="14.4" customHeight="1" x14ac:dyDescent="0.3">
      <c r="A548" s="604" t="s">
        <v>1499</v>
      </c>
      <c r="B548" s="605" t="s">
        <v>1525</v>
      </c>
      <c r="C548" s="605" t="s">
        <v>524</v>
      </c>
      <c r="D548" s="605" t="s">
        <v>1484</v>
      </c>
      <c r="E548" s="605" t="s">
        <v>1508</v>
      </c>
      <c r="F548" s="605" t="s">
        <v>1635</v>
      </c>
      <c r="G548" s="605" t="s">
        <v>1636</v>
      </c>
      <c r="H548" s="622"/>
      <c r="I548" s="622"/>
      <c r="J548" s="605"/>
      <c r="K548" s="605"/>
      <c r="L548" s="622">
        <v>2</v>
      </c>
      <c r="M548" s="622">
        <v>1866</v>
      </c>
      <c r="N548" s="605">
        <v>1</v>
      </c>
      <c r="O548" s="605">
        <v>933</v>
      </c>
      <c r="P548" s="622">
        <v>3</v>
      </c>
      <c r="Q548" s="622">
        <v>2802</v>
      </c>
      <c r="R548" s="610">
        <v>1.5016077170418007</v>
      </c>
      <c r="S548" s="623">
        <v>934</v>
      </c>
    </row>
    <row r="549" spans="1:19" ht="14.4" customHeight="1" x14ac:dyDescent="0.3">
      <c r="A549" s="604" t="s">
        <v>1499</v>
      </c>
      <c r="B549" s="605" t="s">
        <v>1525</v>
      </c>
      <c r="C549" s="605" t="s">
        <v>524</v>
      </c>
      <c r="D549" s="605" t="s">
        <v>1484</v>
      </c>
      <c r="E549" s="605" t="s">
        <v>1508</v>
      </c>
      <c r="F549" s="605" t="s">
        <v>1776</v>
      </c>
      <c r="G549" s="605" t="s">
        <v>1777</v>
      </c>
      <c r="H549" s="622">
        <v>25</v>
      </c>
      <c r="I549" s="622">
        <v>209975</v>
      </c>
      <c r="J549" s="605">
        <v>0.77570856484217998</v>
      </c>
      <c r="K549" s="605">
        <v>8399</v>
      </c>
      <c r="L549" s="622">
        <v>32</v>
      </c>
      <c r="M549" s="622">
        <v>270688</v>
      </c>
      <c r="N549" s="605">
        <v>1</v>
      </c>
      <c r="O549" s="605">
        <v>8459</v>
      </c>
      <c r="P549" s="622">
        <v>29</v>
      </c>
      <c r="Q549" s="622">
        <v>245340</v>
      </c>
      <c r="R549" s="610">
        <v>0.90635713441305121</v>
      </c>
      <c r="S549" s="623">
        <v>8460</v>
      </c>
    </row>
    <row r="550" spans="1:19" ht="14.4" customHeight="1" x14ac:dyDescent="0.3">
      <c r="A550" s="604" t="s">
        <v>1499</v>
      </c>
      <c r="B550" s="605" t="s">
        <v>1525</v>
      </c>
      <c r="C550" s="605" t="s">
        <v>524</v>
      </c>
      <c r="D550" s="605" t="s">
        <v>1484</v>
      </c>
      <c r="E550" s="605" t="s">
        <v>1508</v>
      </c>
      <c r="F550" s="605" t="s">
        <v>1778</v>
      </c>
      <c r="G550" s="605" t="s">
        <v>1779</v>
      </c>
      <c r="H550" s="622"/>
      <c r="I550" s="622"/>
      <c r="J550" s="605"/>
      <c r="K550" s="605"/>
      <c r="L550" s="622"/>
      <c r="M550" s="622"/>
      <c r="N550" s="605"/>
      <c r="O550" s="605"/>
      <c r="P550" s="622">
        <v>1</v>
      </c>
      <c r="Q550" s="622">
        <v>5753</v>
      </c>
      <c r="R550" s="610"/>
      <c r="S550" s="623">
        <v>5753</v>
      </c>
    </row>
    <row r="551" spans="1:19" ht="14.4" customHeight="1" thickBot="1" x14ac:dyDescent="0.35">
      <c r="A551" s="612" t="s">
        <v>1499</v>
      </c>
      <c r="B551" s="613" t="s">
        <v>1525</v>
      </c>
      <c r="C551" s="613" t="s">
        <v>524</v>
      </c>
      <c r="D551" s="613" t="s">
        <v>1484</v>
      </c>
      <c r="E551" s="613" t="s">
        <v>1508</v>
      </c>
      <c r="F551" s="613" t="s">
        <v>1780</v>
      </c>
      <c r="G551" s="613" t="s">
        <v>1781</v>
      </c>
      <c r="H551" s="624">
        <v>1</v>
      </c>
      <c r="I551" s="624">
        <v>919</v>
      </c>
      <c r="J551" s="613"/>
      <c r="K551" s="613">
        <v>919</v>
      </c>
      <c r="L551" s="624"/>
      <c r="M551" s="624"/>
      <c r="N551" s="613"/>
      <c r="O551" s="613"/>
      <c r="P551" s="624"/>
      <c r="Q551" s="624"/>
      <c r="R551" s="618"/>
      <c r="S551" s="62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91" t="s">
        <v>135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4.4" customHeight="1" thickBot="1" x14ac:dyDescent="0.35">
      <c r="A2" s="268" t="s">
        <v>304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13034057</v>
      </c>
      <c r="C3" s="251">
        <f t="shared" ref="C3:R3" si="0">SUBTOTAL(9,C6:C1048576)</f>
        <v>31.10650758984864</v>
      </c>
      <c r="D3" s="251">
        <f t="shared" si="0"/>
        <v>14073211</v>
      </c>
      <c r="E3" s="251">
        <f t="shared" si="0"/>
        <v>26</v>
      </c>
      <c r="F3" s="251">
        <f t="shared" si="0"/>
        <v>13826816</v>
      </c>
      <c r="G3" s="254">
        <f>IF(D3&lt;&gt;0,F3/D3,"")</f>
        <v>0.98249191318171814</v>
      </c>
      <c r="H3" s="250">
        <f t="shared" si="0"/>
        <v>9965911.2099999953</v>
      </c>
      <c r="I3" s="251">
        <f t="shared" si="0"/>
        <v>37.586846094566575</v>
      </c>
      <c r="J3" s="251">
        <f t="shared" si="0"/>
        <v>11355364.320000002</v>
      </c>
      <c r="K3" s="251">
        <f t="shared" si="0"/>
        <v>23</v>
      </c>
      <c r="L3" s="251">
        <f t="shared" si="0"/>
        <v>9983919.9700000007</v>
      </c>
      <c r="M3" s="252">
        <f>IF(J3&lt;&gt;0,L3/J3,"")</f>
        <v>0.87922498025144813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54" t="s">
        <v>113</v>
      </c>
      <c r="B4" s="455" t="s">
        <v>107</v>
      </c>
      <c r="C4" s="456"/>
      <c r="D4" s="456"/>
      <c r="E4" s="456"/>
      <c r="F4" s="456"/>
      <c r="G4" s="458"/>
      <c r="H4" s="455" t="s">
        <v>108</v>
      </c>
      <c r="I4" s="456"/>
      <c r="J4" s="456"/>
      <c r="K4" s="456"/>
      <c r="L4" s="456"/>
      <c r="M4" s="458"/>
      <c r="N4" s="455" t="s">
        <v>109</v>
      </c>
      <c r="O4" s="456"/>
      <c r="P4" s="456"/>
      <c r="Q4" s="456"/>
      <c r="R4" s="456"/>
      <c r="S4" s="458"/>
    </row>
    <row r="5" spans="1:19" ht="14.4" customHeight="1" thickBot="1" x14ac:dyDescent="0.35">
      <c r="A5" s="671"/>
      <c r="B5" s="672">
        <v>2015</v>
      </c>
      <c r="C5" s="673"/>
      <c r="D5" s="673">
        <v>2016</v>
      </c>
      <c r="E5" s="673"/>
      <c r="F5" s="673">
        <v>2017</v>
      </c>
      <c r="G5" s="711" t="s">
        <v>2</v>
      </c>
      <c r="H5" s="672">
        <v>2015</v>
      </c>
      <c r="I5" s="673"/>
      <c r="J5" s="673">
        <v>2016</v>
      </c>
      <c r="K5" s="673"/>
      <c r="L5" s="673">
        <v>2017</v>
      </c>
      <c r="M5" s="711" t="s">
        <v>2</v>
      </c>
      <c r="N5" s="672">
        <v>2015</v>
      </c>
      <c r="O5" s="673"/>
      <c r="P5" s="673">
        <v>2016</v>
      </c>
      <c r="Q5" s="673"/>
      <c r="R5" s="673">
        <v>2017</v>
      </c>
      <c r="S5" s="711" t="s">
        <v>2</v>
      </c>
    </row>
    <row r="6" spans="1:19" ht="14.4" customHeight="1" x14ac:dyDescent="0.3">
      <c r="A6" s="629" t="s">
        <v>1784</v>
      </c>
      <c r="B6" s="693">
        <v>788151</v>
      </c>
      <c r="C6" s="598">
        <v>0.89282186405426589</v>
      </c>
      <c r="D6" s="693">
        <v>882764</v>
      </c>
      <c r="E6" s="598">
        <v>1</v>
      </c>
      <c r="F6" s="693">
        <v>958106</v>
      </c>
      <c r="G6" s="603">
        <v>1.0853478392866043</v>
      </c>
      <c r="H6" s="693">
        <v>211041.87999999995</v>
      </c>
      <c r="I6" s="598">
        <v>0.63951389134887882</v>
      </c>
      <c r="J6" s="693">
        <v>330003.58999999997</v>
      </c>
      <c r="K6" s="598">
        <v>1</v>
      </c>
      <c r="L6" s="693">
        <v>479611.83999999991</v>
      </c>
      <c r="M6" s="603">
        <v>1.4533534013978453</v>
      </c>
      <c r="N6" s="693"/>
      <c r="O6" s="598"/>
      <c r="P6" s="693"/>
      <c r="Q6" s="598"/>
      <c r="R6" s="693"/>
      <c r="S6" s="150"/>
    </row>
    <row r="7" spans="1:19" ht="14.4" customHeight="1" x14ac:dyDescent="0.3">
      <c r="A7" s="630" t="s">
        <v>1785</v>
      </c>
      <c r="B7" s="695">
        <v>643060</v>
      </c>
      <c r="C7" s="605">
        <v>0.80601130566662071</v>
      </c>
      <c r="D7" s="695">
        <v>797830</v>
      </c>
      <c r="E7" s="605">
        <v>1</v>
      </c>
      <c r="F7" s="695">
        <v>694917</v>
      </c>
      <c r="G7" s="610">
        <v>0.87100886153691892</v>
      </c>
      <c r="H7" s="695">
        <v>465874.57999999996</v>
      </c>
      <c r="I7" s="605">
        <v>0.51432557689000136</v>
      </c>
      <c r="J7" s="695">
        <v>905797.03000000026</v>
      </c>
      <c r="K7" s="605">
        <v>1</v>
      </c>
      <c r="L7" s="695">
        <v>864455.01</v>
      </c>
      <c r="M7" s="610">
        <v>0.95435840631979085</v>
      </c>
      <c r="N7" s="695"/>
      <c r="O7" s="605"/>
      <c r="P7" s="695"/>
      <c r="Q7" s="605"/>
      <c r="R7" s="695"/>
      <c r="S7" s="611"/>
    </row>
    <row r="8" spans="1:19" ht="14.4" customHeight="1" x14ac:dyDescent="0.3">
      <c r="A8" s="630" t="s">
        <v>1786</v>
      </c>
      <c r="B8" s="695">
        <v>682549</v>
      </c>
      <c r="C8" s="605">
        <v>0.89387077848263718</v>
      </c>
      <c r="D8" s="695">
        <v>763588</v>
      </c>
      <c r="E8" s="605">
        <v>1</v>
      </c>
      <c r="F8" s="695">
        <v>845041</v>
      </c>
      <c r="G8" s="610">
        <v>1.1066713987123946</v>
      </c>
      <c r="H8" s="695">
        <v>91253.260000000024</v>
      </c>
      <c r="I8" s="605">
        <v>0.56749988012965025</v>
      </c>
      <c r="J8" s="695">
        <v>160798.73000000004</v>
      </c>
      <c r="K8" s="605">
        <v>1</v>
      </c>
      <c r="L8" s="695">
        <v>320262.02999999985</v>
      </c>
      <c r="M8" s="610">
        <v>1.9916950214718723</v>
      </c>
      <c r="N8" s="695"/>
      <c r="O8" s="605"/>
      <c r="P8" s="695"/>
      <c r="Q8" s="605"/>
      <c r="R8" s="695"/>
      <c r="S8" s="611"/>
    </row>
    <row r="9" spans="1:19" ht="14.4" customHeight="1" x14ac:dyDescent="0.3">
      <c r="A9" s="630" t="s">
        <v>1787</v>
      </c>
      <c r="B9" s="695">
        <v>429338</v>
      </c>
      <c r="C9" s="605">
        <v>0.81001209344972724</v>
      </c>
      <c r="D9" s="695">
        <v>530039</v>
      </c>
      <c r="E9" s="605">
        <v>1</v>
      </c>
      <c r="F9" s="695">
        <v>467330</v>
      </c>
      <c r="G9" s="610">
        <v>0.88168983791758715</v>
      </c>
      <c r="H9" s="695">
        <v>491298.28000000014</v>
      </c>
      <c r="I9" s="605">
        <v>0.77860474776865896</v>
      </c>
      <c r="J9" s="695">
        <v>630998.31000000006</v>
      </c>
      <c r="K9" s="605">
        <v>1</v>
      </c>
      <c r="L9" s="695">
        <v>392819.86000000004</v>
      </c>
      <c r="M9" s="610">
        <v>0.62253710315008615</v>
      </c>
      <c r="N9" s="695"/>
      <c r="O9" s="605"/>
      <c r="P9" s="695"/>
      <c r="Q9" s="605"/>
      <c r="R9" s="695"/>
      <c r="S9" s="611"/>
    </row>
    <row r="10" spans="1:19" ht="14.4" customHeight="1" x14ac:dyDescent="0.3">
      <c r="A10" s="630" t="s">
        <v>1788</v>
      </c>
      <c r="B10" s="695">
        <v>3393212</v>
      </c>
      <c r="C10" s="605">
        <v>1.1910733698179874</v>
      </c>
      <c r="D10" s="695">
        <v>2848869</v>
      </c>
      <c r="E10" s="605">
        <v>1</v>
      </c>
      <c r="F10" s="695">
        <v>2964527</v>
      </c>
      <c r="G10" s="610">
        <v>1.040597865328311</v>
      </c>
      <c r="H10" s="695">
        <v>4815722.7899999944</v>
      </c>
      <c r="I10" s="605">
        <v>1.2781237522995292</v>
      </c>
      <c r="J10" s="695">
        <v>3767806.350000001</v>
      </c>
      <c r="K10" s="605">
        <v>1</v>
      </c>
      <c r="L10" s="695">
        <v>3623077.9199999995</v>
      </c>
      <c r="M10" s="610">
        <v>0.96158814531431491</v>
      </c>
      <c r="N10" s="695"/>
      <c r="O10" s="605"/>
      <c r="P10" s="695"/>
      <c r="Q10" s="605"/>
      <c r="R10" s="695"/>
      <c r="S10" s="611"/>
    </row>
    <row r="11" spans="1:19" ht="14.4" customHeight="1" x14ac:dyDescent="0.3">
      <c r="A11" s="630" t="s">
        <v>1789</v>
      </c>
      <c r="B11" s="695">
        <v>946168</v>
      </c>
      <c r="C11" s="605">
        <v>0.84001527029306533</v>
      </c>
      <c r="D11" s="695">
        <v>1126370</v>
      </c>
      <c r="E11" s="605">
        <v>1</v>
      </c>
      <c r="F11" s="695">
        <v>1090447</v>
      </c>
      <c r="G11" s="610">
        <v>0.9681072826868613</v>
      </c>
      <c r="H11" s="695">
        <v>1094230.7600000002</v>
      </c>
      <c r="I11" s="605">
        <v>0.62634876496648573</v>
      </c>
      <c r="J11" s="695">
        <v>1746999.15</v>
      </c>
      <c r="K11" s="605">
        <v>1</v>
      </c>
      <c r="L11" s="695">
        <v>1447826.9799999997</v>
      </c>
      <c r="M11" s="610">
        <v>0.82875082108654707</v>
      </c>
      <c r="N11" s="695"/>
      <c r="O11" s="605"/>
      <c r="P11" s="695"/>
      <c r="Q11" s="605"/>
      <c r="R11" s="695"/>
      <c r="S11" s="611"/>
    </row>
    <row r="12" spans="1:19" ht="14.4" customHeight="1" x14ac:dyDescent="0.3">
      <c r="A12" s="630" t="s">
        <v>1790</v>
      </c>
      <c r="B12" s="695">
        <v>195021</v>
      </c>
      <c r="C12" s="605">
        <v>0.72395974474814484</v>
      </c>
      <c r="D12" s="695">
        <v>269381</v>
      </c>
      <c r="E12" s="605">
        <v>1</v>
      </c>
      <c r="F12" s="695">
        <v>272026</v>
      </c>
      <c r="G12" s="610">
        <v>1.0098188068200802</v>
      </c>
      <c r="H12" s="695">
        <v>26684.25</v>
      </c>
      <c r="I12" s="605">
        <v>0.24068339227994778</v>
      </c>
      <c r="J12" s="695">
        <v>110868.68</v>
      </c>
      <c r="K12" s="605">
        <v>1</v>
      </c>
      <c r="L12" s="695">
        <v>38029.74</v>
      </c>
      <c r="M12" s="610">
        <v>0.34301607992446559</v>
      </c>
      <c r="N12" s="695"/>
      <c r="O12" s="605"/>
      <c r="P12" s="695"/>
      <c r="Q12" s="605"/>
      <c r="R12" s="695"/>
      <c r="S12" s="611"/>
    </row>
    <row r="13" spans="1:19" ht="14.4" customHeight="1" x14ac:dyDescent="0.3">
      <c r="A13" s="630" t="s">
        <v>1791</v>
      </c>
      <c r="B13" s="695">
        <v>43232</v>
      </c>
      <c r="C13" s="605">
        <v>0.60161424993042023</v>
      </c>
      <c r="D13" s="695">
        <v>71860</v>
      </c>
      <c r="E13" s="605">
        <v>1</v>
      </c>
      <c r="F13" s="695">
        <v>242984</v>
      </c>
      <c r="G13" s="610">
        <v>3.3813526301141108</v>
      </c>
      <c r="H13" s="695">
        <v>14941.729999999998</v>
      </c>
      <c r="I13" s="605">
        <v>0.40396636058177388</v>
      </c>
      <c r="J13" s="695">
        <v>36987.560000000005</v>
      </c>
      <c r="K13" s="605">
        <v>1</v>
      </c>
      <c r="L13" s="695">
        <v>160203.92999999996</v>
      </c>
      <c r="M13" s="610">
        <v>4.3312921966196187</v>
      </c>
      <c r="N13" s="695"/>
      <c r="O13" s="605"/>
      <c r="P13" s="695"/>
      <c r="Q13" s="605"/>
      <c r="R13" s="695"/>
      <c r="S13" s="611"/>
    </row>
    <row r="14" spans="1:19" ht="14.4" customHeight="1" x14ac:dyDescent="0.3">
      <c r="A14" s="630" t="s">
        <v>1792</v>
      </c>
      <c r="B14" s="695">
        <v>25280</v>
      </c>
      <c r="C14" s="605">
        <v>0.48373517030233448</v>
      </c>
      <c r="D14" s="695">
        <v>52260</v>
      </c>
      <c r="E14" s="605">
        <v>1</v>
      </c>
      <c r="F14" s="695">
        <v>43179</v>
      </c>
      <c r="G14" s="610">
        <v>0.82623421354764637</v>
      </c>
      <c r="H14" s="695">
        <v>1501.77</v>
      </c>
      <c r="I14" s="605">
        <v>2.2615315111813872</v>
      </c>
      <c r="J14" s="695">
        <v>664.05</v>
      </c>
      <c r="K14" s="605">
        <v>1</v>
      </c>
      <c r="L14" s="695">
        <v>871.96</v>
      </c>
      <c r="M14" s="610">
        <v>1.3130938935321137</v>
      </c>
      <c r="N14" s="695"/>
      <c r="O14" s="605"/>
      <c r="P14" s="695"/>
      <c r="Q14" s="605"/>
      <c r="R14" s="695"/>
      <c r="S14" s="611"/>
    </row>
    <row r="15" spans="1:19" ht="14.4" customHeight="1" x14ac:dyDescent="0.3">
      <c r="A15" s="630" t="s">
        <v>1793</v>
      </c>
      <c r="B15" s="695">
        <v>422244</v>
      </c>
      <c r="C15" s="605">
        <v>0.93733891859853358</v>
      </c>
      <c r="D15" s="695">
        <v>450471</v>
      </c>
      <c r="E15" s="605">
        <v>1</v>
      </c>
      <c r="F15" s="695">
        <v>405409</v>
      </c>
      <c r="G15" s="610">
        <v>0.89996692350894947</v>
      </c>
      <c r="H15" s="695">
        <v>21007.020000000004</v>
      </c>
      <c r="I15" s="605">
        <v>6.4482395512420007E-2</v>
      </c>
      <c r="J15" s="695">
        <v>325779.14999999997</v>
      </c>
      <c r="K15" s="605">
        <v>1</v>
      </c>
      <c r="L15" s="695">
        <v>100451.81999999998</v>
      </c>
      <c r="M15" s="610">
        <v>0.30834330557986905</v>
      </c>
      <c r="N15" s="695"/>
      <c r="O15" s="605"/>
      <c r="P15" s="695"/>
      <c r="Q15" s="605"/>
      <c r="R15" s="695"/>
      <c r="S15" s="611"/>
    </row>
    <row r="16" spans="1:19" ht="14.4" customHeight="1" x14ac:dyDescent="0.3">
      <c r="A16" s="630" t="s">
        <v>1794</v>
      </c>
      <c r="B16" s="695">
        <v>132462</v>
      </c>
      <c r="C16" s="605">
        <v>0.90035480757466591</v>
      </c>
      <c r="D16" s="695">
        <v>147122</v>
      </c>
      <c r="E16" s="605">
        <v>1</v>
      </c>
      <c r="F16" s="695">
        <v>146345</v>
      </c>
      <c r="G16" s="610">
        <v>0.99471866885985782</v>
      </c>
      <c r="H16" s="695">
        <v>843.25</v>
      </c>
      <c r="I16" s="605">
        <v>0.26387763212657367</v>
      </c>
      <c r="J16" s="695">
        <v>3195.6099999999997</v>
      </c>
      <c r="K16" s="605">
        <v>1</v>
      </c>
      <c r="L16" s="695">
        <v>3357.45</v>
      </c>
      <c r="M16" s="610">
        <v>1.0506444778931097</v>
      </c>
      <c r="N16" s="695"/>
      <c r="O16" s="605"/>
      <c r="P16" s="695"/>
      <c r="Q16" s="605"/>
      <c r="R16" s="695"/>
      <c r="S16" s="611"/>
    </row>
    <row r="17" spans="1:19" ht="14.4" customHeight="1" x14ac:dyDescent="0.3">
      <c r="A17" s="630" t="s">
        <v>1795</v>
      </c>
      <c r="B17" s="695">
        <v>236936</v>
      </c>
      <c r="C17" s="605">
        <v>1.7832703626209865</v>
      </c>
      <c r="D17" s="695">
        <v>132866</v>
      </c>
      <c r="E17" s="605">
        <v>1</v>
      </c>
      <c r="F17" s="695">
        <v>176708</v>
      </c>
      <c r="G17" s="610">
        <v>1.3299715502837446</v>
      </c>
      <c r="H17" s="695">
        <v>80720.879999999976</v>
      </c>
      <c r="I17" s="605">
        <v>11.062655721079389</v>
      </c>
      <c r="J17" s="695">
        <v>7296.7</v>
      </c>
      <c r="K17" s="605">
        <v>1</v>
      </c>
      <c r="L17" s="695">
        <v>18510.490000000002</v>
      </c>
      <c r="M17" s="610">
        <v>2.5368303479655188</v>
      </c>
      <c r="N17" s="695"/>
      <c r="O17" s="605"/>
      <c r="P17" s="695"/>
      <c r="Q17" s="605"/>
      <c r="R17" s="695"/>
      <c r="S17" s="611"/>
    </row>
    <row r="18" spans="1:19" ht="14.4" customHeight="1" x14ac:dyDescent="0.3">
      <c r="A18" s="630" t="s">
        <v>1796</v>
      </c>
      <c r="B18" s="695">
        <v>71566</v>
      </c>
      <c r="C18" s="605">
        <v>1.1614274817832162</v>
      </c>
      <c r="D18" s="695">
        <v>61619</v>
      </c>
      <c r="E18" s="605">
        <v>1</v>
      </c>
      <c r="F18" s="695">
        <v>49848</v>
      </c>
      <c r="G18" s="610">
        <v>0.80897125886496046</v>
      </c>
      <c r="H18" s="695">
        <v>27143.890000000007</v>
      </c>
      <c r="I18" s="605">
        <v>0.3530670023574316</v>
      </c>
      <c r="J18" s="695">
        <v>76880.280000000013</v>
      </c>
      <c r="K18" s="605">
        <v>1</v>
      </c>
      <c r="L18" s="695">
        <v>7371.99</v>
      </c>
      <c r="M18" s="610">
        <v>9.5889218925841568E-2</v>
      </c>
      <c r="N18" s="695"/>
      <c r="O18" s="605"/>
      <c r="P18" s="695"/>
      <c r="Q18" s="605"/>
      <c r="R18" s="695"/>
      <c r="S18" s="611"/>
    </row>
    <row r="19" spans="1:19" ht="14.4" customHeight="1" x14ac:dyDescent="0.3">
      <c r="A19" s="630" t="s">
        <v>1797</v>
      </c>
      <c r="B19" s="695">
        <v>12872</v>
      </c>
      <c r="C19" s="605">
        <v>1.3648605662177924</v>
      </c>
      <c r="D19" s="695">
        <v>9431</v>
      </c>
      <c r="E19" s="605">
        <v>1</v>
      </c>
      <c r="F19" s="695">
        <v>6301</v>
      </c>
      <c r="G19" s="610">
        <v>0.66811578835754426</v>
      </c>
      <c r="H19" s="695">
        <v>442.7</v>
      </c>
      <c r="I19" s="605"/>
      <c r="J19" s="695"/>
      <c r="K19" s="605"/>
      <c r="L19" s="695"/>
      <c r="M19" s="610"/>
      <c r="N19" s="695"/>
      <c r="O19" s="605"/>
      <c r="P19" s="695"/>
      <c r="Q19" s="605"/>
      <c r="R19" s="695"/>
      <c r="S19" s="611"/>
    </row>
    <row r="20" spans="1:19" ht="14.4" customHeight="1" x14ac:dyDescent="0.3">
      <c r="A20" s="630" t="s">
        <v>1798</v>
      </c>
      <c r="B20" s="695">
        <v>530900</v>
      </c>
      <c r="C20" s="605">
        <v>0.95663862881195894</v>
      </c>
      <c r="D20" s="695">
        <v>554964</v>
      </c>
      <c r="E20" s="605">
        <v>1</v>
      </c>
      <c r="F20" s="695">
        <v>594949</v>
      </c>
      <c r="G20" s="610">
        <v>1.0720497185403017</v>
      </c>
      <c r="H20" s="695">
        <v>64325.15</v>
      </c>
      <c r="I20" s="605">
        <v>0.58317840875031202</v>
      </c>
      <c r="J20" s="695">
        <v>110300.98000000001</v>
      </c>
      <c r="K20" s="605">
        <v>1</v>
      </c>
      <c r="L20" s="695">
        <v>81425.98000000001</v>
      </c>
      <c r="M20" s="610">
        <v>0.73821628783352611</v>
      </c>
      <c r="N20" s="695"/>
      <c r="O20" s="605"/>
      <c r="P20" s="695"/>
      <c r="Q20" s="605"/>
      <c r="R20" s="695"/>
      <c r="S20" s="611"/>
    </row>
    <row r="21" spans="1:19" ht="14.4" customHeight="1" x14ac:dyDescent="0.3">
      <c r="A21" s="630" t="s">
        <v>1799</v>
      </c>
      <c r="B21" s="695">
        <v>2437574</v>
      </c>
      <c r="C21" s="605">
        <v>0.75050078049711666</v>
      </c>
      <c r="D21" s="695">
        <v>3247930</v>
      </c>
      <c r="E21" s="605">
        <v>1</v>
      </c>
      <c r="F21" s="695">
        <v>3038288</v>
      </c>
      <c r="G21" s="610">
        <v>0.93545365817613069</v>
      </c>
      <c r="H21" s="695">
        <v>1040700.4900000001</v>
      </c>
      <c r="I21" s="605">
        <v>0.42782619830949742</v>
      </c>
      <c r="J21" s="695">
        <v>2432531</v>
      </c>
      <c r="K21" s="605">
        <v>1</v>
      </c>
      <c r="L21" s="695">
        <v>2036516.0000000009</v>
      </c>
      <c r="M21" s="610">
        <v>0.83720043033367342</v>
      </c>
      <c r="N21" s="695"/>
      <c r="O21" s="605"/>
      <c r="P21" s="695"/>
      <c r="Q21" s="605"/>
      <c r="R21" s="695"/>
      <c r="S21" s="611"/>
    </row>
    <row r="22" spans="1:19" ht="14.4" customHeight="1" x14ac:dyDescent="0.3">
      <c r="A22" s="630" t="s">
        <v>1800</v>
      </c>
      <c r="B22" s="695">
        <v>26963</v>
      </c>
      <c r="C22" s="605">
        <v>0.36396646913513586</v>
      </c>
      <c r="D22" s="695">
        <v>74081</v>
      </c>
      <c r="E22" s="605">
        <v>1</v>
      </c>
      <c r="F22" s="695">
        <v>40985</v>
      </c>
      <c r="G22" s="610">
        <v>0.55324577152036281</v>
      </c>
      <c r="H22" s="695">
        <v>460.41</v>
      </c>
      <c r="I22" s="605">
        <v>0.28571517223832249</v>
      </c>
      <c r="J22" s="695">
        <v>1611.43</v>
      </c>
      <c r="K22" s="605">
        <v>1</v>
      </c>
      <c r="L22" s="695">
        <v>1139.07</v>
      </c>
      <c r="M22" s="610">
        <v>0.70686905419410084</v>
      </c>
      <c r="N22" s="695"/>
      <c r="O22" s="605"/>
      <c r="P22" s="695"/>
      <c r="Q22" s="605"/>
      <c r="R22" s="695"/>
      <c r="S22" s="611"/>
    </row>
    <row r="23" spans="1:19" ht="14.4" customHeight="1" x14ac:dyDescent="0.3">
      <c r="A23" s="630" t="s">
        <v>1801</v>
      </c>
      <c r="B23" s="695">
        <v>22399</v>
      </c>
      <c r="C23" s="605">
        <v>2.948400684480716</v>
      </c>
      <c r="D23" s="695">
        <v>7597</v>
      </c>
      <c r="E23" s="605">
        <v>1</v>
      </c>
      <c r="F23" s="695">
        <v>14510</v>
      </c>
      <c r="G23" s="610">
        <v>1.9099644596551271</v>
      </c>
      <c r="H23" s="695">
        <v>3015.72</v>
      </c>
      <c r="I23" s="605"/>
      <c r="J23" s="695"/>
      <c r="K23" s="605"/>
      <c r="L23" s="695">
        <v>1708.21</v>
      </c>
      <c r="M23" s="610"/>
      <c r="N23" s="695"/>
      <c r="O23" s="605"/>
      <c r="P23" s="695"/>
      <c r="Q23" s="605"/>
      <c r="R23" s="695"/>
      <c r="S23" s="611"/>
    </row>
    <row r="24" spans="1:19" ht="14.4" customHeight="1" x14ac:dyDescent="0.3">
      <c r="A24" s="630" t="s">
        <v>1802</v>
      </c>
      <c r="B24" s="695">
        <v>316638</v>
      </c>
      <c r="C24" s="605">
        <v>1.2511379800853486</v>
      </c>
      <c r="D24" s="695">
        <v>253080</v>
      </c>
      <c r="E24" s="605">
        <v>1</v>
      </c>
      <c r="F24" s="695">
        <v>329299</v>
      </c>
      <c r="G24" s="610">
        <v>1.301165639323534</v>
      </c>
      <c r="H24" s="695">
        <v>139742.21</v>
      </c>
      <c r="I24" s="605">
        <v>0.89741848240547506</v>
      </c>
      <c r="J24" s="695">
        <v>155715.76999999999</v>
      </c>
      <c r="K24" s="605">
        <v>1</v>
      </c>
      <c r="L24" s="695">
        <v>250904.97000000009</v>
      </c>
      <c r="M24" s="610">
        <v>1.6113009620027574</v>
      </c>
      <c r="N24" s="695"/>
      <c r="O24" s="605"/>
      <c r="P24" s="695"/>
      <c r="Q24" s="605"/>
      <c r="R24" s="695"/>
      <c r="S24" s="611"/>
    </row>
    <row r="25" spans="1:19" ht="14.4" customHeight="1" x14ac:dyDescent="0.3">
      <c r="A25" s="630" t="s">
        <v>1803</v>
      </c>
      <c r="B25" s="695">
        <v>28475</v>
      </c>
      <c r="C25" s="605">
        <v>0.9486607142857143</v>
      </c>
      <c r="D25" s="695">
        <v>30016</v>
      </c>
      <c r="E25" s="605">
        <v>1</v>
      </c>
      <c r="F25" s="695">
        <v>18007</v>
      </c>
      <c r="G25" s="610">
        <v>0.59991337953091683</v>
      </c>
      <c r="H25" s="695">
        <v>1285.43</v>
      </c>
      <c r="I25" s="605">
        <v>0.39238029536199864</v>
      </c>
      <c r="J25" s="695">
        <v>3275.9799999999996</v>
      </c>
      <c r="K25" s="605">
        <v>1</v>
      </c>
      <c r="L25" s="695">
        <v>3798.34</v>
      </c>
      <c r="M25" s="610">
        <v>1.1594515229030704</v>
      </c>
      <c r="N25" s="695"/>
      <c r="O25" s="605"/>
      <c r="P25" s="695"/>
      <c r="Q25" s="605"/>
      <c r="R25" s="695"/>
      <c r="S25" s="611"/>
    </row>
    <row r="26" spans="1:19" ht="14.4" customHeight="1" x14ac:dyDescent="0.3">
      <c r="A26" s="630" t="s">
        <v>1804</v>
      </c>
      <c r="B26" s="695">
        <v>69110</v>
      </c>
      <c r="C26" s="605">
        <v>5.7405100091369716</v>
      </c>
      <c r="D26" s="695">
        <v>12039</v>
      </c>
      <c r="E26" s="605">
        <v>1</v>
      </c>
      <c r="F26" s="695">
        <v>68086</v>
      </c>
      <c r="G26" s="610">
        <v>5.6554531107234824</v>
      </c>
      <c r="H26" s="695">
        <v>5533.95</v>
      </c>
      <c r="I26" s="605"/>
      <c r="J26" s="695"/>
      <c r="K26" s="605"/>
      <c r="L26" s="695">
        <v>3540.5</v>
      </c>
      <c r="M26" s="610"/>
      <c r="N26" s="695"/>
      <c r="O26" s="605"/>
      <c r="P26" s="695"/>
      <c r="Q26" s="605"/>
      <c r="R26" s="695"/>
      <c r="S26" s="611"/>
    </row>
    <row r="27" spans="1:19" ht="14.4" customHeight="1" x14ac:dyDescent="0.3">
      <c r="A27" s="630" t="s">
        <v>1805</v>
      </c>
      <c r="B27" s="695">
        <v>54270</v>
      </c>
      <c r="C27" s="605">
        <v>0.45381566404094126</v>
      </c>
      <c r="D27" s="695">
        <v>119586</v>
      </c>
      <c r="E27" s="605">
        <v>1</v>
      </c>
      <c r="F27" s="695">
        <v>90354</v>
      </c>
      <c r="G27" s="610">
        <v>0.7555566705132708</v>
      </c>
      <c r="H27" s="695">
        <v>3174.25</v>
      </c>
      <c r="I27" s="605">
        <v>9.3130836172172257E-2</v>
      </c>
      <c r="J27" s="695">
        <v>34083.770000000004</v>
      </c>
      <c r="K27" s="605">
        <v>1</v>
      </c>
      <c r="L27" s="695">
        <v>2987.17</v>
      </c>
      <c r="M27" s="610">
        <v>8.7642006738104378E-2</v>
      </c>
      <c r="N27" s="695"/>
      <c r="O27" s="605"/>
      <c r="P27" s="695"/>
      <c r="Q27" s="605"/>
      <c r="R27" s="695"/>
      <c r="S27" s="611"/>
    </row>
    <row r="28" spans="1:19" ht="14.4" customHeight="1" x14ac:dyDescent="0.3">
      <c r="A28" s="630" t="s">
        <v>1806</v>
      </c>
      <c r="B28" s="695">
        <v>690990</v>
      </c>
      <c r="C28" s="605">
        <v>0.98384253735380967</v>
      </c>
      <c r="D28" s="695">
        <v>702338</v>
      </c>
      <c r="E28" s="605">
        <v>1</v>
      </c>
      <c r="F28" s="695">
        <v>607127</v>
      </c>
      <c r="G28" s="610">
        <v>0.8644370659141325</v>
      </c>
      <c r="H28" s="695">
        <v>54786.739999999991</v>
      </c>
      <c r="I28" s="605">
        <v>3.7608598802411648</v>
      </c>
      <c r="J28" s="695">
        <v>14567.609999999999</v>
      </c>
      <c r="K28" s="605">
        <v>1</v>
      </c>
      <c r="L28" s="695">
        <v>18642.75</v>
      </c>
      <c r="M28" s="610">
        <v>1.2797397788655793</v>
      </c>
      <c r="N28" s="695"/>
      <c r="O28" s="605"/>
      <c r="P28" s="695"/>
      <c r="Q28" s="605"/>
      <c r="R28" s="695"/>
      <c r="S28" s="611"/>
    </row>
    <row r="29" spans="1:19" ht="14.4" customHeight="1" x14ac:dyDescent="0.3">
      <c r="A29" s="630" t="s">
        <v>1807</v>
      </c>
      <c r="B29" s="695">
        <v>330750</v>
      </c>
      <c r="C29" s="605">
        <v>1.4172712119329309</v>
      </c>
      <c r="D29" s="695">
        <v>233371</v>
      </c>
      <c r="E29" s="605">
        <v>1</v>
      </c>
      <c r="F29" s="695">
        <v>241537</v>
      </c>
      <c r="G29" s="610">
        <v>1.0349914942302172</v>
      </c>
      <c r="H29" s="695">
        <v>11237.61</v>
      </c>
      <c r="I29" s="605">
        <v>0.35885045079797345</v>
      </c>
      <c r="J29" s="695">
        <v>31315.579999999998</v>
      </c>
      <c r="K29" s="605">
        <v>1</v>
      </c>
      <c r="L29" s="695">
        <v>10147.179999999997</v>
      </c>
      <c r="M29" s="610">
        <v>0.3240297640982539</v>
      </c>
      <c r="N29" s="695"/>
      <c r="O29" s="605"/>
      <c r="P29" s="695"/>
      <c r="Q29" s="605"/>
      <c r="R29" s="695"/>
      <c r="S29" s="611"/>
    </row>
    <row r="30" spans="1:19" ht="14.4" customHeight="1" x14ac:dyDescent="0.3">
      <c r="A30" s="630" t="s">
        <v>1808</v>
      </c>
      <c r="B30" s="695">
        <v>282928</v>
      </c>
      <c r="C30" s="605">
        <v>1.4593395710616173</v>
      </c>
      <c r="D30" s="695">
        <v>193874</v>
      </c>
      <c r="E30" s="605">
        <v>1</v>
      </c>
      <c r="F30" s="695">
        <v>134395</v>
      </c>
      <c r="G30" s="610">
        <v>0.69320795980894812</v>
      </c>
      <c r="H30" s="695">
        <v>1160964.3</v>
      </c>
      <c r="I30" s="605">
        <v>11.355454556391543</v>
      </c>
      <c r="J30" s="695">
        <v>102238.47</v>
      </c>
      <c r="K30" s="605">
        <v>1</v>
      </c>
      <c r="L30" s="695">
        <v>4605.1000000000004</v>
      </c>
      <c r="M30" s="610">
        <v>4.5042731957941076E-2</v>
      </c>
      <c r="N30" s="695"/>
      <c r="O30" s="605"/>
      <c r="P30" s="695"/>
      <c r="Q30" s="605"/>
      <c r="R30" s="695"/>
      <c r="S30" s="611"/>
    </row>
    <row r="31" spans="1:19" ht="14.4" customHeight="1" thickBot="1" x14ac:dyDescent="0.35">
      <c r="A31" s="699" t="s">
        <v>1809</v>
      </c>
      <c r="B31" s="697">
        <v>220969</v>
      </c>
      <c r="C31" s="613">
        <v>0.44205735548598124</v>
      </c>
      <c r="D31" s="697">
        <v>499865</v>
      </c>
      <c r="E31" s="613">
        <v>1</v>
      </c>
      <c r="F31" s="697">
        <v>286111</v>
      </c>
      <c r="G31" s="618">
        <v>0.57237654166624985</v>
      </c>
      <c r="H31" s="697">
        <v>137977.90999999992</v>
      </c>
      <c r="I31" s="613">
        <v>0.37735118537598944</v>
      </c>
      <c r="J31" s="697">
        <v>365648.5400000001</v>
      </c>
      <c r="K31" s="613">
        <v>1</v>
      </c>
      <c r="L31" s="697">
        <v>111653.68</v>
      </c>
      <c r="M31" s="618">
        <v>0.30535792649411364</v>
      </c>
      <c r="N31" s="697"/>
      <c r="O31" s="613"/>
      <c r="P31" s="697"/>
      <c r="Q31" s="613"/>
      <c r="R31" s="697"/>
      <c r="S31" s="6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79" t="s">
        <v>2034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</row>
    <row r="2" spans="1:17" ht="14.4" customHeight="1" thickBot="1" x14ac:dyDescent="0.35">
      <c r="A2" s="268" t="s">
        <v>304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14304.880000000003</v>
      </c>
      <c r="G3" s="131">
        <f t="shared" si="0"/>
        <v>22999968.209999993</v>
      </c>
      <c r="H3" s="131"/>
      <c r="I3" s="131"/>
      <c r="J3" s="131">
        <f t="shared" si="0"/>
        <v>14906.800000000005</v>
      </c>
      <c r="K3" s="131">
        <f t="shared" si="0"/>
        <v>25428575.320000026</v>
      </c>
      <c r="L3" s="131"/>
      <c r="M3" s="131"/>
      <c r="N3" s="131">
        <f t="shared" si="0"/>
        <v>15024.240000000003</v>
      </c>
      <c r="O3" s="131">
        <f t="shared" si="0"/>
        <v>23810735.969999999</v>
      </c>
      <c r="P3" s="75">
        <f>IF(K3=0,0,O3/K3)</f>
        <v>0.93637711394992829</v>
      </c>
      <c r="Q3" s="132">
        <f>IF(N3=0,0,O3/N3)</f>
        <v>1584.8213267359943</v>
      </c>
    </row>
    <row r="4" spans="1:17" ht="14.4" customHeight="1" x14ac:dyDescent="0.3">
      <c r="A4" s="463" t="s">
        <v>70</v>
      </c>
      <c r="B4" s="461" t="s">
        <v>103</v>
      </c>
      <c r="C4" s="463" t="s">
        <v>104</v>
      </c>
      <c r="D4" s="472" t="s">
        <v>105</v>
      </c>
      <c r="E4" s="464" t="s">
        <v>71</v>
      </c>
      <c r="F4" s="470">
        <v>2015</v>
      </c>
      <c r="G4" s="471"/>
      <c r="H4" s="133"/>
      <c r="I4" s="133"/>
      <c r="J4" s="470">
        <v>2016</v>
      </c>
      <c r="K4" s="471"/>
      <c r="L4" s="133"/>
      <c r="M4" s="133"/>
      <c r="N4" s="470">
        <v>2017</v>
      </c>
      <c r="O4" s="471"/>
      <c r="P4" s="473" t="s">
        <v>2</v>
      </c>
      <c r="Q4" s="462" t="s">
        <v>106</v>
      </c>
    </row>
    <row r="5" spans="1:17" ht="14.4" customHeight="1" thickBot="1" x14ac:dyDescent="0.35">
      <c r="A5" s="702"/>
      <c r="B5" s="700"/>
      <c r="C5" s="702"/>
      <c r="D5" s="712"/>
      <c r="E5" s="704"/>
      <c r="F5" s="713" t="s">
        <v>78</v>
      </c>
      <c r="G5" s="714" t="s">
        <v>14</v>
      </c>
      <c r="H5" s="715"/>
      <c r="I5" s="715"/>
      <c r="J5" s="713" t="s">
        <v>78</v>
      </c>
      <c r="K5" s="714" t="s">
        <v>14</v>
      </c>
      <c r="L5" s="715"/>
      <c r="M5" s="715"/>
      <c r="N5" s="713" t="s">
        <v>78</v>
      </c>
      <c r="O5" s="714" t="s">
        <v>14</v>
      </c>
      <c r="P5" s="716"/>
      <c r="Q5" s="709"/>
    </row>
    <row r="6" spans="1:17" ht="14.4" customHeight="1" x14ac:dyDescent="0.3">
      <c r="A6" s="597" t="s">
        <v>1810</v>
      </c>
      <c r="B6" s="598" t="s">
        <v>1525</v>
      </c>
      <c r="C6" s="598" t="s">
        <v>1526</v>
      </c>
      <c r="D6" s="598" t="s">
        <v>1528</v>
      </c>
      <c r="E6" s="598" t="s">
        <v>631</v>
      </c>
      <c r="F6" s="144">
        <v>0.5</v>
      </c>
      <c r="G6" s="144">
        <v>855.63</v>
      </c>
      <c r="H6" s="144">
        <v>1</v>
      </c>
      <c r="I6" s="144">
        <v>1711.26</v>
      </c>
      <c r="J6" s="144">
        <v>0.5</v>
      </c>
      <c r="K6" s="144">
        <v>855.63</v>
      </c>
      <c r="L6" s="144">
        <v>1</v>
      </c>
      <c r="M6" s="144">
        <v>1711.26</v>
      </c>
      <c r="N6" s="144"/>
      <c r="O6" s="144"/>
      <c r="P6" s="603"/>
      <c r="Q6" s="621"/>
    </row>
    <row r="7" spans="1:17" ht="14.4" customHeight="1" x14ac:dyDescent="0.3">
      <c r="A7" s="604" t="s">
        <v>1810</v>
      </c>
      <c r="B7" s="605" t="s">
        <v>1525</v>
      </c>
      <c r="C7" s="605" t="s">
        <v>1526</v>
      </c>
      <c r="D7" s="605" t="s">
        <v>1529</v>
      </c>
      <c r="E7" s="605" t="s">
        <v>1530</v>
      </c>
      <c r="F7" s="622">
        <v>0.67</v>
      </c>
      <c r="G7" s="622">
        <v>1712.05</v>
      </c>
      <c r="H7" s="622">
        <v>0.13480008125561979</v>
      </c>
      <c r="I7" s="622">
        <v>2555.2985074626863</v>
      </c>
      <c r="J7" s="622">
        <v>4.6899999999999995</v>
      </c>
      <c r="K7" s="622">
        <v>12700.66</v>
      </c>
      <c r="L7" s="622">
        <v>1</v>
      </c>
      <c r="M7" s="622">
        <v>2708.0298507462689</v>
      </c>
      <c r="N7" s="622">
        <v>1.34</v>
      </c>
      <c r="O7" s="622">
        <v>3628.76</v>
      </c>
      <c r="P7" s="610">
        <v>0.28571428571428575</v>
      </c>
      <c r="Q7" s="623">
        <v>2708.0298507462685</v>
      </c>
    </row>
    <row r="8" spans="1:17" ht="14.4" customHeight="1" x14ac:dyDescent="0.3">
      <c r="A8" s="604" t="s">
        <v>1810</v>
      </c>
      <c r="B8" s="605" t="s">
        <v>1525</v>
      </c>
      <c r="C8" s="605" t="s">
        <v>1526</v>
      </c>
      <c r="D8" s="605" t="s">
        <v>1531</v>
      </c>
      <c r="E8" s="605" t="s">
        <v>1530</v>
      </c>
      <c r="F8" s="622"/>
      <c r="G8" s="622"/>
      <c r="H8" s="622"/>
      <c r="I8" s="622"/>
      <c r="J8" s="622"/>
      <c r="K8" s="622"/>
      <c r="L8" s="622"/>
      <c r="M8" s="622"/>
      <c r="N8" s="622">
        <v>0.4</v>
      </c>
      <c r="O8" s="622">
        <v>2708.04</v>
      </c>
      <c r="P8" s="610"/>
      <c r="Q8" s="623">
        <v>6770.0999999999995</v>
      </c>
    </row>
    <row r="9" spans="1:17" ht="14.4" customHeight="1" x14ac:dyDescent="0.3">
      <c r="A9" s="604" t="s">
        <v>1810</v>
      </c>
      <c r="B9" s="605" t="s">
        <v>1525</v>
      </c>
      <c r="C9" s="605" t="s">
        <v>1526</v>
      </c>
      <c r="D9" s="605" t="s">
        <v>1651</v>
      </c>
      <c r="E9" s="605" t="s">
        <v>710</v>
      </c>
      <c r="F9" s="622"/>
      <c r="G9" s="622"/>
      <c r="H9" s="622"/>
      <c r="I9" s="622"/>
      <c r="J9" s="622">
        <v>0.2</v>
      </c>
      <c r="K9" s="622">
        <v>988.79</v>
      </c>
      <c r="L9" s="622">
        <v>1</v>
      </c>
      <c r="M9" s="622">
        <v>4943.95</v>
      </c>
      <c r="N9" s="622">
        <v>0.14000000000000001</v>
      </c>
      <c r="O9" s="622">
        <v>692.15</v>
      </c>
      <c r="P9" s="610">
        <v>0.69999696598873373</v>
      </c>
      <c r="Q9" s="623">
        <v>4943.9285714285706</v>
      </c>
    </row>
    <row r="10" spans="1:17" ht="14.4" customHeight="1" x14ac:dyDescent="0.3">
      <c r="A10" s="604" t="s">
        <v>1810</v>
      </c>
      <c r="B10" s="605" t="s">
        <v>1525</v>
      </c>
      <c r="C10" s="605" t="s">
        <v>1526</v>
      </c>
      <c r="D10" s="605" t="s">
        <v>1532</v>
      </c>
      <c r="E10" s="605" t="s">
        <v>642</v>
      </c>
      <c r="F10" s="622">
        <v>10.8</v>
      </c>
      <c r="G10" s="622">
        <v>10274.4</v>
      </c>
      <c r="H10" s="622">
        <v>1.2216957294633142</v>
      </c>
      <c r="I10" s="622">
        <v>951.33333333333326</v>
      </c>
      <c r="J10" s="622">
        <v>8.5</v>
      </c>
      <c r="K10" s="622">
        <v>8409.9500000000007</v>
      </c>
      <c r="L10" s="622">
        <v>1</v>
      </c>
      <c r="M10" s="622">
        <v>989.40588235294126</v>
      </c>
      <c r="N10" s="622">
        <v>18</v>
      </c>
      <c r="O10" s="622">
        <v>18086.87</v>
      </c>
      <c r="P10" s="610">
        <v>2.1506513118389523</v>
      </c>
      <c r="Q10" s="623">
        <v>1004.826111111111</v>
      </c>
    </row>
    <row r="11" spans="1:17" ht="14.4" customHeight="1" x14ac:dyDescent="0.3">
      <c r="A11" s="604" t="s">
        <v>1810</v>
      </c>
      <c r="B11" s="605" t="s">
        <v>1525</v>
      </c>
      <c r="C11" s="605" t="s">
        <v>1526</v>
      </c>
      <c r="D11" s="605" t="s">
        <v>1533</v>
      </c>
      <c r="E11" s="605" t="s">
        <v>710</v>
      </c>
      <c r="F11" s="622">
        <v>1.08</v>
      </c>
      <c r="G11" s="622">
        <v>10678.919999999998</v>
      </c>
      <c r="H11" s="622">
        <v>1.1134058023901026</v>
      </c>
      <c r="I11" s="622">
        <v>9887.8888888888869</v>
      </c>
      <c r="J11" s="622">
        <v>0.97</v>
      </c>
      <c r="K11" s="622">
        <v>9591.2199999999993</v>
      </c>
      <c r="L11" s="622">
        <v>1</v>
      </c>
      <c r="M11" s="622">
        <v>9887.8556701030921</v>
      </c>
      <c r="N11" s="622">
        <v>1.04</v>
      </c>
      <c r="O11" s="622">
        <v>10283.359999999999</v>
      </c>
      <c r="P11" s="610">
        <v>1.0721639165820407</v>
      </c>
      <c r="Q11" s="623">
        <v>9887.8461538461524</v>
      </c>
    </row>
    <row r="12" spans="1:17" ht="14.4" customHeight="1" x14ac:dyDescent="0.3">
      <c r="A12" s="604" t="s">
        <v>1810</v>
      </c>
      <c r="B12" s="605" t="s">
        <v>1525</v>
      </c>
      <c r="C12" s="605" t="s">
        <v>1526</v>
      </c>
      <c r="D12" s="605" t="s">
        <v>1536</v>
      </c>
      <c r="E12" s="605" t="s">
        <v>646</v>
      </c>
      <c r="F12" s="622">
        <v>11</v>
      </c>
      <c r="G12" s="622">
        <v>10261.02</v>
      </c>
      <c r="H12" s="622">
        <v>1.8333333333333335</v>
      </c>
      <c r="I12" s="622">
        <v>932.82</v>
      </c>
      <c r="J12" s="622">
        <v>6</v>
      </c>
      <c r="K12" s="622">
        <v>5596.92</v>
      </c>
      <c r="L12" s="622">
        <v>1</v>
      </c>
      <c r="M12" s="622">
        <v>932.82</v>
      </c>
      <c r="N12" s="622">
        <v>21</v>
      </c>
      <c r="O12" s="622">
        <v>17712.66</v>
      </c>
      <c r="P12" s="610">
        <v>3.1647155935764668</v>
      </c>
      <c r="Q12" s="623">
        <v>843.46</v>
      </c>
    </row>
    <row r="13" spans="1:17" ht="14.4" customHeight="1" x14ac:dyDescent="0.3">
      <c r="A13" s="604" t="s">
        <v>1810</v>
      </c>
      <c r="B13" s="605" t="s">
        <v>1525</v>
      </c>
      <c r="C13" s="605" t="s">
        <v>1526</v>
      </c>
      <c r="D13" s="605" t="s">
        <v>1537</v>
      </c>
      <c r="E13" s="605" t="s">
        <v>646</v>
      </c>
      <c r="F13" s="622"/>
      <c r="G13" s="622"/>
      <c r="H13" s="622"/>
      <c r="I13" s="622"/>
      <c r="J13" s="622"/>
      <c r="K13" s="622"/>
      <c r="L13" s="622"/>
      <c r="M13" s="622"/>
      <c r="N13" s="622">
        <v>2</v>
      </c>
      <c r="O13" s="622">
        <v>3373.84</v>
      </c>
      <c r="P13" s="610"/>
      <c r="Q13" s="623">
        <v>1686.92</v>
      </c>
    </row>
    <row r="14" spans="1:17" ht="14.4" customHeight="1" x14ac:dyDescent="0.3">
      <c r="A14" s="604" t="s">
        <v>1810</v>
      </c>
      <c r="B14" s="605" t="s">
        <v>1525</v>
      </c>
      <c r="C14" s="605" t="s">
        <v>1526</v>
      </c>
      <c r="D14" s="605" t="s">
        <v>1539</v>
      </c>
      <c r="E14" s="605" t="s">
        <v>665</v>
      </c>
      <c r="F14" s="622">
        <v>0.38</v>
      </c>
      <c r="G14" s="622">
        <v>3364.52</v>
      </c>
      <c r="H14" s="622">
        <v>3.1666666666666665</v>
      </c>
      <c r="I14" s="622">
        <v>8854</v>
      </c>
      <c r="J14" s="622">
        <v>0.12000000000000001</v>
      </c>
      <c r="K14" s="622">
        <v>1062.48</v>
      </c>
      <c r="L14" s="622">
        <v>1</v>
      </c>
      <c r="M14" s="622">
        <v>8854</v>
      </c>
      <c r="N14" s="622">
        <v>0.38</v>
      </c>
      <c r="O14" s="622">
        <v>3456.16</v>
      </c>
      <c r="P14" s="610">
        <v>3.2529177019802722</v>
      </c>
      <c r="Q14" s="623">
        <v>9095.1578947368416</v>
      </c>
    </row>
    <row r="15" spans="1:17" ht="14.4" customHeight="1" x14ac:dyDescent="0.3">
      <c r="A15" s="604" t="s">
        <v>1810</v>
      </c>
      <c r="B15" s="605" t="s">
        <v>1525</v>
      </c>
      <c r="C15" s="605" t="s">
        <v>1526</v>
      </c>
      <c r="D15" s="605" t="s">
        <v>1540</v>
      </c>
      <c r="E15" s="605" t="s">
        <v>733</v>
      </c>
      <c r="F15" s="622">
        <v>0.30000000000000004</v>
      </c>
      <c r="G15" s="622">
        <v>584.79</v>
      </c>
      <c r="H15" s="622">
        <v>1.4999999999999998</v>
      </c>
      <c r="I15" s="622">
        <v>1949.2999999999995</v>
      </c>
      <c r="J15" s="622">
        <v>0.2</v>
      </c>
      <c r="K15" s="622">
        <v>389.86</v>
      </c>
      <c r="L15" s="622">
        <v>1</v>
      </c>
      <c r="M15" s="622">
        <v>1949.3</v>
      </c>
      <c r="N15" s="622">
        <v>0.2</v>
      </c>
      <c r="O15" s="622">
        <v>389.86</v>
      </c>
      <c r="P15" s="610">
        <v>1</v>
      </c>
      <c r="Q15" s="623">
        <v>1949.3</v>
      </c>
    </row>
    <row r="16" spans="1:17" ht="14.4" customHeight="1" x14ac:dyDescent="0.3">
      <c r="A16" s="604" t="s">
        <v>1810</v>
      </c>
      <c r="B16" s="605" t="s">
        <v>1525</v>
      </c>
      <c r="C16" s="605" t="s">
        <v>1526</v>
      </c>
      <c r="D16" s="605" t="s">
        <v>1541</v>
      </c>
      <c r="E16" s="605" t="s">
        <v>665</v>
      </c>
      <c r="F16" s="622">
        <v>6.55</v>
      </c>
      <c r="G16" s="622">
        <v>11598.740000000003</v>
      </c>
      <c r="H16" s="622">
        <v>0.97761194029850773</v>
      </c>
      <c r="I16" s="622">
        <v>1770.8000000000006</v>
      </c>
      <c r="J16" s="622">
        <v>6.6999999999999993</v>
      </c>
      <c r="K16" s="622">
        <v>11864.36</v>
      </c>
      <c r="L16" s="622">
        <v>1</v>
      </c>
      <c r="M16" s="622">
        <v>1770.8000000000002</v>
      </c>
      <c r="N16" s="622">
        <v>8.65</v>
      </c>
      <c r="O16" s="622">
        <v>15734.640000000001</v>
      </c>
      <c r="P16" s="610">
        <v>1.3262106004875105</v>
      </c>
      <c r="Q16" s="623">
        <v>1819.0335260115608</v>
      </c>
    </row>
    <row r="17" spans="1:17" ht="14.4" customHeight="1" x14ac:dyDescent="0.3">
      <c r="A17" s="604" t="s">
        <v>1810</v>
      </c>
      <c r="B17" s="605" t="s">
        <v>1525</v>
      </c>
      <c r="C17" s="605" t="s">
        <v>1526</v>
      </c>
      <c r="D17" s="605" t="s">
        <v>1542</v>
      </c>
      <c r="E17" s="605" t="s">
        <v>650</v>
      </c>
      <c r="F17" s="622">
        <v>0.1</v>
      </c>
      <c r="G17" s="622">
        <v>37.93</v>
      </c>
      <c r="H17" s="622">
        <v>0.48853683668212261</v>
      </c>
      <c r="I17" s="622">
        <v>379.29999999999995</v>
      </c>
      <c r="J17" s="622">
        <v>0.15</v>
      </c>
      <c r="K17" s="622">
        <v>77.64</v>
      </c>
      <c r="L17" s="622">
        <v>1</v>
      </c>
      <c r="M17" s="622">
        <v>517.6</v>
      </c>
      <c r="N17" s="622"/>
      <c r="O17" s="622"/>
      <c r="P17" s="610"/>
      <c r="Q17" s="623"/>
    </row>
    <row r="18" spans="1:17" ht="14.4" customHeight="1" x14ac:dyDescent="0.3">
      <c r="A18" s="604" t="s">
        <v>1810</v>
      </c>
      <c r="B18" s="605" t="s">
        <v>1525</v>
      </c>
      <c r="C18" s="605" t="s">
        <v>1526</v>
      </c>
      <c r="D18" s="605" t="s">
        <v>1543</v>
      </c>
      <c r="E18" s="605" t="s">
        <v>627</v>
      </c>
      <c r="F18" s="622"/>
      <c r="G18" s="622"/>
      <c r="H18" s="622"/>
      <c r="I18" s="622"/>
      <c r="J18" s="622"/>
      <c r="K18" s="622"/>
      <c r="L18" s="622"/>
      <c r="M18" s="622"/>
      <c r="N18" s="622">
        <v>0.05</v>
      </c>
      <c r="O18" s="622">
        <v>45.19</v>
      </c>
      <c r="P18" s="610"/>
      <c r="Q18" s="623">
        <v>903.8</v>
      </c>
    </row>
    <row r="19" spans="1:17" ht="14.4" customHeight="1" x14ac:dyDescent="0.3">
      <c r="A19" s="604" t="s">
        <v>1810</v>
      </c>
      <c r="B19" s="605" t="s">
        <v>1525</v>
      </c>
      <c r="C19" s="605" t="s">
        <v>1526</v>
      </c>
      <c r="D19" s="605" t="s">
        <v>1544</v>
      </c>
      <c r="E19" s="605" t="s">
        <v>665</v>
      </c>
      <c r="F19" s="622">
        <v>0.27999999999999997</v>
      </c>
      <c r="G19" s="622">
        <v>9597.7599999999984</v>
      </c>
      <c r="H19" s="622">
        <v>0.68090419641292554</v>
      </c>
      <c r="I19" s="622">
        <v>34277.714285714283</v>
      </c>
      <c r="J19" s="622">
        <v>0.4</v>
      </c>
      <c r="K19" s="622">
        <v>14095.61</v>
      </c>
      <c r="L19" s="622">
        <v>1</v>
      </c>
      <c r="M19" s="622">
        <v>35239.025000000001</v>
      </c>
      <c r="N19" s="622">
        <v>0.34</v>
      </c>
      <c r="O19" s="622">
        <v>11277.98</v>
      </c>
      <c r="P19" s="610">
        <v>0.80010584855852274</v>
      </c>
      <c r="Q19" s="623">
        <v>33170.529411764699</v>
      </c>
    </row>
    <row r="20" spans="1:17" ht="14.4" customHeight="1" x14ac:dyDescent="0.3">
      <c r="A20" s="604" t="s">
        <v>1810</v>
      </c>
      <c r="B20" s="605" t="s">
        <v>1525</v>
      </c>
      <c r="C20" s="605" t="s">
        <v>1501</v>
      </c>
      <c r="D20" s="605" t="s">
        <v>1683</v>
      </c>
      <c r="E20" s="605" t="s">
        <v>1684</v>
      </c>
      <c r="F20" s="622">
        <v>1</v>
      </c>
      <c r="G20" s="622">
        <v>972.32</v>
      </c>
      <c r="H20" s="622">
        <v>0.33333333333333337</v>
      </c>
      <c r="I20" s="622">
        <v>972.32</v>
      </c>
      <c r="J20" s="622">
        <v>3</v>
      </c>
      <c r="K20" s="622">
        <v>2916.96</v>
      </c>
      <c r="L20" s="622">
        <v>1</v>
      </c>
      <c r="M20" s="622">
        <v>972.32</v>
      </c>
      <c r="N20" s="622">
        <v>3</v>
      </c>
      <c r="O20" s="622">
        <v>2916.96</v>
      </c>
      <c r="P20" s="610">
        <v>1</v>
      </c>
      <c r="Q20" s="623">
        <v>972.32</v>
      </c>
    </row>
    <row r="21" spans="1:17" ht="14.4" customHeight="1" x14ac:dyDescent="0.3">
      <c r="A21" s="604" t="s">
        <v>1810</v>
      </c>
      <c r="B21" s="605" t="s">
        <v>1525</v>
      </c>
      <c r="C21" s="605" t="s">
        <v>1501</v>
      </c>
      <c r="D21" s="605" t="s">
        <v>1685</v>
      </c>
      <c r="E21" s="605" t="s">
        <v>1684</v>
      </c>
      <c r="F21" s="622">
        <v>2</v>
      </c>
      <c r="G21" s="622">
        <v>3414.62</v>
      </c>
      <c r="H21" s="622">
        <v>2</v>
      </c>
      <c r="I21" s="622">
        <v>1707.31</v>
      </c>
      <c r="J21" s="622">
        <v>1</v>
      </c>
      <c r="K21" s="622">
        <v>1707.31</v>
      </c>
      <c r="L21" s="622">
        <v>1</v>
      </c>
      <c r="M21" s="622">
        <v>1707.31</v>
      </c>
      <c r="N21" s="622">
        <v>2</v>
      </c>
      <c r="O21" s="622">
        <v>3414.62</v>
      </c>
      <c r="P21" s="610">
        <v>2</v>
      </c>
      <c r="Q21" s="623">
        <v>1707.31</v>
      </c>
    </row>
    <row r="22" spans="1:17" ht="14.4" customHeight="1" x14ac:dyDescent="0.3">
      <c r="A22" s="604" t="s">
        <v>1810</v>
      </c>
      <c r="B22" s="605" t="s">
        <v>1525</v>
      </c>
      <c r="C22" s="605" t="s">
        <v>1501</v>
      </c>
      <c r="D22" s="605" t="s">
        <v>1686</v>
      </c>
      <c r="E22" s="605" t="s">
        <v>1684</v>
      </c>
      <c r="F22" s="622">
        <v>1</v>
      </c>
      <c r="G22" s="622">
        <v>2066.3000000000002</v>
      </c>
      <c r="H22" s="622"/>
      <c r="I22" s="622">
        <v>2066.3000000000002</v>
      </c>
      <c r="J22" s="622"/>
      <c r="K22" s="622"/>
      <c r="L22" s="622"/>
      <c r="M22" s="622"/>
      <c r="N22" s="622">
        <v>1</v>
      </c>
      <c r="O22" s="622">
        <v>2066.3000000000002</v>
      </c>
      <c r="P22" s="610"/>
      <c r="Q22" s="623">
        <v>2066.3000000000002</v>
      </c>
    </row>
    <row r="23" spans="1:17" ht="14.4" customHeight="1" x14ac:dyDescent="0.3">
      <c r="A23" s="604" t="s">
        <v>1810</v>
      </c>
      <c r="B23" s="605" t="s">
        <v>1525</v>
      </c>
      <c r="C23" s="605" t="s">
        <v>1501</v>
      </c>
      <c r="D23" s="605" t="s">
        <v>1687</v>
      </c>
      <c r="E23" s="605" t="s">
        <v>1688</v>
      </c>
      <c r="F23" s="622">
        <v>3</v>
      </c>
      <c r="G23" s="622">
        <v>3083.2799999999997</v>
      </c>
      <c r="H23" s="622">
        <v>3</v>
      </c>
      <c r="I23" s="622">
        <v>1027.76</v>
      </c>
      <c r="J23" s="622">
        <v>1</v>
      </c>
      <c r="K23" s="622">
        <v>1027.76</v>
      </c>
      <c r="L23" s="622">
        <v>1</v>
      </c>
      <c r="M23" s="622">
        <v>1027.76</v>
      </c>
      <c r="N23" s="622">
        <v>3</v>
      </c>
      <c r="O23" s="622">
        <v>3083.2799999999997</v>
      </c>
      <c r="P23" s="610">
        <v>3</v>
      </c>
      <c r="Q23" s="623">
        <v>1027.76</v>
      </c>
    </row>
    <row r="24" spans="1:17" ht="14.4" customHeight="1" x14ac:dyDescent="0.3">
      <c r="A24" s="604" t="s">
        <v>1810</v>
      </c>
      <c r="B24" s="605" t="s">
        <v>1525</v>
      </c>
      <c r="C24" s="605" t="s">
        <v>1501</v>
      </c>
      <c r="D24" s="605" t="s">
        <v>1689</v>
      </c>
      <c r="E24" s="605" t="s">
        <v>1688</v>
      </c>
      <c r="F24" s="622"/>
      <c r="G24" s="622"/>
      <c r="H24" s="622"/>
      <c r="I24" s="622"/>
      <c r="J24" s="622"/>
      <c r="K24" s="622"/>
      <c r="L24" s="622"/>
      <c r="M24" s="622"/>
      <c r="N24" s="622">
        <v>1</v>
      </c>
      <c r="O24" s="622">
        <v>2141.85</v>
      </c>
      <c r="P24" s="610"/>
      <c r="Q24" s="623">
        <v>2141.85</v>
      </c>
    </row>
    <row r="25" spans="1:17" ht="14.4" customHeight="1" x14ac:dyDescent="0.3">
      <c r="A25" s="604" t="s">
        <v>1810</v>
      </c>
      <c r="B25" s="605" t="s">
        <v>1525</v>
      </c>
      <c r="C25" s="605" t="s">
        <v>1501</v>
      </c>
      <c r="D25" s="605" t="s">
        <v>1811</v>
      </c>
      <c r="E25" s="605" t="s">
        <v>1812</v>
      </c>
      <c r="F25" s="622">
        <v>1</v>
      </c>
      <c r="G25" s="622">
        <v>466.78</v>
      </c>
      <c r="H25" s="622"/>
      <c r="I25" s="622">
        <v>466.78</v>
      </c>
      <c r="J25" s="622"/>
      <c r="K25" s="622"/>
      <c r="L25" s="622"/>
      <c r="M25" s="622"/>
      <c r="N25" s="622"/>
      <c r="O25" s="622"/>
      <c r="P25" s="610"/>
      <c r="Q25" s="623"/>
    </row>
    <row r="26" spans="1:17" ht="14.4" customHeight="1" x14ac:dyDescent="0.3">
      <c r="A26" s="604" t="s">
        <v>1810</v>
      </c>
      <c r="B26" s="605" t="s">
        <v>1525</v>
      </c>
      <c r="C26" s="605" t="s">
        <v>1501</v>
      </c>
      <c r="D26" s="605" t="s">
        <v>1813</v>
      </c>
      <c r="E26" s="605" t="s">
        <v>1814</v>
      </c>
      <c r="F26" s="622">
        <v>1</v>
      </c>
      <c r="G26" s="622">
        <v>27463.64</v>
      </c>
      <c r="H26" s="622"/>
      <c r="I26" s="622">
        <v>27463.64</v>
      </c>
      <c r="J26" s="622"/>
      <c r="K26" s="622"/>
      <c r="L26" s="622"/>
      <c r="M26" s="622"/>
      <c r="N26" s="622">
        <v>2</v>
      </c>
      <c r="O26" s="622">
        <v>17073.099999999999</v>
      </c>
      <c r="P26" s="610"/>
      <c r="Q26" s="623">
        <v>8536.5499999999993</v>
      </c>
    </row>
    <row r="27" spans="1:17" ht="14.4" customHeight="1" x14ac:dyDescent="0.3">
      <c r="A27" s="604" t="s">
        <v>1810</v>
      </c>
      <c r="B27" s="605" t="s">
        <v>1525</v>
      </c>
      <c r="C27" s="605" t="s">
        <v>1501</v>
      </c>
      <c r="D27" s="605" t="s">
        <v>1815</v>
      </c>
      <c r="E27" s="605" t="s">
        <v>1816</v>
      </c>
      <c r="F27" s="622">
        <v>2</v>
      </c>
      <c r="G27" s="622">
        <v>4473</v>
      </c>
      <c r="H27" s="622">
        <v>0.66666666666666663</v>
      </c>
      <c r="I27" s="622">
        <v>2236.5</v>
      </c>
      <c r="J27" s="622">
        <v>3</v>
      </c>
      <c r="K27" s="622">
        <v>6709.5</v>
      </c>
      <c r="L27" s="622">
        <v>1</v>
      </c>
      <c r="M27" s="622">
        <v>2236.5</v>
      </c>
      <c r="N27" s="622">
        <v>4</v>
      </c>
      <c r="O27" s="622">
        <v>8946</v>
      </c>
      <c r="P27" s="610">
        <v>1.3333333333333333</v>
      </c>
      <c r="Q27" s="623">
        <v>2236.5</v>
      </c>
    </row>
    <row r="28" spans="1:17" ht="14.4" customHeight="1" x14ac:dyDescent="0.3">
      <c r="A28" s="604" t="s">
        <v>1810</v>
      </c>
      <c r="B28" s="605" t="s">
        <v>1525</v>
      </c>
      <c r="C28" s="605" t="s">
        <v>1501</v>
      </c>
      <c r="D28" s="605" t="s">
        <v>1817</v>
      </c>
      <c r="E28" s="605" t="s">
        <v>1684</v>
      </c>
      <c r="F28" s="622">
        <v>1</v>
      </c>
      <c r="G28" s="622">
        <v>1446.97</v>
      </c>
      <c r="H28" s="622"/>
      <c r="I28" s="622">
        <v>1446.97</v>
      </c>
      <c r="J28" s="622"/>
      <c r="K28" s="622"/>
      <c r="L28" s="622"/>
      <c r="M28" s="622"/>
      <c r="N28" s="622">
        <v>1</v>
      </c>
      <c r="O28" s="622">
        <v>1446.97</v>
      </c>
      <c r="P28" s="610"/>
      <c r="Q28" s="623">
        <v>1446.97</v>
      </c>
    </row>
    <row r="29" spans="1:17" ht="14.4" customHeight="1" x14ac:dyDescent="0.3">
      <c r="A29" s="604" t="s">
        <v>1810</v>
      </c>
      <c r="B29" s="605" t="s">
        <v>1525</v>
      </c>
      <c r="C29" s="605" t="s">
        <v>1501</v>
      </c>
      <c r="D29" s="605" t="s">
        <v>1692</v>
      </c>
      <c r="E29" s="605" t="s">
        <v>1693</v>
      </c>
      <c r="F29" s="622">
        <v>2</v>
      </c>
      <c r="G29" s="622">
        <v>13781.56</v>
      </c>
      <c r="H29" s="622">
        <v>2</v>
      </c>
      <c r="I29" s="622">
        <v>6890.78</v>
      </c>
      <c r="J29" s="622">
        <v>1</v>
      </c>
      <c r="K29" s="622">
        <v>6890.78</v>
      </c>
      <c r="L29" s="622">
        <v>1</v>
      </c>
      <c r="M29" s="622">
        <v>6890.78</v>
      </c>
      <c r="N29" s="622"/>
      <c r="O29" s="622"/>
      <c r="P29" s="610"/>
      <c r="Q29" s="623"/>
    </row>
    <row r="30" spans="1:17" ht="14.4" customHeight="1" x14ac:dyDescent="0.3">
      <c r="A30" s="604" t="s">
        <v>1810</v>
      </c>
      <c r="B30" s="605" t="s">
        <v>1525</v>
      </c>
      <c r="C30" s="605" t="s">
        <v>1501</v>
      </c>
      <c r="D30" s="605" t="s">
        <v>1818</v>
      </c>
      <c r="E30" s="605" t="s">
        <v>1819</v>
      </c>
      <c r="F30" s="622"/>
      <c r="G30" s="622"/>
      <c r="H30" s="622"/>
      <c r="I30" s="622"/>
      <c r="J30" s="622"/>
      <c r="K30" s="622"/>
      <c r="L30" s="622"/>
      <c r="M30" s="622"/>
      <c r="N30" s="622">
        <v>3</v>
      </c>
      <c r="O30" s="622">
        <v>57590.399999999994</v>
      </c>
      <c r="P30" s="610"/>
      <c r="Q30" s="623">
        <v>19196.8</v>
      </c>
    </row>
    <row r="31" spans="1:17" ht="14.4" customHeight="1" x14ac:dyDescent="0.3">
      <c r="A31" s="604" t="s">
        <v>1810</v>
      </c>
      <c r="B31" s="605" t="s">
        <v>1525</v>
      </c>
      <c r="C31" s="605" t="s">
        <v>1501</v>
      </c>
      <c r="D31" s="605" t="s">
        <v>1700</v>
      </c>
      <c r="E31" s="605" t="s">
        <v>1701</v>
      </c>
      <c r="F31" s="622">
        <v>2</v>
      </c>
      <c r="G31" s="622">
        <v>2005.6</v>
      </c>
      <c r="H31" s="622"/>
      <c r="I31" s="622">
        <v>1002.8</v>
      </c>
      <c r="J31" s="622"/>
      <c r="K31" s="622"/>
      <c r="L31" s="622"/>
      <c r="M31" s="622"/>
      <c r="N31" s="622">
        <v>5</v>
      </c>
      <c r="O31" s="622">
        <v>5014</v>
      </c>
      <c r="P31" s="610"/>
      <c r="Q31" s="623">
        <v>1002.8</v>
      </c>
    </row>
    <row r="32" spans="1:17" ht="14.4" customHeight="1" x14ac:dyDescent="0.3">
      <c r="A32" s="604" t="s">
        <v>1810</v>
      </c>
      <c r="B32" s="605" t="s">
        <v>1525</v>
      </c>
      <c r="C32" s="605" t="s">
        <v>1501</v>
      </c>
      <c r="D32" s="605" t="s">
        <v>1702</v>
      </c>
      <c r="E32" s="605" t="s">
        <v>1703</v>
      </c>
      <c r="F32" s="622">
        <v>2</v>
      </c>
      <c r="G32" s="622">
        <v>15300</v>
      </c>
      <c r="H32" s="622">
        <v>1</v>
      </c>
      <c r="I32" s="622">
        <v>7650</v>
      </c>
      <c r="J32" s="622">
        <v>2</v>
      </c>
      <c r="K32" s="622">
        <v>15300</v>
      </c>
      <c r="L32" s="622">
        <v>1</v>
      </c>
      <c r="M32" s="622">
        <v>7650</v>
      </c>
      <c r="N32" s="622"/>
      <c r="O32" s="622"/>
      <c r="P32" s="610"/>
      <c r="Q32" s="623"/>
    </row>
    <row r="33" spans="1:17" ht="14.4" customHeight="1" x14ac:dyDescent="0.3">
      <c r="A33" s="604" t="s">
        <v>1810</v>
      </c>
      <c r="B33" s="605" t="s">
        <v>1525</v>
      </c>
      <c r="C33" s="605" t="s">
        <v>1501</v>
      </c>
      <c r="D33" s="605" t="s">
        <v>1820</v>
      </c>
      <c r="E33" s="605" t="s">
        <v>1821</v>
      </c>
      <c r="F33" s="622">
        <v>1</v>
      </c>
      <c r="G33" s="622">
        <v>797</v>
      </c>
      <c r="H33" s="622">
        <v>1</v>
      </c>
      <c r="I33" s="622">
        <v>797</v>
      </c>
      <c r="J33" s="622">
        <v>1</v>
      </c>
      <c r="K33" s="622">
        <v>797</v>
      </c>
      <c r="L33" s="622">
        <v>1</v>
      </c>
      <c r="M33" s="622">
        <v>797</v>
      </c>
      <c r="N33" s="622"/>
      <c r="O33" s="622"/>
      <c r="P33" s="610"/>
      <c r="Q33" s="623"/>
    </row>
    <row r="34" spans="1:17" ht="14.4" customHeight="1" x14ac:dyDescent="0.3">
      <c r="A34" s="604" t="s">
        <v>1810</v>
      </c>
      <c r="B34" s="605" t="s">
        <v>1525</v>
      </c>
      <c r="C34" s="605" t="s">
        <v>1501</v>
      </c>
      <c r="D34" s="605" t="s">
        <v>1822</v>
      </c>
      <c r="E34" s="605" t="s">
        <v>1823</v>
      </c>
      <c r="F34" s="622"/>
      <c r="G34" s="622"/>
      <c r="H34" s="622"/>
      <c r="I34" s="622"/>
      <c r="J34" s="622"/>
      <c r="K34" s="622"/>
      <c r="L34" s="622"/>
      <c r="M34" s="622"/>
      <c r="N34" s="622">
        <v>3</v>
      </c>
      <c r="O34" s="622">
        <v>15777.689999999999</v>
      </c>
      <c r="P34" s="610"/>
      <c r="Q34" s="623">
        <v>5259.23</v>
      </c>
    </row>
    <row r="35" spans="1:17" ht="14.4" customHeight="1" x14ac:dyDescent="0.3">
      <c r="A35" s="604" t="s">
        <v>1810</v>
      </c>
      <c r="B35" s="605" t="s">
        <v>1525</v>
      </c>
      <c r="C35" s="605" t="s">
        <v>1501</v>
      </c>
      <c r="D35" s="605" t="s">
        <v>1710</v>
      </c>
      <c r="E35" s="605" t="s">
        <v>1711</v>
      </c>
      <c r="F35" s="622">
        <v>1</v>
      </c>
      <c r="G35" s="622">
        <v>1497.44</v>
      </c>
      <c r="H35" s="622"/>
      <c r="I35" s="622">
        <v>1497.44</v>
      </c>
      <c r="J35" s="622"/>
      <c r="K35" s="622"/>
      <c r="L35" s="622"/>
      <c r="M35" s="622"/>
      <c r="N35" s="622"/>
      <c r="O35" s="622"/>
      <c r="P35" s="610"/>
      <c r="Q35" s="623"/>
    </row>
    <row r="36" spans="1:17" ht="14.4" customHeight="1" x14ac:dyDescent="0.3">
      <c r="A36" s="604" t="s">
        <v>1810</v>
      </c>
      <c r="B36" s="605" t="s">
        <v>1525</v>
      </c>
      <c r="C36" s="605" t="s">
        <v>1501</v>
      </c>
      <c r="D36" s="605" t="s">
        <v>1824</v>
      </c>
      <c r="E36" s="605" t="s">
        <v>1825</v>
      </c>
      <c r="F36" s="622"/>
      <c r="G36" s="622"/>
      <c r="H36" s="622"/>
      <c r="I36" s="622"/>
      <c r="J36" s="622"/>
      <c r="K36" s="622"/>
      <c r="L36" s="622"/>
      <c r="M36" s="622"/>
      <c r="N36" s="622">
        <v>6</v>
      </c>
      <c r="O36" s="622">
        <v>121873.2</v>
      </c>
      <c r="P36" s="610"/>
      <c r="Q36" s="623">
        <v>20312.2</v>
      </c>
    </row>
    <row r="37" spans="1:17" ht="14.4" customHeight="1" x14ac:dyDescent="0.3">
      <c r="A37" s="604" t="s">
        <v>1810</v>
      </c>
      <c r="B37" s="605" t="s">
        <v>1525</v>
      </c>
      <c r="C37" s="605" t="s">
        <v>1501</v>
      </c>
      <c r="D37" s="605" t="s">
        <v>1712</v>
      </c>
      <c r="E37" s="605" t="s">
        <v>1713</v>
      </c>
      <c r="F37" s="622"/>
      <c r="G37" s="622"/>
      <c r="H37" s="622"/>
      <c r="I37" s="622"/>
      <c r="J37" s="622"/>
      <c r="K37" s="622"/>
      <c r="L37" s="622"/>
      <c r="M37" s="622"/>
      <c r="N37" s="622">
        <v>1</v>
      </c>
      <c r="O37" s="622">
        <v>605.65</v>
      </c>
      <c r="P37" s="610"/>
      <c r="Q37" s="623">
        <v>605.65</v>
      </c>
    </row>
    <row r="38" spans="1:17" ht="14.4" customHeight="1" x14ac:dyDescent="0.3">
      <c r="A38" s="604" t="s">
        <v>1810</v>
      </c>
      <c r="B38" s="605" t="s">
        <v>1525</v>
      </c>
      <c r="C38" s="605" t="s">
        <v>1501</v>
      </c>
      <c r="D38" s="605" t="s">
        <v>1716</v>
      </c>
      <c r="E38" s="605" t="s">
        <v>1717</v>
      </c>
      <c r="F38" s="622"/>
      <c r="G38" s="622"/>
      <c r="H38" s="622"/>
      <c r="I38" s="622"/>
      <c r="J38" s="622"/>
      <c r="K38" s="622"/>
      <c r="L38" s="622"/>
      <c r="M38" s="622"/>
      <c r="N38" s="622">
        <v>5</v>
      </c>
      <c r="O38" s="622">
        <v>4155.8</v>
      </c>
      <c r="P38" s="610"/>
      <c r="Q38" s="623">
        <v>831.16000000000008</v>
      </c>
    </row>
    <row r="39" spans="1:17" ht="14.4" customHeight="1" x14ac:dyDescent="0.3">
      <c r="A39" s="604" t="s">
        <v>1810</v>
      </c>
      <c r="B39" s="605" t="s">
        <v>1525</v>
      </c>
      <c r="C39" s="605" t="s">
        <v>1501</v>
      </c>
      <c r="D39" s="605" t="s">
        <v>1718</v>
      </c>
      <c r="E39" s="605" t="s">
        <v>1717</v>
      </c>
      <c r="F39" s="622">
        <v>3</v>
      </c>
      <c r="G39" s="622">
        <v>2664.18</v>
      </c>
      <c r="H39" s="622">
        <v>1</v>
      </c>
      <c r="I39" s="622">
        <v>888.06</v>
      </c>
      <c r="J39" s="622">
        <v>3</v>
      </c>
      <c r="K39" s="622">
        <v>2664.18</v>
      </c>
      <c r="L39" s="622">
        <v>1</v>
      </c>
      <c r="M39" s="622">
        <v>888.06</v>
      </c>
      <c r="N39" s="622">
        <v>3</v>
      </c>
      <c r="O39" s="622">
        <v>2664.18</v>
      </c>
      <c r="P39" s="610">
        <v>1</v>
      </c>
      <c r="Q39" s="623">
        <v>888.06</v>
      </c>
    </row>
    <row r="40" spans="1:17" ht="14.4" customHeight="1" x14ac:dyDescent="0.3">
      <c r="A40" s="604" t="s">
        <v>1810</v>
      </c>
      <c r="B40" s="605" t="s">
        <v>1525</v>
      </c>
      <c r="C40" s="605" t="s">
        <v>1501</v>
      </c>
      <c r="D40" s="605" t="s">
        <v>1826</v>
      </c>
      <c r="E40" s="605" t="s">
        <v>1827</v>
      </c>
      <c r="F40" s="622">
        <v>1</v>
      </c>
      <c r="G40" s="622">
        <v>888.06</v>
      </c>
      <c r="H40" s="622"/>
      <c r="I40" s="622">
        <v>888.06</v>
      </c>
      <c r="J40" s="622"/>
      <c r="K40" s="622"/>
      <c r="L40" s="622"/>
      <c r="M40" s="622"/>
      <c r="N40" s="622"/>
      <c r="O40" s="622"/>
      <c r="P40" s="610"/>
      <c r="Q40" s="623"/>
    </row>
    <row r="41" spans="1:17" ht="14.4" customHeight="1" x14ac:dyDescent="0.3">
      <c r="A41" s="604" t="s">
        <v>1810</v>
      </c>
      <c r="B41" s="605" t="s">
        <v>1525</v>
      </c>
      <c r="C41" s="605" t="s">
        <v>1501</v>
      </c>
      <c r="D41" s="605" t="s">
        <v>1723</v>
      </c>
      <c r="E41" s="605" t="s">
        <v>1724</v>
      </c>
      <c r="F41" s="622">
        <v>5</v>
      </c>
      <c r="G41" s="622">
        <v>5731.65</v>
      </c>
      <c r="H41" s="622">
        <v>1.6666666666666667</v>
      </c>
      <c r="I41" s="622">
        <v>1146.33</v>
      </c>
      <c r="J41" s="622">
        <v>3</v>
      </c>
      <c r="K41" s="622">
        <v>3438.99</v>
      </c>
      <c r="L41" s="622">
        <v>1</v>
      </c>
      <c r="M41" s="622">
        <v>1146.33</v>
      </c>
      <c r="N41" s="622">
        <v>2</v>
      </c>
      <c r="O41" s="622">
        <v>2292.66</v>
      </c>
      <c r="P41" s="610">
        <v>0.66666666666666663</v>
      </c>
      <c r="Q41" s="623">
        <v>1146.33</v>
      </c>
    </row>
    <row r="42" spans="1:17" ht="14.4" customHeight="1" x14ac:dyDescent="0.3">
      <c r="A42" s="604" t="s">
        <v>1810</v>
      </c>
      <c r="B42" s="605" t="s">
        <v>1525</v>
      </c>
      <c r="C42" s="605" t="s">
        <v>1501</v>
      </c>
      <c r="D42" s="605" t="s">
        <v>1725</v>
      </c>
      <c r="E42" s="605" t="s">
        <v>1726</v>
      </c>
      <c r="F42" s="622"/>
      <c r="G42" s="622"/>
      <c r="H42" s="622"/>
      <c r="I42" s="622"/>
      <c r="J42" s="622">
        <v>1</v>
      </c>
      <c r="K42" s="622">
        <v>359.1</v>
      </c>
      <c r="L42" s="622">
        <v>1</v>
      </c>
      <c r="M42" s="622">
        <v>359.1</v>
      </c>
      <c r="N42" s="622">
        <v>2</v>
      </c>
      <c r="O42" s="622">
        <v>718.2</v>
      </c>
      <c r="P42" s="610">
        <v>2</v>
      </c>
      <c r="Q42" s="623">
        <v>359.1</v>
      </c>
    </row>
    <row r="43" spans="1:17" ht="14.4" customHeight="1" x14ac:dyDescent="0.3">
      <c r="A43" s="604" t="s">
        <v>1810</v>
      </c>
      <c r="B43" s="605" t="s">
        <v>1525</v>
      </c>
      <c r="C43" s="605" t="s">
        <v>1501</v>
      </c>
      <c r="D43" s="605" t="s">
        <v>1828</v>
      </c>
      <c r="E43" s="605" t="s">
        <v>1829</v>
      </c>
      <c r="F43" s="622"/>
      <c r="G43" s="622"/>
      <c r="H43" s="622"/>
      <c r="I43" s="622"/>
      <c r="J43" s="622"/>
      <c r="K43" s="622"/>
      <c r="L43" s="622"/>
      <c r="M43" s="622"/>
      <c r="N43" s="622">
        <v>1</v>
      </c>
      <c r="O43" s="622">
        <v>13078</v>
      </c>
      <c r="P43" s="610"/>
      <c r="Q43" s="623">
        <v>13078</v>
      </c>
    </row>
    <row r="44" spans="1:17" ht="14.4" customHeight="1" x14ac:dyDescent="0.3">
      <c r="A44" s="604" t="s">
        <v>1810</v>
      </c>
      <c r="B44" s="605" t="s">
        <v>1525</v>
      </c>
      <c r="C44" s="605" t="s">
        <v>1501</v>
      </c>
      <c r="D44" s="605" t="s">
        <v>1727</v>
      </c>
      <c r="E44" s="605" t="s">
        <v>1728</v>
      </c>
      <c r="F44" s="622"/>
      <c r="G44" s="622"/>
      <c r="H44" s="622"/>
      <c r="I44" s="622"/>
      <c r="J44" s="622"/>
      <c r="K44" s="622"/>
      <c r="L44" s="622"/>
      <c r="M44" s="622"/>
      <c r="N44" s="622">
        <v>2</v>
      </c>
      <c r="O44" s="622">
        <v>33663.379999999997</v>
      </c>
      <c r="P44" s="610"/>
      <c r="Q44" s="623">
        <v>16831.689999999999</v>
      </c>
    </row>
    <row r="45" spans="1:17" ht="14.4" customHeight="1" x14ac:dyDescent="0.3">
      <c r="A45" s="604" t="s">
        <v>1810</v>
      </c>
      <c r="B45" s="605" t="s">
        <v>1525</v>
      </c>
      <c r="C45" s="605" t="s">
        <v>1501</v>
      </c>
      <c r="D45" s="605" t="s">
        <v>1830</v>
      </c>
      <c r="E45" s="605" t="s">
        <v>1831</v>
      </c>
      <c r="F45" s="622">
        <v>1</v>
      </c>
      <c r="G45" s="622">
        <v>5200.68</v>
      </c>
      <c r="H45" s="622">
        <v>0.33333333333333331</v>
      </c>
      <c r="I45" s="622">
        <v>5200.68</v>
      </c>
      <c r="J45" s="622">
        <v>3</v>
      </c>
      <c r="K45" s="622">
        <v>15602.04</v>
      </c>
      <c r="L45" s="622">
        <v>1</v>
      </c>
      <c r="M45" s="622">
        <v>5200.68</v>
      </c>
      <c r="N45" s="622">
        <v>2</v>
      </c>
      <c r="O45" s="622">
        <v>10401.36</v>
      </c>
      <c r="P45" s="610">
        <v>0.66666666666666663</v>
      </c>
      <c r="Q45" s="623">
        <v>5200.68</v>
      </c>
    </row>
    <row r="46" spans="1:17" ht="14.4" customHeight="1" x14ac:dyDescent="0.3">
      <c r="A46" s="604" t="s">
        <v>1810</v>
      </c>
      <c r="B46" s="605" t="s">
        <v>1525</v>
      </c>
      <c r="C46" s="605" t="s">
        <v>1501</v>
      </c>
      <c r="D46" s="605" t="s">
        <v>1729</v>
      </c>
      <c r="E46" s="605" t="s">
        <v>1730</v>
      </c>
      <c r="F46" s="622">
        <v>4</v>
      </c>
      <c r="G46" s="622">
        <v>26348.52</v>
      </c>
      <c r="H46" s="622">
        <v>1</v>
      </c>
      <c r="I46" s="622">
        <v>6587.13</v>
      </c>
      <c r="J46" s="622">
        <v>4</v>
      </c>
      <c r="K46" s="622">
        <v>26348.52</v>
      </c>
      <c r="L46" s="622">
        <v>1</v>
      </c>
      <c r="M46" s="622">
        <v>6587.13</v>
      </c>
      <c r="N46" s="622">
        <v>3</v>
      </c>
      <c r="O46" s="622">
        <v>19761.39</v>
      </c>
      <c r="P46" s="610">
        <v>0.75</v>
      </c>
      <c r="Q46" s="623">
        <v>6587.13</v>
      </c>
    </row>
    <row r="47" spans="1:17" ht="14.4" customHeight="1" x14ac:dyDescent="0.3">
      <c r="A47" s="604" t="s">
        <v>1810</v>
      </c>
      <c r="B47" s="605" t="s">
        <v>1525</v>
      </c>
      <c r="C47" s="605" t="s">
        <v>1501</v>
      </c>
      <c r="D47" s="605" t="s">
        <v>1739</v>
      </c>
      <c r="E47" s="605" t="s">
        <v>1740</v>
      </c>
      <c r="F47" s="622"/>
      <c r="G47" s="622"/>
      <c r="H47" s="622"/>
      <c r="I47" s="622"/>
      <c r="J47" s="622"/>
      <c r="K47" s="622"/>
      <c r="L47" s="622"/>
      <c r="M47" s="622"/>
      <c r="N47" s="622">
        <v>1</v>
      </c>
      <c r="O47" s="622">
        <v>4360</v>
      </c>
      <c r="P47" s="610"/>
      <c r="Q47" s="623">
        <v>4360</v>
      </c>
    </row>
    <row r="48" spans="1:17" ht="14.4" customHeight="1" x14ac:dyDescent="0.3">
      <c r="A48" s="604" t="s">
        <v>1810</v>
      </c>
      <c r="B48" s="605" t="s">
        <v>1525</v>
      </c>
      <c r="C48" s="605" t="s">
        <v>1501</v>
      </c>
      <c r="D48" s="605" t="s">
        <v>1832</v>
      </c>
      <c r="E48" s="605" t="s">
        <v>1833</v>
      </c>
      <c r="F48" s="622">
        <v>1</v>
      </c>
      <c r="G48" s="622">
        <v>33125.26</v>
      </c>
      <c r="H48" s="622">
        <v>0.62499995283056253</v>
      </c>
      <c r="I48" s="622">
        <v>33125.26</v>
      </c>
      <c r="J48" s="622">
        <v>2</v>
      </c>
      <c r="K48" s="622">
        <v>53000.42</v>
      </c>
      <c r="L48" s="622">
        <v>1</v>
      </c>
      <c r="M48" s="622">
        <v>26500.21</v>
      </c>
      <c r="N48" s="622">
        <v>1</v>
      </c>
      <c r="O48" s="622">
        <v>26500.21</v>
      </c>
      <c r="P48" s="610">
        <v>0.5</v>
      </c>
      <c r="Q48" s="623">
        <v>26500.21</v>
      </c>
    </row>
    <row r="49" spans="1:17" ht="14.4" customHeight="1" x14ac:dyDescent="0.3">
      <c r="A49" s="604" t="s">
        <v>1810</v>
      </c>
      <c r="B49" s="605" t="s">
        <v>1525</v>
      </c>
      <c r="C49" s="605" t="s">
        <v>1501</v>
      </c>
      <c r="D49" s="605" t="s">
        <v>1741</v>
      </c>
      <c r="E49" s="605" t="s">
        <v>1742</v>
      </c>
      <c r="F49" s="622">
        <v>1</v>
      </c>
      <c r="G49" s="622">
        <v>380.86</v>
      </c>
      <c r="H49" s="622"/>
      <c r="I49" s="622">
        <v>380.86</v>
      </c>
      <c r="J49" s="622"/>
      <c r="K49" s="622"/>
      <c r="L49" s="622"/>
      <c r="M49" s="622"/>
      <c r="N49" s="622">
        <v>1</v>
      </c>
      <c r="O49" s="622">
        <v>380.86</v>
      </c>
      <c r="P49" s="610"/>
      <c r="Q49" s="623">
        <v>380.86</v>
      </c>
    </row>
    <row r="50" spans="1:17" ht="14.4" customHeight="1" x14ac:dyDescent="0.3">
      <c r="A50" s="604" t="s">
        <v>1810</v>
      </c>
      <c r="B50" s="605" t="s">
        <v>1525</v>
      </c>
      <c r="C50" s="605" t="s">
        <v>1501</v>
      </c>
      <c r="D50" s="605" t="s">
        <v>1834</v>
      </c>
      <c r="E50" s="605" t="s">
        <v>1835</v>
      </c>
      <c r="F50" s="622">
        <v>1</v>
      </c>
      <c r="G50" s="622">
        <v>310</v>
      </c>
      <c r="H50" s="622"/>
      <c r="I50" s="622">
        <v>310</v>
      </c>
      <c r="J50" s="622"/>
      <c r="K50" s="622"/>
      <c r="L50" s="622"/>
      <c r="M50" s="622"/>
      <c r="N50" s="622"/>
      <c r="O50" s="622"/>
      <c r="P50" s="610"/>
      <c r="Q50" s="623"/>
    </row>
    <row r="51" spans="1:17" ht="14.4" customHeight="1" x14ac:dyDescent="0.3">
      <c r="A51" s="604" t="s">
        <v>1810</v>
      </c>
      <c r="B51" s="605" t="s">
        <v>1525</v>
      </c>
      <c r="C51" s="605" t="s">
        <v>1501</v>
      </c>
      <c r="D51" s="605" t="s">
        <v>1745</v>
      </c>
      <c r="E51" s="605" t="s">
        <v>1746</v>
      </c>
      <c r="F51" s="622">
        <v>1</v>
      </c>
      <c r="G51" s="622">
        <v>658.4</v>
      </c>
      <c r="H51" s="622"/>
      <c r="I51" s="622">
        <v>658.4</v>
      </c>
      <c r="J51" s="622"/>
      <c r="K51" s="622"/>
      <c r="L51" s="622"/>
      <c r="M51" s="622"/>
      <c r="N51" s="622"/>
      <c r="O51" s="622"/>
      <c r="P51" s="610"/>
      <c r="Q51" s="623"/>
    </row>
    <row r="52" spans="1:17" ht="14.4" customHeight="1" x14ac:dyDescent="0.3">
      <c r="A52" s="604" t="s">
        <v>1810</v>
      </c>
      <c r="B52" s="605" t="s">
        <v>1525</v>
      </c>
      <c r="C52" s="605" t="s">
        <v>1501</v>
      </c>
      <c r="D52" s="605" t="s">
        <v>1836</v>
      </c>
      <c r="E52" s="605" t="s">
        <v>1814</v>
      </c>
      <c r="F52" s="622"/>
      <c r="G52" s="622"/>
      <c r="H52" s="622"/>
      <c r="I52" s="622"/>
      <c r="J52" s="622">
        <v>1</v>
      </c>
      <c r="K52" s="622">
        <v>8536.5499999999993</v>
      </c>
      <c r="L52" s="622">
        <v>1</v>
      </c>
      <c r="M52" s="622">
        <v>8536.5499999999993</v>
      </c>
      <c r="N52" s="622"/>
      <c r="O52" s="622"/>
      <c r="P52" s="610"/>
      <c r="Q52" s="623"/>
    </row>
    <row r="53" spans="1:17" ht="14.4" customHeight="1" x14ac:dyDescent="0.3">
      <c r="A53" s="604" t="s">
        <v>1810</v>
      </c>
      <c r="B53" s="605" t="s">
        <v>1525</v>
      </c>
      <c r="C53" s="605" t="s">
        <v>1501</v>
      </c>
      <c r="D53" s="605" t="s">
        <v>1837</v>
      </c>
      <c r="E53" s="605" t="s">
        <v>1838</v>
      </c>
      <c r="F53" s="622"/>
      <c r="G53" s="622"/>
      <c r="H53" s="622"/>
      <c r="I53" s="622"/>
      <c r="J53" s="622">
        <v>1</v>
      </c>
      <c r="K53" s="622">
        <v>44071.360000000001</v>
      </c>
      <c r="L53" s="622">
        <v>1</v>
      </c>
      <c r="M53" s="622">
        <v>44071.360000000001</v>
      </c>
      <c r="N53" s="622"/>
      <c r="O53" s="622"/>
      <c r="P53" s="610"/>
      <c r="Q53" s="623"/>
    </row>
    <row r="54" spans="1:17" ht="14.4" customHeight="1" x14ac:dyDescent="0.3">
      <c r="A54" s="604" t="s">
        <v>1810</v>
      </c>
      <c r="B54" s="605" t="s">
        <v>1525</v>
      </c>
      <c r="C54" s="605" t="s">
        <v>1501</v>
      </c>
      <c r="D54" s="605" t="s">
        <v>1839</v>
      </c>
      <c r="E54" s="605" t="s">
        <v>1840</v>
      </c>
      <c r="F54" s="622"/>
      <c r="G54" s="622"/>
      <c r="H54" s="622"/>
      <c r="I54" s="622"/>
      <c r="J54" s="622">
        <v>1</v>
      </c>
      <c r="K54" s="622">
        <v>75000</v>
      </c>
      <c r="L54" s="622">
        <v>1</v>
      </c>
      <c r="M54" s="622">
        <v>75000</v>
      </c>
      <c r="N54" s="622"/>
      <c r="O54" s="622"/>
      <c r="P54" s="610"/>
      <c r="Q54" s="623"/>
    </row>
    <row r="55" spans="1:17" ht="14.4" customHeight="1" x14ac:dyDescent="0.3">
      <c r="A55" s="604" t="s">
        <v>1810</v>
      </c>
      <c r="B55" s="605" t="s">
        <v>1525</v>
      </c>
      <c r="C55" s="605" t="s">
        <v>1501</v>
      </c>
      <c r="D55" s="605" t="s">
        <v>1749</v>
      </c>
      <c r="E55" s="605" t="s">
        <v>1750</v>
      </c>
      <c r="F55" s="622"/>
      <c r="G55" s="622"/>
      <c r="H55" s="622"/>
      <c r="I55" s="622"/>
      <c r="J55" s="622"/>
      <c r="K55" s="622"/>
      <c r="L55" s="622"/>
      <c r="M55" s="622"/>
      <c r="N55" s="622">
        <v>3</v>
      </c>
      <c r="O55" s="622">
        <v>5796.2699999999995</v>
      </c>
      <c r="P55" s="610"/>
      <c r="Q55" s="623">
        <v>1932.09</v>
      </c>
    </row>
    <row r="56" spans="1:17" ht="14.4" customHeight="1" x14ac:dyDescent="0.3">
      <c r="A56" s="604" t="s">
        <v>1810</v>
      </c>
      <c r="B56" s="605" t="s">
        <v>1525</v>
      </c>
      <c r="C56" s="605" t="s">
        <v>1501</v>
      </c>
      <c r="D56" s="605" t="s">
        <v>1841</v>
      </c>
      <c r="E56" s="605" t="s">
        <v>1842</v>
      </c>
      <c r="F56" s="622"/>
      <c r="G56" s="622"/>
      <c r="H56" s="622"/>
      <c r="I56" s="622"/>
      <c r="J56" s="622"/>
      <c r="K56" s="622"/>
      <c r="L56" s="622"/>
      <c r="M56" s="622"/>
      <c r="N56" s="622">
        <v>1</v>
      </c>
      <c r="O56" s="622">
        <v>26500</v>
      </c>
      <c r="P56" s="610"/>
      <c r="Q56" s="623">
        <v>26500</v>
      </c>
    </row>
    <row r="57" spans="1:17" ht="14.4" customHeight="1" x14ac:dyDescent="0.3">
      <c r="A57" s="604" t="s">
        <v>1810</v>
      </c>
      <c r="B57" s="605" t="s">
        <v>1525</v>
      </c>
      <c r="C57" s="605" t="s">
        <v>1508</v>
      </c>
      <c r="D57" s="605" t="s">
        <v>1553</v>
      </c>
      <c r="E57" s="605" t="s">
        <v>1554</v>
      </c>
      <c r="F57" s="622">
        <v>42</v>
      </c>
      <c r="G57" s="622">
        <v>8694</v>
      </c>
      <c r="H57" s="622">
        <v>1.236875800256082</v>
      </c>
      <c r="I57" s="622">
        <v>207</v>
      </c>
      <c r="J57" s="622">
        <v>33</v>
      </c>
      <c r="K57" s="622">
        <v>7029</v>
      </c>
      <c r="L57" s="622">
        <v>1</v>
      </c>
      <c r="M57" s="622">
        <v>213</v>
      </c>
      <c r="N57" s="622">
        <v>41</v>
      </c>
      <c r="O57" s="622">
        <v>8733</v>
      </c>
      <c r="P57" s="610">
        <v>1.2424242424242424</v>
      </c>
      <c r="Q57" s="623">
        <v>213</v>
      </c>
    </row>
    <row r="58" spans="1:17" ht="14.4" customHeight="1" x14ac:dyDescent="0.3">
      <c r="A58" s="604" t="s">
        <v>1810</v>
      </c>
      <c r="B58" s="605" t="s">
        <v>1525</v>
      </c>
      <c r="C58" s="605" t="s">
        <v>1508</v>
      </c>
      <c r="D58" s="605" t="s">
        <v>1555</v>
      </c>
      <c r="E58" s="605" t="s">
        <v>1556</v>
      </c>
      <c r="F58" s="622">
        <v>12</v>
      </c>
      <c r="G58" s="622">
        <v>1812</v>
      </c>
      <c r="H58" s="622">
        <v>1.6700460829493087</v>
      </c>
      <c r="I58" s="622">
        <v>151</v>
      </c>
      <c r="J58" s="622">
        <v>7</v>
      </c>
      <c r="K58" s="622">
        <v>1085</v>
      </c>
      <c r="L58" s="622">
        <v>1</v>
      </c>
      <c r="M58" s="622">
        <v>155</v>
      </c>
      <c r="N58" s="622">
        <v>5</v>
      </c>
      <c r="O58" s="622">
        <v>775</v>
      </c>
      <c r="P58" s="610">
        <v>0.7142857142857143</v>
      </c>
      <c r="Q58" s="623">
        <v>155</v>
      </c>
    </row>
    <row r="59" spans="1:17" ht="14.4" customHeight="1" x14ac:dyDescent="0.3">
      <c r="A59" s="604" t="s">
        <v>1810</v>
      </c>
      <c r="B59" s="605" t="s">
        <v>1525</v>
      </c>
      <c r="C59" s="605" t="s">
        <v>1508</v>
      </c>
      <c r="D59" s="605" t="s">
        <v>1557</v>
      </c>
      <c r="E59" s="605" t="s">
        <v>1558</v>
      </c>
      <c r="F59" s="622">
        <v>9</v>
      </c>
      <c r="G59" s="622">
        <v>1647</v>
      </c>
      <c r="H59" s="622">
        <v>1.2582123758594346</v>
      </c>
      <c r="I59" s="622">
        <v>183</v>
      </c>
      <c r="J59" s="622">
        <v>7</v>
      </c>
      <c r="K59" s="622">
        <v>1309</v>
      </c>
      <c r="L59" s="622">
        <v>1</v>
      </c>
      <c r="M59" s="622">
        <v>187</v>
      </c>
      <c r="N59" s="622">
        <v>14</v>
      </c>
      <c r="O59" s="622">
        <v>2618</v>
      </c>
      <c r="P59" s="610">
        <v>2</v>
      </c>
      <c r="Q59" s="623">
        <v>187</v>
      </c>
    </row>
    <row r="60" spans="1:17" ht="14.4" customHeight="1" x14ac:dyDescent="0.3">
      <c r="A60" s="604" t="s">
        <v>1810</v>
      </c>
      <c r="B60" s="605" t="s">
        <v>1525</v>
      </c>
      <c r="C60" s="605" t="s">
        <v>1508</v>
      </c>
      <c r="D60" s="605" t="s">
        <v>1559</v>
      </c>
      <c r="E60" s="605" t="s">
        <v>1560</v>
      </c>
      <c r="F60" s="622">
        <v>9</v>
      </c>
      <c r="G60" s="622">
        <v>1125</v>
      </c>
      <c r="H60" s="622">
        <v>2.197265625</v>
      </c>
      <c r="I60" s="622">
        <v>125</v>
      </c>
      <c r="J60" s="622">
        <v>4</v>
      </c>
      <c r="K60" s="622">
        <v>512</v>
      </c>
      <c r="L60" s="622">
        <v>1</v>
      </c>
      <c r="M60" s="622">
        <v>128</v>
      </c>
      <c r="N60" s="622">
        <v>7</v>
      </c>
      <c r="O60" s="622">
        <v>896</v>
      </c>
      <c r="P60" s="610">
        <v>1.75</v>
      </c>
      <c r="Q60" s="623">
        <v>128</v>
      </c>
    </row>
    <row r="61" spans="1:17" ht="14.4" customHeight="1" x14ac:dyDescent="0.3">
      <c r="A61" s="604" t="s">
        <v>1810</v>
      </c>
      <c r="B61" s="605" t="s">
        <v>1525</v>
      </c>
      <c r="C61" s="605" t="s">
        <v>1508</v>
      </c>
      <c r="D61" s="605" t="s">
        <v>1561</v>
      </c>
      <c r="E61" s="605" t="s">
        <v>1562</v>
      </c>
      <c r="F61" s="622">
        <v>13</v>
      </c>
      <c r="G61" s="622">
        <v>2847</v>
      </c>
      <c r="H61" s="622">
        <v>2.1278026905829597</v>
      </c>
      <c r="I61" s="622">
        <v>219</v>
      </c>
      <c r="J61" s="622">
        <v>6</v>
      </c>
      <c r="K61" s="622">
        <v>1338</v>
      </c>
      <c r="L61" s="622">
        <v>1</v>
      </c>
      <c r="M61" s="622">
        <v>223</v>
      </c>
      <c r="N61" s="622">
        <v>12</v>
      </c>
      <c r="O61" s="622">
        <v>2676</v>
      </c>
      <c r="P61" s="610">
        <v>2</v>
      </c>
      <c r="Q61" s="623">
        <v>223</v>
      </c>
    </row>
    <row r="62" spans="1:17" ht="14.4" customHeight="1" x14ac:dyDescent="0.3">
      <c r="A62" s="604" t="s">
        <v>1810</v>
      </c>
      <c r="B62" s="605" t="s">
        <v>1525</v>
      </c>
      <c r="C62" s="605" t="s">
        <v>1508</v>
      </c>
      <c r="D62" s="605" t="s">
        <v>1563</v>
      </c>
      <c r="E62" s="605" t="s">
        <v>1564</v>
      </c>
      <c r="F62" s="622">
        <v>1</v>
      </c>
      <c r="G62" s="622">
        <v>219</v>
      </c>
      <c r="H62" s="622">
        <v>0.98206278026905824</v>
      </c>
      <c r="I62" s="622">
        <v>219</v>
      </c>
      <c r="J62" s="622">
        <v>1</v>
      </c>
      <c r="K62" s="622">
        <v>223</v>
      </c>
      <c r="L62" s="622">
        <v>1</v>
      </c>
      <c r="M62" s="622">
        <v>223</v>
      </c>
      <c r="N62" s="622">
        <v>3</v>
      </c>
      <c r="O62" s="622">
        <v>669</v>
      </c>
      <c r="P62" s="610">
        <v>3</v>
      </c>
      <c r="Q62" s="623">
        <v>223</v>
      </c>
    </row>
    <row r="63" spans="1:17" ht="14.4" customHeight="1" x14ac:dyDescent="0.3">
      <c r="A63" s="604" t="s">
        <v>1810</v>
      </c>
      <c r="B63" s="605" t="s">
        <v>1525</v>
      </c>
      <c r="C63" s="605" t="s">
        <v>1508</v>
      </c>
      <c r="D63" s="605" t="s">
        <v>1567</v>
      </c>
      <c r="E63" s="605" t="s">
        <v>1568</v>
      </c>
      <c r="F63" s="622">
        <v>10</v>
      </c>
      <c r="G63" s="622">
        <v>2210</v>
      </c>
      <c r="H63" s="622">
        <v>0.70158730158730154</v>
      </c>
      <c r="I63" s="622">
        <v>221</v>
      </c>
      <c r="J63" s="622">
        <v>14</v>
      </c>
      <c r="K63" s="622">
        <v>3150</v>
      </c>
      <c r="L63" s="622">
        <v>1</v>
      </c>
      <c r="M63" s="622">
        <v>225</v>
      </c>
      <c r="N63" s="622">
        <v>5</v>
      </c>
      <c r="O63" s="622">
        <v>1125</v>
      </c>
      <c r="P63" s="610">
        <v>0.35714285714285715</v>
      </c>
      <c r="Q63" s="623">
        <v>225</v>
      </c>
    </row>
    <row r="64" spans="1:17" ht="14.4" customHeight="1" x14ac:dyDescent="0.3">
      <c r="A64" s="604" t="s">
        <v>1810</v>
      </c>
      <c r="B64" s="605" t="s">
        <v>1525</v>
      </c>
      <c r="C64" s="605" t="s">
        <v>1508</v>
      </c>
      <c r="D64" s="605" t="s">
        <v>1569</v>
      </c>
      <c r="E64" s="605" t="s">
        <v>1570</v>
      </c>
      <c r="F64" s="622"/>
      <c r="G64" s="622"/>
      <c r="H64" s="622"/>
      <c r="I64" s="622"/>
      <c r="J64" s="622"/>
      <c r="K64" s="622"/>
      <c r="L64" s="622"/>
      <c r="M64" s="622"/>
      <c r="N64" s="622">
        <v>1</v>
      </c>
      <c r="O64" s="622">
        <v>626</v>
      </c>
      <c r="P64" s="610"/>
      <c r="Q64" s="623">
        <v>626</v>
      </c>
    </row>
    <row r="65" spans="1:17" ht="14.4" customHeight="1" x14ac:dyDescent="0.3">
      <c r="A65" s="604" t="s">
        <v>1810</v>
      </c>
      <c r="B65" s="605" t="s">
        <v>1525</v>
      </c>
      <c r="C65" s="605" t="s">
        <v>1508</v>
      </c>
      <c r="D65" s="605" t="s">
        <v>1579</v>
      </c>
      <c r="E65" s="605" t="s">
        <v>1580</v>
      </c>
      <c r="F65" s="622">
        <v>3</v>
      </c>
      <c r="G65" s="622">
        <v>990</v>
      </c>
      <c r="H65" s="622"/>
      <c r="I65" s="622">
        <v>330</v>
      </c>
      <c r="J65" s="622"/>
      <c r="K65" s="622"/>
      <c r="L65" s="622"/>
      <c r="M65" s="622"/>
      <c r="N65" s="622"/>
      <c r="O65" s="622"/>
      <c r="P65" s="610"/>
      <c r="Q65" s="623"/>
    </row>
    <row r="66" spans="1:17" ht="14.4" customHeight="1" x14ac:dyDescent="0.3">
      <c r="A66" s="604" t="s">
        <v>1810</v>
      </c>
      <c r="B66" s="605" t="s">
        <v>1525</v>
      </c>
      <c r="C66" s="605" t="s">
        <v>1508</v>
      </c>
      <c r="D66" s="605" t="s">
        <v>1755</v>
      </c>
      <c r="E66" s="605" t="s">
        <v>1756</v>
      </c>
      <c r="F66" s="622">
        <v>3</v>
      </c>
      <c r="G66" s="622">
        <v>12417</v>
      </c>
      <c r="H66" s="622">
        <v>0.99399615754082615</v>
      </c>
      <c r="I66" s="622">
        <v>4139</v>
      </c>
      <c r="J66" s="622">
        <v>3</v>
      </c>
      <c r="K66" s="622">
        <v>12492</v>
      </c>
      <c r="L66" s="622">
        <v>1</v>
      </c>
      <c r="M66" s="622">
        <v>4164</v>
      </c>
      <c r="N66" s="622">
        <v>2</v>
      </c>
      <c r="O66" s="622">
        <v>8328</v>
      </c>
      <c r="P66" s="610">
        <v>0.66666666666666663</v>
      </c>
      <c r="Q66" s="623">
        <v>4164</v>
      </c>
    </row>
    <row r="67" spans="1:17" ht="14.4" customHeight="1" x14ac:dyDescent="0.3">
      <c r="A67" s="604" t="s">
        <v>1810</v>
      </c>
      <c r="B67" s="605" t="s">
        <v>1525</v>
      </c>
      <c r="C67" s="605" t="s">
        <v>1508</v>
      </c>
      <c r="D67" s="605" t="s">
        <v>1843</v>
      </c>
      <c r="E67" s="605" t="s">
        <v>1844</v>
      </c>
      <c r="F67" s="622"/>
      <c r="G67" s="622"/>
      <c r="H67" s="622"/>
      <c r="I67" s="622"/>
      <c r="J67" s="622">
        <v>1</v>
      </c>
      <c r="K67" s="622">
        <v>15260</v>
      </c>
      <c r="L67" s="622">
        <v>1</v>
      </c>
      <c r="M67" s="622">
        <v>15260</v>
      </c>
      <c r="N67" s="622"/>
      <c r="O67" s="622"/>
      <c r="P67" s="610"/>
      <c r="Q67" s="623"/>
    </row>
    <row r="68" spans="1:17" ht="14.4" customHeight="1" x14ac:dyDescent="0.3">
      <c r="A68" s="604" t="s">
        <v>1810</v>
      </c>
      <c r="B68" s="605" t="s">
        <v>1525</v>
      </c>
      <c r="C68" s="605" t="s">
        <v>1508</v>
      </c>
      <c r="D68" s="605" t="s">
        <v>1763</v>
      </c>
      <c r="E68" s="605" t="s">
        <v>1764</v>
      </c>
      <c r="F68" s="622">
        <v>18</v>
      </c>
      <c r="G68" s="622">
        <v>68832</v>
      </c>
      <c r="H68" s="622">
        <v>0.63686158401184312</v>
      </c>
      <c r="I68" s="622">
        <v>3824</v>
      </c>
      <c r="J68" s="622">
        <v>28</v>
      </c>
      <c r="K68" s="622">
        <v>108080</v>
      </c>
      <c r="L68" s="622">
        <v>1</v>
      </c>
      <c r="M68" s="622">
        <v>3860</v>
      </c>
      <c r="N68" s="622">
        <v>21</v>
      </c>
      <c r="O68" s="622">
        <v>81060</v>
      </c>
      <c r="P68" s="610">
        <v>0.75</v>
      </c>
      <c r="Q68" s="623">
        <v>3860</v>
      </c>
    </row>
    <row r="69" spans="1:17" ht="14.4" customHeight="1" x14ac:dyDescent="0.3">
      <c r="A69" s="604" t="s">
        <v>1810</v>
      </c>
      <c r="B69" s="605" t="s">
        <v>1525</v>
      </c>
      <c r="C69" s="605" t="s">
        <v>1508</v>
      </c>
      <c r="D69" s="605" t="s">
        <v>1767</v>
      </c>
      <c r="E69" s="605" t="s">
        <v>1768</v>
      </c>
      <c r="F69" s="622">
        <v>6</v>
      </c>
      <c r="G69" s="622">
        <v>47118</v>
      </c>
      <c r="H69" s="622">
        <v>1.1890977917981072</v>
      </c>
      <c r="I69" s="622">
        <v>7853</v>
      </c>
      <c r="J69" s="622">
        <v>5</v>
      </c>
      <c r="K69" s="622">
        <v>39625</v>
      </c>
      <c r="L69" s="622">
        <v>1</v>
      </c>
      <c r="M69" s="622">
        <v>7925</v>
      </c>
      <c r="N69" s="622">
        <v>3</v>
      </c>
      <c r="O69" s="622">
        <v>23778</v>
      </c>
      <c r="P69" s="610">
        <v>0.60007570977917979</v>
      </c>
      <c r="Q69" s="623">
        <v>7926</v>
      </c>
    </row>
    <row r="70" spans="1:17" ht="14.4" customHeight="1" x14ac:dyDescent="0.3">
      <c r="A70" s="604" t="s">
        <v>1810</v>
      </c>
      <c r="B70" s="605" t="s">
        <v>1525</v>
      </c>
      <c r="C70" s="605" t="s">
        <v>1508</v>
      </c>
      <c r="D70" s="605" t="s">
        <v>1589</v>
      </c>
      <c r="E70" s="605" t="s">
        <v>1590</v>
      </c>
      <c r="F70" s="622">
        <v>5</v>
      </c>
      <c r="G70" s="622">
        <v>6405</v>
      </c>
      <c r="H70" s="622">
        <v>1.6511987625676721</v>
      </c>
      <c r="I70" s="622">
        <v>1281</v>
      </c>
      <c r="J70" s="622">
        <v>3</v>
      </c>
      <c r="K70" s="622">
        <v>3879</v>
      </c>
      <c r="L70" s="622">
        <v>1</v>
      </c>
      <c r="M70" s="622">
        <v>1293</v>
      </c>
      <c r="N70" s="622">
        <v>6</v>
      </c>
      <c r="O70" s="622">
        <v>7764</v>
      </c>
      <c r="P70" s="610">
        <v>2.0015467904098996</v>
      </c>
      <c r="Q70" s="623">
        <v>1294</v>
      </c>
    </row>
    <row r="71" spans="1:17" ht="14.4" customHeight="1" x14ac:dyDescent="0.3">
      <c r="A71" s="604" t="s">
        <v>1810</v>
      </c>
      <c r="B71" s="605" t="s">
        <v>1525</v>
      </c>
      <c r="C71" s="605" t="s">
        <v>1508</v>
      </c>
      <c r="D71" s="605" t="s">
        <v>1591</v>
      </c>
      <c r="E71" s="605" t="s">
        <v>1592</v>
      </c>
      <c r="F71" s="622">
        <v>4</v>
      </c>
      <c r="G71" s="622">
        <v>4668</v>
      </c>
      <c r="H71" s="622">
        <v>1.9830076465590485</v>
      </c>
      <c r="I71" s="622">
        <v>1167</v>
      </c>
      <c r="J71" s="622">
        <v>2</v>
      </c>
      <c r="K71" s="622">
        <v>2354</v>
      </c>
      <c r="L71" s="622">
        <v>1</v>
      </c>
      <c r="M71" s="622">
        <v>1177</v>
      </c>
      <c r="N71" s="622">
        <v>3</v>
      </c>
      <c r="O71" s="622">
        <v>3534</v>
      </c>
      <c r="P71" s="610">
        <v>1.5012744265080713</v>
      </c>
      <c r="Q71" s="623">
        <v>1178</v>
      </c>
    </row>
    <row r="72" spans="1:17" ht="14.4" customHeight="1" x14ac:dyDescent="0.3">
      <c r="A72" s="604" t="s">
        <v>1810</v>
      </c>
      <c r="B72" s="605" t="s">
        <v>1525</v>
      </c>
      <c r="C72" s="605" t="s">
        <v>1508</v>
      </c>
      <c r="D72" s="605" t="s">
        <v>1593</v>
      </c>
      <c r="E72" s="605" t="s">
        <v>1594</v>
      </c>
      <c r="F72" s="622">
        <v>6</v>
      </c>
      <c r="G72" s="622">
        <v>30456</v>
      </c>
      <c r="H72" s="622">
        <v>0.98429319371727753</v>
      </c>
      <c r="I72" s="622">
        <v>5076</v>
      </c>
      <c r="J72" s="622">
        <v>6</v>
      </c>
      <c r="K72" s="622">
        <v>30942</v>
      </c>
      <c r="L72" s="622">
        <v>1</v>
      </c>
      <c r="M72" s="622">
        <v>5157</v>
      </c>
      <c r="N72" s="622">
        <v>4</v>
      </c>
      <c r="O72" s="622">
        <v>20628</v>
      </c>
      <c r="P72" s="610">
        <v>0.66666666666666663</v>
      </c>
      <c r="Q72" s="623">
        <v>5157</v>
      </c>
    </row>
    <row r="73" spans="1:17" ht="14.4" customHeight="1" x14ac:dyDescent="0.3">
      <c r="A73" s="604" t="s">
        <v>1810</v>
      </c>
      <c r="B73" s="605" t="s">
        <v>1525</v>
      </c>
      <c r="C73" s="605" t="s">
        <v>1508</v>
      </c>
      <c r="D73" s="605" t="s">
        <v>1595</v>
      </c>
      <c r="E73" s="605" t="s">
        <v>1596</v>
      </c>
      <c r="F73" s="622">
        <v>7</v>
      </c>
      <c r="G73" s="622">
        <v>53795</v>
      </c>
      <c r="H73" s="622">
        <v>0.76572152475303901</v>
      </c>
      <c r="I73" s="622">
        <v>7685</v>
      </c>
      <c r="J73" s="622">
        <v>9</v>
      </c>
      <c r="K73" s="622">
        <v>70254</v>
      </c>
      <c r="L73" s="622">
        <v>1</v>
      </c>
      <c r="M73" s="622">
        <v>7806</v>
      </c>
      <c r="N73" s="622">
        <v>17</v>
      </c>
      <c r="O73" s="622">
        <v>132719</v>
      </c>
      <c r="P73" s="610">
        <v>1.8891308679932814</v>
      </c>
      <c r="Q73" s="623">
        <v>7807</v>
      </c>
    </row>
    <row r="74" spans="1:17" ht="14.4" customHeight="1" x14ac:dyDescent="0.3">
      <c r="A74" s="604" t="s">
        <v>1810</v>
      </c>
      <c r="B74" s="605" t="s">
        <v>1525</v>
      </c>
      <c r="C74" s="605" t="s">
        <v>1508</v>
      </c>
      <c r="D74" s="605" t="s">
        <v>1597</v>
      </c>
      <c r="E74" s="605" t="s">
        <v>1598</v>
      </c>
      <c r="F74" s="622">
        <v>2</v>
      </c>
      <c r="G74" s="622">
        <v>11032</v>
      </c>
      <c r="H74" s="622">
        <v>1.9629893238434164</v>
      </c>
      <c r="I74" s="622">
        <v>5516</v>
      </c>
      <c r="J74" s="622">
        <v>1</v>
      </c>
      <c r="K74" s="622">
        <v>5620</v>
      </c>
      <c r="L74" s="622">
        <v>1</v>
      </c>
      <c r="M74" s="622">
        <v>5620</v>
      </c>
      <c r="N74" s="622">
        <v>1</v>
      </c>
      <c r="O74" s="622">
        <v>5620</v>
      </c>
      <c r="P74" s="610">
        <v>1</v>
      </c>
      <c r="Q74" s="623">
        <v>5620</v>
      </c>
    </row>
    <row r="75" spans="1:17" ht="14.4" customHeight="1" x14ac:dyDescent="0.3">
      <c r="A75" s="604" t="s">
        <v>1810</v>
      </c>
      <c r="B75" s="605" t="s">
        <v>1525</v>
      </c>
      <c r="C75" s="605" t="s">
        <v>1508</v>
      </c>
      <c r="D75" s="605" t="s">
        <v>1845</v>
      </c>
      <c r="E75" s="605" t="s">
        <v>1846</v>
      </c>
      <c r="F75" s="622"/>
      <c r="G75" s="622"/>
      <c r="H75" s="622"/>
      <c r="I75" s="622"/>
      <c r="J75" s="622">
        <v>1</v>
      </c>
      <c r="K75" s="622">
        <v>0</v>
      </c>
      <c r="L75" s="622"/>
      <c r="M75" s="622">
        <v>0</v>
      </c>
      <c r="N75" s="622"/>
      <c r="O75" s="622"/>
      <c r="P75" s="610"/>
      <c r="Q75" s="623"/>
    </row>
    <row r="76" spans="1:17" ht="14.4" customHeight="1" x14ac:dyDescent="0.3">
      <c r="A76" s="604" t="s">
        <v>1810</v>
      </c>
      <c r="B76" s="605" t="s">
        <v>1525</v>
      </c>
      <c r="C76" s="605" t="s">
        <v>1508</v>
      </c>
      <c r="D76" s="605" t="s">
        <v>1771</v>
      </c>
      <c r="E76" s="605" t="s">
        <v>1772</v>
      </c>
      <c r="F76" s="622"/>
      <c r="G76" s="622"/>
      <c r="H76" s="622"/>
      <c r="I76" s="622"/>
      <c r="J76" s="622"/>
      <c r="K76" s="622"/>
      <c r="L76" s="622"/>
      <c r="M76" s="622"/>
      <c r="N76" s="622">
        <v>1</v>
      </c>
      <c r="O76" s="622">
        <v>801</v>
      </c>
      <c r="P76" s="610"/>
      <c r="Q76" s="623">
        <v>801</v>
      </c>
    </row>
    <row r="77" spans="1:17" ht="14.4" customHeight="1" x14ac:dyDescent="0.3">
      <c r="A77" s="604" t="s">
        <v>1810</v>
      </c>
      <c r="B77" s="605" t="s">
        <v>1525</v>
      </c>
      <c r="C77" s="605" t="s">
        <v>1508</v>
      </c>
      <c r="D77" s="605" t="s">
        <v>1601</v>
      </c>
      <c r="E77" s="605" t="s">
        <v>1602</v>
      </c>
      <c r="F77" s="622">
        <v>408</v>
      </c>
      <c r="G77" s="622">
        <v>71400</v>
      </c>
      <c r="H77" s="622">
        <v>0.97673082447572535</v>
      </c>
      <c r="I77" s="622">
        <v>175</v>
      </c>
      <c r="J77" s="622">
        <v>413</v>
      </c>
      <c r="K77" s="622">
        <v>73101</v>
      </c>
      <c r="L77" s="622">
        <v>1</v>
      </c>
      <c r="M77" s="622">
        <v>177</v>
      </c>
      <c r="N77" s="622">
        <v>468</v>
      </c>
      <c r="O77" s="622">
        <v>82836</v>
      </c>
      <c r="P77" s="610">
        <v>1.1331719128329298</v>
      </c>
      <c r="Q77" s="623">
        <v>177</v>
      </c>
    </row>
    <row r="78" spans="1:17" ht="14.4" customHeight="1" x14ac:dyDescent="0.3">
      <c r="A78" s="604" t="s">
        <v>1810</v>
      </c>
      <c r="B78" s="605" t="s">
        <v>1525</v>
      </c>
      <c r="C78" s="605" t="s">
        <v>1508</v>
      </c>
      <c r="D78" s="605" t="s">
        <v>1603</v>
      </c>
      <c r="E78" s="605" t="s">
        <v>1604</v>
      </c>
      <c r="F78" s="622">
        <v>39</v>
      </c>
      <c r="G78" s="622">
        <v>78039</v>
      </c>
      <c r="H78" s="622">
        <v>1.2701660156250001</v>
      </c>
      <c r="I78" s="622">
        <v>2001</v>
      </c>
      <c r="J78" s="622">
        <v>30</v>
      </c>
      <c r="K78" s="622">
        <v>61440</v>
      </c>
      <c r="L78" s="622">
        <v>1</v>
      </c>
      <c r="M78" s="622">
        <v>2048</v>
      </c>
      <c r="N78" s="622">
        <v>29</v>
      </c>
      <c r="O78" s="622">
        <v>59421</v>
      </c>
      <c r="P78" s="610">
        <v>0.96713867187500002</v>
      </c>
      <c r="Q78" s="623">
        <v>2049</v>
      </c>
    </row>
    <row r="79" spans="1:17" ht="14.4" customHeight="1" x14ac:dyDescent="0.3">
      <c r="A79" s="604" t="s">
        <v>1810</v>
      </c>
      <c r="B79" s="605" t="s">
        <v>1525</v>
      </c>
      <c r="C79" s="605" t="s">
        <v>1508</v>
      </c>
      <c r="D79" s="605" t="s">
        <v>1609</v>
      </c>
      <c r="E79" s="605" t="s">
        <v>1610</v>
      </c>
      <c r="F79" s="622">
        <v>8</v>
      </c>
      <c r="G79" s="622">
        <v>21568</v>
      </c>
      <c r="H79" s="622">
        <v>0.71664008506113774</v>
      </c>
      <c r="I79" s="622">
        <v>2696</v>
      </c>
      <c r="J79" s="622">
        <v>11</v>
      </c>
      <c r="K79" s="622">
        <v>30096</v>
      </c>
      <c r="L79" s="622">
        <v>1</v>
      </c>
      <c r="M79" s="622">
        <v>2736</v>
      </c>
      <c r="N79" s="622">
        <v>18</v>
      </c>
      <c r="O79" s="622">
        <v>49266</v>
      </c>
      <c r="P79" s="610">
        <v>1.6369617224880382</v>
      </c>
      <c r="Q79" s="623">
        <v>2737</v>
      </c>
    </row>
    <row r="80" spans="1:17" ht="14.4" customHeight="1" x14ac:dyDescent="0.3">
      <c r="A80" s="604" t="s">
        <v>1810</v>
      </c>
      <c r="B80" s="605" t="s">
        <v>1525</v>
      </c>
      <c r="C80" s="605" t="s">
        <v>1508</v>
      </c>
      <c r="D80" s="605" t="s">
        <v>1611</v>
      </c>
      <c r="E80" s="605" t="s">
        <v>1612</v>
      </c>
      <c r="F80" s="622">
        <v>1</v>
      </c>
      <c r="G80" s="622">
        <v>5188</v>
      </c>
      <c r="H80" s="622"/>
      <c r="I80" s="622">
        <v>5188</v>
      </c>
      <c r="J80" s="622"/>
      <c r="K80" s="622"/>
      <c r="L80" s="622"/>
      <c r="M80" s="622"/>
      <c r="N80" s="622"/>
      <c r="O80" s="622"/>
      <c r="P80" s="610"/>
      <c r="Q80" s="623"/>
    </row>
    <row r="81" spans="1:17" ht="14.4" customHeight="1" x14ac:dyDescent="0.3">
      <c r="A81" s="604" t="s">
        <v>1810</v>
      </c>
      <c r="B81" s="605" t="s">
        <v>1525</v>
      </c>
      <c r="C81" s="605" t="s">
        <v>1508</v>
      </c>
      <c r="D81" s="605" t="s">
        <v>1847</v>
      </c>
      <c r="E81" s="605" t="s">
        <v>1848</v>
      </c>
      <c r="F81" s="622">
        <v>1</v>
      </c>
      <c r="G81" s="622">
        <v>2082</v>
      </c>
      <c r="H81" s="622">
        <v>0.49266445811642212</v>
      </c>
      <c r="I81" s="622">
        <v>2082</v>
      </c>
      <c r="J81" s="622">
        <v>2</v>
      </c>
      <c r="K81" s="622">
        <v>4226</v>
      </c>
      <c r="L81" s="622">
        <v>1</v>
      </c>
      <c r="M81" s="622">
        <v>2113</v>
      </c>
      <c r="N81" s="622">
        <v>2</v>
      </c>
      <c r="O81" s="622">
        <v>4226</v>
      </c>
      <c r="P81" s="610">
        <v>1</v>
      </c>
      <c r="Q81" s="623">
        <v>2113</v>
      </c>
    </row>
    <row r="82" spans="1:17" ht="14.4" customHeight="1" x14ac:dyDescent="0.3">
      <c r="A82" s="604" t="s">
        <v>1810</v>
      </c>
      <c r="B82" s="605" t="s">
        <v>1525</v>
      </c>
      <c r="C82" s="605" t="s">
        <v>1508</v>
      </c>
      <c r="D82" s="605" t="s">
        <v>1619</v>
      </c>
      <c r="E82" s="605" t="s">
        <v>1620</v>
      </c>
      <c r="F82" s="622">
        <v>2</v>
      </c>
      <c r="G82" s="622">
        <v>302</v>
      </c>
      <c r="H82" s="622"/>
      <c r="I82" s="622">
        <v>151</v>
      </c>
      <c r="J82" s="622"/>
      <c r="K82" s="622"/>
      <c r="L82" s="622"/>
      <c r="M82" s="622"/>
      <c r="N82" s="622">
        <v>1</v>
      </c>
      <c r="O82" s="622">
        <v>155</v>
      </c>
      <c r="P82" s="610"/>
      <c r="Q82" s="623">
        <v>155</v>
      </c>
    </row>
    <row r="83" spans="1:17" ht="14.4" customHeight="1" x14ac:dyDescent="0.3">
      <c r="A83" s="604" t="s">
        <v>1810</v>
      </c>
      <c r="B83" s="605" t="s">
        <v>1525</v>
      </c>
      <c r="C83" s="605" t="s">
        <v>1508</v>
      </c>
      <c r="D83" s="605" t="s">
        <v>1621</v>
      </c>
      <c r="E83" s="605" t="s">
        <v>1622</v>
      </c>
      <c r="F83" s="622">
        <v>5</v>
      </c>
      <c r="G83" s="622">
        <v>975</v>
      </c>
      <c r="H83" s="622">
        <v>4.8994974874371859</v>
      </c>
      <c r="I83" s="622">
        <v>195</v>
      </c>
      <c r="J83" s="622">
        <v>1</v>
      </c>
      <c r="K83" s="622">
        <v>199</v>
      </c>
      <c r="L83" s="622">
        <v>1</v>
      </c>
      <c r="M83" s="622">
        <v>199</v>
      </c>
      <c r="N83" s="622">
        <v>6</v>
      </c>
      <c r="O83" s="622">
        <v>1194</v>
      </c>
      <c r="P83" s="610">
        <v>6</v>
      </c>
      <c r="Q83" s="623">
        <v>199</v>
      </c>
    </row>
    <row r="84" spans="1:17" ht="14.4" customHeight="1" x14ac:dyDescent="0.3">
      <c r="A84" s="604" t="s">
        <v>1810</v>
      </c>
      <c r="B84" s="605" t="s">
        <v>1525</v>
      </c>
      <c r="C84" s="605" t="s">
        <v>1508</v>
      </c>
      <c r="D84" s="605" t="s">
        <v>1623</v>
      </c>
      <c r="E84" s="605" t="s">
        <v>1624</v>
      </c>
      <c r="F84" s="622"/>
      <c r="G84" s="622"/>
      <c r="H84" s="622"/>
      <c r="I84" s="622"/>
      <c r="J84" s="622">
        <v>6</v>
      </c>
      <c r="K84" s="622">
        <v>1224</v>
      </c>
      <c r="L84" s="622">
        <v>1</v>
      </c>
      <c r="M84" s="622">
        <v>204</v>
      </c>
      <c r="N84" s="622">
        <v>3</v>
      </c>
      <c r="O84" s="622">
        <v>612</v>
      </c>
      <c r="P84" s="610">
        <v>0.5</v>
      </c>
      <c r="Q84" s="623">
        <v>204</v>
      </c>
    </row>
    <row r="85" spans="1:17" ht="14.4" customHeight="1" x14ac:dyDescent="0.3">
      <c r="A85" s="604" t="s">
        <v>1810</v>
      </c>
      <c r="B85" s="605" t="s">
        <v>1525</v>
      </c>
      <c r="C85" s="605" t="s">
        <v>1508</v>
      </c>
      <c r="D85" s="605" t="s">
        <v>1625</v>
      </c>
      <c r="E85" s="605" t="s">
        <v>1626</v>
      </c>
      <c r="F85" s="622">
        <v>1</v>
      </c>
      <c r="G85" s="622">
        <v>418</v>
      </c>
      <c r="H85" s="622"/>
      <c r="I85" s="622">
        <v>418</v>
      </c>
      <c r="J85" s="622"/>
      <c r="K85" s="622"/>
      <c r="L85" s="622"/>
      <c r="M85" s="622"/>
      <c r="N85" s="622">
        <v>1</v>
      </c>
      <c r="O85" s="622">
        <v>426</v>
      </c>
      <c r="P85" s="610"/>
      <c r="Q85" s="623">
        <v>426</v>
      </c>
    </row>
    <row r="86" spans="1:17" ht="14.4" customHeight="1" x14ac:dyDescent="0.3">
      <c r="A86" s="604" t="s">
        <v>1810</v>
      </c>
      <c r="B86" s="605" t="s">
        <v>1525</v>
      </c>
      <c r="C86" s="605" t="s">
        <v>1508</v>
      </c>
      <c r="D86" s="605" t="s">
        <v>1627</v>
      </c>
      <c r="E86" s="605" t="s">
        <v>1628</v>
      </c>
      <c r="F86" s="622">
        <v>2</v>
      </c>
      <c r="G86" s="622">
        <v>318</v>
      </c>
      <c r="H86" s="622">
        <v>1.9509202453987731</v>
      </c>
      <c r="I86" s="622">
        <v>159</v>
      </c>
      <c r="J86" s="622">
        <v>1</v>
      </c>
      <c r="K86" s="622">
        <v>163</v>
      </c>
      <c r="L86" s="622">
        <v>1</v>
      </c>
      <c r="M86" s="622">
        <v>163</v>
      </c>
      <c r="N86" s="622">
        <v>1</v>
      </c>
      <c r="O86" s="622">
        <v>163</v>
      </c>
      <c r="P86" s="610">
        <v>1</v>
      </c>
      <c r="Q86" s="623">
        <v>163</v>
      </c>
    </row>
    <row r="87" spans="1:17" ht="14.4" customHeight="1" x14ac:dyDescent="0.3">
      <c r="A87" s="604" t="s">
        <v>1810</v>
      </c>
      <c r="B87" s="605" t="s">
        <v>1525</v>
      </c>
      <c r="C87" s="605" t="s">
        <v>1508</v>
      </c>
      <c r="D87" s="605" t="s">
        <v>1631</v>
      </c>
      <c r="E87" s="605" t="s">
        <v>1632</v>
      </c>
      <c r="F87" s="622">
        <v>110</v>
      </c>
      <c r="G87" s="622">
        <v>233530</v>
      </c>
      <c r="H87" s="622">
        <v>0.98560817084493968</v>
      </c>
      <c r="I87" s="622">
        <v>2123</v>
      </c>
      <c r="J87" s="622">
        <v>110</v>
      </c>
      <c r="K87" s="622">
        <v>236940</v>
      </c>
      <c r="L87" s="622">
        <v>1</v>
      </c>
      <c r="M87" s="622">
        <v>2154</v>
      </c>
      <c r="N87" s="622">
        <v>135</v>
      </c>
      <c r="O87" s="622">
        <v>290925</v>
      </c>
      <c r="P87" s="610">
        <v>1.2278424917700683</v>
      </c>
      <c r="Q87" s="623">
        <v>2155</v>
      </c>
    </row>
    <row r="88" spans="1:17" ht="14.4" customHeight="1" x14ac:dyDescent="0.3">
      <c r="A88" s="604" t="s">
        <v>1810</v>
      </c>
      <c r="B88" s="605" t="s">
        <v>1525</v>
      </c>
      <c r="C88" s="605" t="s">
        <v>1508</v>
      </c>
      <c r="D88" s="605" t="s">
        <v>1773</v>
      </c>
      <c r="E88" s="605" t="s">
        <v>1764</v>
      </c>
      <c r="F88" s="622">
        <v>19</v>
      </c>
      <c r="G88" s="622">
        <v>35511</v>
      </c>
      <c r="H88" s="622">
        <v>0.67174258474576276</v>
      </c>
      <c r="I88" s="622">
        <v>1869</v>
      </c>
      <c r="J88" s="622">
        <v>28</v>
      </c>
      <c r="K88" s="622">
        <v>52864</v>
      </c>
      <c r="L88" s="622">
        <v>1</v>
      </c>
      <c r="M88" s="622">
        <v>1888</v>
      </c>
      <c r="N88" s="622">
        <v>24</v>
      </c>
      <c r="O88" s="622">
        <v>45336</v>
      </c>
      <c r="P88" s="610">
        <v>0.85759685230024219</v>
      </c>
      <c r="Q88" s="623">
        <v>1889</v>
      </c>
    </row>
    <row r="89" spans="1:17" ht="14.4" customHeight="1" x14ac:dyDescent="0.3">
      <c r="A89" s="604" t="s">
        <v>1810</v>
      </c>
      <c r="B89" s="605" t="s">
        <v>1525</v>
      </c>
      <c r="C89" s="605" t="s">
        <v>1508</v>
      </c>
      <c r="D89" s="605" t="s">
        <v>1774</v>
      </c>
      <c r="E89" s="605" t="s">
        <v>1775</v>
      </c>
      <c r="F89" s="622"/>
      <c r="G89" s="622"/>
      <c r="H89" s="622"/>
      <c r="I89" s="622"/>
      <c r="J89" s="622"/>
      <c r="K89" s="622"/>
      <c r="L89" s="622"/>
      <c r="M89" s="622"/>
      <c r="N89" s="622">
        <v>2</v>
      </c>
      <c r="O89" s="622">
        <v>19676</v>
      </c>
      <c r="P89" s="610"/>
      <c r="Q89" s="623">
        <v>9838</v>
      </c>
    </row>
    <row r="90" spans="1:17" ht="14.4" customHeight="1" x14ac:dyDescent="0.3">
      <c r="A90" s="604" t="s">
        <v>1810</v>
      </c>
      <c r="B90" s="605" t="s">
        <v>1525</v>
      </c>
      <c r="C90" s="605" t="s">
        <v>1508</v>
      </c>
      <c r="D90" s="605" t="s">
        <v>1635</v>
      </c>
      <c r="E90" s="605" t="s">
        <v>1636</v>
      </c>
      <c r="F90" s="622"/>
      <c r="G90" s="622"/>
      <c r="H90" s="622"/>
      <c r="I90" s="622"/>
      <c r="J90" s="622">
        <v>1</v>
      </c>
      <c r="K90" s="622">
        <v>933</v>
      </c>
      <c r="L90" s="622">
        <v>1</v>
      </c>
      <c r="M90" s="622">
        <v>933</v>
      </c>
      <c r="N90" s="622"/>
      <c r="O90" s="622"/>
      <c r="P90" s="610"/>
      <c r="Q90" s="623"/>
    </row>
    <row r="91" spans="1:17" ht="14.4" customHeight="1" x14ac:dyDescent="0.3">
      <c r="A91" s="604" t="s">
        <v>1810</v>
      </c>
      <c r="B91" s="605" t="s">
        <v>1525</v>
      </c>
      <c r="C91" s="605" t="s">
        <v>1508</v>
      </c>
      <c r="D91" s="605" t="s">
        <v>1776</v>
      </c>
      <c r="E91" s="605" t="s">
        <v>1777</v>
      </c>
      <c r="F91" s="622">
        <v>10</v>
      </c>
      <c r="G91" s="622">
        <v>83990</v>
      </c>
      <c r="H91" s="622">
        <v>0.70921925928427876</v>
      </c>
      <c r="I91" s="622">
        <v>8399</v>
      </c>
      <c r="J91" s="622">
        <v>14</v>
      </c>
      <c r="K91" s="622">
        <v>118426</v>
      </c>
      <c r="L91" s="622">
        <v>1</v>
      </c>
      <c r="M91" s="622">
        <v>8459</v>
      </c>
      <c r="N91" s="622">
        <v>12</v>
      </c>
      <c r="O91" s="622">
        <v>101520</v>
      </c>
      <c r="P91" s="610">
        <v>0.8572441862428859</v>
      </c>
      <c r="Q91" s="623">
        <v>8460</v>
      </c>
    </row>
    <row r="92" spans="1:17" ht="14.4" customHeight="1" x14ac:dyDescent="0.3">
      <c r="A92" s="604" t="s">
        <v>1810</v>
      </c>
      <c r="B92" s="605" t="s">
        <v>1525</v>
      </c>
      <c r="C92" s="605" t="s">
        <v>1508</v>
      </c>
      <c r="D92" s="605" t="s">
        <v>1849</v>
      </c>
      <c r="E92" s="605" t="s">
        <v>1850</v>
      </c>
      <c r="F92" s="622">
        <v>1</v>
      </c>
      <c r="G92" s="622">
        <v>0</v>
      </c>
      <c r="H92" s="622"/>
      <c r="I92" s="622">
        <v>0</v>
      </c>
      <c r="J92" s="622">
        <v>2</v>
      </c>
      <c r="K92" s="622">
        <v>0</v>
      </c>
      <c r="L92" s="622"/>
      <c r="M92" s="622">
        <v>0</v>
      </c>
      <c r="N92" s="622">
        <v>2</v>
      </c>
      <c r="O92" s="622">
        <v>0</v>
      </c>
      <c r="P92" s="610"/>
      <c r="Q92" s="623">
        <v>0</v>
      </c>
    </row>
    <row r="93" spans="1:17" ht="14.4" customHeight="1" x14ac:dyDescent="0.3">
      <c r="A93" s="604" t="s">
        <v>1810</v>
      </c>
      <c r="B93" s="605" t="s">
        <v>1525</v>
      </c>
      <c r="C93" s="605" t="s">
        <v>1508</v>
      </c>
      <c r="D93" s="605" t="s">
        <v>1851</v>
      </c>
      <c r="E93" s="605" t="s">
        <v>1852</v>
      </c>
      <c r="F93" s="622">
        <v>1</v>
      </c>
      <c r="G93" s="622">
        <v>563</v>
      </c>
      <c r="H93" s="622"/>
      <c r="I93" s="622">
        <v>563</v>
      </c>
      <c r="J93" s="622"/>
      <c r="K93" s="622"/>
      <c r="L93" s="622"/>
      <c r="M93" s="622"/>
      <c r="N93" s="622"/>
      <c r="O93" s="622"/>
      <c r="P93" s="610"/>
      <c r="Q93" s="623"/>
    </row>
    <row r="94" spans="1:17" ht="14.4" customHeight="1" x14ac:dyDescent="0.3">
      <c r="A94" s="604" t="s">
        <v>1810</v>
      </c>
      <c r="B94" s="605" t="s">
        <v>1525</v>
      </c>
      <c r="C94" s="605" t="s">
        <v>1508</v>
      </c>
      <c r="D94" s="605" t="s">
        <v>1853</v>
      </c>
      <c r="E94" s="605" t="s">
        <v>1854</v>
      </c>
      <c r="F94" s="622"/>
      <c r="G94" s="622"/>
      <c r="H94" s="622"/>
      <c r="I94" s="622"/>
      <c r="J94" s="622">
        <v>1</v>
      </c>
      <c r="K94" s="622">
        <v>0</v>
      </c>
      <c r="L94" s="622"/>
      <c r="M94" s="622">
        <v>0</v>
      </c>
      <c r="N94" s="622"/>
      <c r="O94" s="622"/>
      <c r="P94" s="610"/>
      <c r="Q94" s="623"/>
    </row>
    <row r="95" spans="1:17" ht="14.4" customHeight="1" x14ac:dyDescent="0.3">
      <c r="A95" s="604" t="s">
        <v>1855</v>
      </c>
      <c r="B95" s="605" t="s">
        <v>1500</v>
      </c>
      <c r="C95" s="605" t="s">
        <v>1508</v>
      </c>
      <c r="D95" s="605" t="s">
        <v>1513</v>
      </c>
      <c r="E95" s="605" t="s">
        <v>1514</v>
      </c>
      <c r="F95" s="622">
        <v>1</v>
      </c>
      <c r="G95" s="622">
        <v>123</v>
      </c>
      <c r="H95" s="622"/>
      <c r="I95" s="622">
        <v>123</v>
      </c>
      <c r="J95" s="622"/>
      <c r="K95" s="622"/>
      <c r="L95" s="622"/>
      <c r="M95" s="622"/>
      <c r="N95" s="622"/>
      <c r="O95" s="622"/>
      <c r="P95" s="610"/>
      <c r="Q95" s="623"/>
    </row>
    <row r="96" spans="1:17" ht="14.4" customHeight="1" x14ac:dyDescent="0.3">
      <c r="A96" s="604" t="s">
        <v>1855</v>
      </c>
      <c r="B96" s="605" t="s">
        <v>1500</v>
      </c>
      <c r="C96" s="605" t="s">
        <v>1508</v>
      </c>
      <c r="D96" s="605" t="s">
        <v>1515</v>
      </c>
      <c r="E96" s="605" t="s">
        <v>1516</v>
      </c>
      <c r="F96" s="622">
        <v>1</v>
      </c>
      <c r="G96" s="622">
        <v>269</v>
      </c>
      <c r="H96" s="622"/>
      <c r="I96" s="622">
        <v>269</v>
      </c>
      <c r="J96" s="622"/>
      <c r="K96" s="622"/>
      <c r="L96" s="622"/>
      <c r="M96" s="622"/>
      <c r="N96" s="622"/>
      <c r="O96" s="622"/>
      <c r="P96" s="610"/>
      <c r="Q96" s="623"/>
    </row>
    <row r="97" spans="1:17" ht="14.4" customHeight="1" x14ac:dyDescent="0.3">
      <c r="A97" s="604" t="s">
        <v>1855</v>
      </c>
      <c r="B97" s="605" t="s">
        <v>1500</v>
      </c>
      <c r="C97" s="605" t="s">
        <v>1508</v>
      </c>
      <c r="D97" s="605" t="s">
        <v>1521</v>
      </c>
      <c r="E97" s="605" t="s">
        <v>1522</v>
      </c>
      <c r="F97" s="622">
        <v>1</v>
      </c>
      <c r="G97" s="622">
        <v>725</v>
      </c>
      <c r="H97" s="622"/>
      <c r="I97" s="622">
        <v>725</v>
      </c>
      <c r="J97" s="622"/>
      <c r="K97" s="622"/>
      <c r="L97" s="622"/>
      <c r="M97" s="622"/>
      <c r="N97" s="622"/>
      <c r="O97" s="622"/>
      <c r="P97" s="610"/>
      <c r="Q97" s="623"/>
    </row>
    <row r="98" spans="1:17" ht="14.4" customHeight="1" x14ac:dyDescent="0.3">
      <c r="A98" s="604" t="s">
        <v>1855</v>
      </c>
      <c r="B98" s="605" t="s">
        <v>1525</v>
      </c>
      <c r="C98" s="605" t="s">
        <v>1526</v>
      </c>
      <c r="D98" s="605" t="s">
        <v>1529</v>
      </c>
      <c r="E98" s="605" t="s">
        <v>1530</v>
      </c>
      <c r="F98" s="622">
        <v>2.33</v>
      </c>
      <c r="G98" s="622">
        <v>5953.8600000000006</v>
      </c>
      <c r="H98" s="622"/>
      <c r="I98" s="622">
        <v>2555.3047210300433</v>
      </c>
      <c r="J98" s="622"/>
      <c r="K98" s="622"/>
      <c r="L98" s="622"/>
      <c r="M98" s="622"/>
      <c r="N98" s="622">
        <v>2.33</v>
      </c>
      <c r="O98" s="622">
        <v>6309.73</v>
      </c>
      <c r="P98" s="610"/>
      <c r="Q98" s="623">
        <v>2708.038626609442</v>
      </c>
    </row>
    <row r="99" spans="1:17" ht="14.4" customHeight="1" x14ac:dyDescent="0.3">
      <c r="A99" s="604" t="s">
        <v>1855</v>
      </c>
      <c r="B99" s="605" t="s">
        <v>1525</v>
      </c>
      <c r="C99" s="605" t="s">
        <v>1526</v>
      </c>
      <c r="D99" s="605" t="s">
        <v>1651</v>
      </c>
      <c r="E99" s="605" t="s">
        <v>710</v>
      </c>
      <c r="F99" s="622">
        <v>0.3</v>
      </c>
      <c r="G99" s="622">
        <v>1483.19</v>
      </c>
      <c r="H99" s="622">
        <v>1.5000202269463381</v>
      </c>
      <c r="I99" s="622">
        <v>4943.9666666666672</v>
      </c>
      <c r="J99" s="622">
        <v>0.2</v>
      </c>
      <c r="K99" s="622">
        <v>988.78</v>
      </c>
      <c r="L99" s="622">
        <v>1</v>
      </c>
      <c r="M99" s="622">
        <v>4943.8999999999996</v>
      </c>
      <c r="N99" s="622">
        <v>0.73</v>
      </c>
      <c r="O99" s="622">
        <v>3609.0599999999995</v>
      </c>
      <c r="P99" s="610">
        <v>3.6500131475151192</v>
      </c>
      <c r="Q99" s="623">
        <v>4943.9178082191775</v>
      </c>
    </row>
    <row r="100" spans="1:17" ht="14.4" customHeight="1" x14ac:dyDescent="0.3">
      <c r="A100" s="604" t="s">
        <v>1855</v>
      </c>
      <c r="B100" s="605" t="s">
        <v>1525</v>
      </c>
      <c r="C100" s="605" t="s">
        <v>1526</v>
      </c>
      <c r="D100" s="605" t="s">
        <v>1532</v>
      </c>
      <c r="E100" s="605" t="s">
        <v>642</v>
      </c>
      <c r="F100" s="622">
        <v>6.45</v>
      </c>
      <c r="G100" s="622">
        <v>6136.09</v>
      </c>
      <c r="H100" s="622">
        <v>3.8958559519501219</v>
      </c>
      <c r="I100" s="622">
        <v>951.33178294573645</v>
      </c>
      <c r="J100" s="622">
        <v>1.65</v>
      </c>
      <c r="K100" s="622">
        <v>1575.03</v>
      </c>
      <c r="L100" s="622">
        <v>1</v>
      </c>
      <c r="M100" s="622">
        <v>954.56363636363642</v>
      </c>
      <c r="N100" s="622">
        <v>4.8</v>
      </c>
      <c r="O100" s="622">
        <v>4823.16</v>
      </c>
      <c r="P100" s="610">
        <v>3.0622654806575111</v>
      </c>
      <c r="Q100" s="623">
        <v>1004.825</v>
      </c>
    </row>
    <row r="101" spans="1:17" ht="14.4" customHeight="1" x14ac:dyDescent="0.3">
      <c r="A101" s="604" t="s">
        <v>1855</v>
      </c>
      <c r="B101" s="605" t="s">
        <v>1525</v>
      </c>
      <c r="C101" s="605" t="s">
        <v>1526</v>
      </c>
      <c r="D101" s="605" t="s">
        <v>1533</v>
      </c>
      <c r="E101" s="605" t="s">
        <v>710</v>
      </c>
      <c r="F101" s="622">
        <v>0.59</v>
      </c>
      <c r="G101" s="622">
        <v>5833.8499999999995</v>
      </c>
      <c r="H101" s="622">
        <v>0.28365416640532271</v>
      </c>
      <c r="I101" s="622">
        <v>9887.8813559322025</v>
      </c>
      <c r="J101" s="622">
        <v>2.08</v>
      </c>
      <c r="K101" s="622">
        <v>20566.77</v>
      </c>
      <c r="L101" s="622">
        <v>1</v>
      </c>
      <c r="M101" s="622">
        <v>9887.8701923076915</v>
      </c>
      <c r="N101" s="622">
        <v>1.7000000000000002</v>
      </c>
      <c r="O101" s="622">
        <v>16809.41</v>
      </c>
      <c r="P101" s="610">
        <v>0.81730918369778038</v>
      </c>
      <c r="Q101" s="623">
        <v>9887.8882352941164</v>
      </c>
    </row>
    <row r="102" spans="1:17" ht="14.4" customHeight="1" x14ac:dyDescent="0.3">
      <c r="A102" s="604" t="s">
        <v>1855</v>
      </c>
      <c r="B102" s="605" t="s">
        <v>1525</v>
      </c>
      <c r="C102" s="605" t="s">
        <v>1526</v>
      </c>
      <c r="D102" s="605" t="s">
        <v>1856</v>
      </c>
      <c r="E102" s="605" t="s">
        <v>1857</v>
      </c>
      <c r="F102" s="622"/>
      <c r="G102" s="622"/>
      <c r="H102" s="622"/>
      <c r="I102" s="622"/>
      <c r="J102" s="622">
        <v>3</v>
      </c>
      <c r="K102" s="622">
        <v>1194.5999999999999</v>
      </c>
      <c r="L102" s="622">
        <v>1</v>
      </c>
      <c r="M102" s="622">
        <v>398.2</v>
      </c>
      <c r="N102" s="622">
        <v>1</v>
      </c>
      <c r="O102" s="622">
        <v>5189.8</v>
      </c>
      <c r="P102" s="610">
        <v>4.3443830570902398</v>
      </c>
      <c r="Q102" s="623">
        <v>5189.8</v>
      </c>
    </row>
    <row r="103" spans="1:17" ht="14.4" customHeight="1" x14ac:dyDescent="0.3">
      <c r="A103" s="604" t="s">
        <v>1855</v>
      </c>
      <c r="B103" s="605" t="s">
        <v>1525</v>
      </c>
      <c r="C103" s="605" t="s">
        <v>1526</v>
      </c>
      <c r="D103" s="605" t="s">
        <v>1538</v>
      </c>
      <c r="E103" s="605" t="s">
        <v>665</v>
      </c>
      <c r="F103" s="622">
        <v>0.1</v>
      </c>
      <c r="G103" s="622">
        <v>442.7</v>
      </c>
      <c r="H103" s="622"/>
      <c r="I103" s="622">
        <v>4427</v>
      </c>
      <c r="J103" s="622"/>
      <c r="K103" s="622"/>
      <c r="L103" s="622"/>
      <c r="M103" s="622"/>
      <c r="N103" s="622">
        <v>0.14000000000000001</v>
      </c>
      <c r="O103" s="622">
        <v>636.66</v>
      </c>
      <c r="P103" s="610"/>
      <c r="Q103" s="623">
        <v>4547.5714285714275</v>
      </c>
    </row>
    <row r="104" spans="1:17" ht="14.4" customHeight="1" x14ac:dyDescent="0.3">
      <c r="A104" s="604" t="s">
        <v>1855</v>
      </c>
      <c r="B104" s="605" t="s">
        <v>1525</v>
      </c>
      <c r="C104" s="605" t="s">
        <v>1526</v>
      </c>
      <c r="D104" s="605" t="s">
        <v>1539</v>
      </c>
      <c r="E104" s="605" t="s">
        <v>665</v>
      </c>
      <c r="F104" s="622">
        <v>0.41000000000000003</v>
      </c>
      <c r="G104" s="622">
        <v>3541.6000000000004</v>
      </c>
      <c r="H104" s="622">
        <v>5.7142857142857153</v>
      </c>
      <c r="I104" s="622">
        <v>8638.0487804878048</v>
      </c>
      <c r="J104" s="622">
        <v>7.0000000000000007E-2</v>
      </c>
      <c r="K104" s="622">
        <v>619.78</v>
      </c>
      <c r="L104" s="622">
        <v>1</v>
      </c>
      <c r="M104" s="622">
        <v>8853.9999999999982</v>
      </c>
      <c r="N104" s="622">
        <v>0.16</v>
      </c>
      <c r="O104" s="622">
        <v>1455.22</v>
      </c>
      <c r="P104" s="610">
        <v>2.3479621801284329</v>
      </c>
      <c r="Q104" s="623">
        <v>9095.125</v>
      </c>
    </row>
    <row r="105" spans="1:17" ht="14.4" customHeight="1" x14ac:dyDescent="0.3">
      <c r="A105" s="604" t="s">
        <v>1855</v>
      </c>
      <c r="B105" s="605" t="s">
        <v>1525</v>
      </c>
      <c r="C105" s="605" t="s">
        <v>1526</v>
      </c>
      <c r="D105" s="605" t="s">
        <v>1540</v>
      </c>
      <c r="E105" s="605" t="s">
        <v>733</v>
      </c>
      <c r="F105" s="622">
        <v>1.5000000000000002</v>
      </c>
      <c r="G105" s="622">
        <v>2923.9499999999994</v>
      </c>
      <c r="H105" s="622">
        <v>0.7692317810756274</v>
      </c>
      <c r="I105" s="622">
        <v>1949.2999999999993</v>
      </c>
      <c r="J105" s="622">
        <v>1.95</v>
      </c>
      <c r="K105" s="622">
        <v>3801.1299999999997</v>
      </c>
      <c r="L105" s="622">
        <v>1</v>
      </c>
      <c r="M105" s="622">
        <v>1949.2974358974357</v>
      </c>
      <c r="N105" s="622">
        <v>1.6</v>
      </c>
      <c r="O105" s="622">
        <v>3118.8799999999997</v>
      </c>
      <c r="P105" s="610">
        <v>0.82051389981400269</v>
      </c>
      <c r="Q105" s="623">
        <v>1949.2999999999997</v>
      </c>
    </row>
    <row r="106" spans="1:17" ht="14.4" customHeight="1" x14ac:dyDescent="0.3">
      <c r="A106" s="604" t="s">
        <v>1855</v>
      </c>
      <c r="B106" s="605" t="s">
        <v>1525</v>
      </c>
      <c r="C106" s="605" t="s">
        <v>1526</v>
      </c>
      <c r="D106" s="605" t="s">
        <v>1541</v>
      </c>
      <c r="E106" s="605" t="s">
        <v>665</v>
      </c>
      <c r="F106" s="622">
        <v>7.76</v>
      </c>
      <c r="G106" s="622">
        <v>13723.699999999999</v>
      </c>
      <c r="H106" s="622">
        <v>0.77114427860696522</v>
      </c>
      <c r="I106" s="622">
        <v>1768.5180412371133</v>
      </c>
      <c r="J106" s="622">
        <v>10.049999999999999</v>
      </c>
      <c r="K106" s="622">
        <v>17796.539999999997</v>
      </c>
      <c r="L106" s="622">
        <v>1</v>
      </c>
      <c r="M106" s="622">
        <v>1770.8</v>
      </c>
      <c r="N106" s="622">
        <v>10.55</v>
      </c>
      <c r="O106" s="622">
        <v>19190.789999999997</v>
      </c>
      <c r="P106" s="610">
        <v>1.0783438803272996</v>
      </c>
      <c r="Q106" s="623">
        <v>1819.0322274881512</v>
      </c>
    </row>
    <row r="107" spans="1:17" ht="14.4" customHeight="1" x14ac:dyDescent="0.3">
      <c r="A107" s="604" t="s">
        <v>1855</v>
      </c>
      <c r="B107" s="605" t="s">
        <v>1525</v>
      </c>
      <c r="C107" s="605" t="s">
        <v>1526</v>
      </c>
      <c r="D107" s="605" t="s">
        <v>1542</v>
      </c>
      <c r="E107" s="605" t="s">
        <v>650</v>
      </c>
      <c r="F107" s="622">
        <v>0.44999999999999996</v>
      </c>
      <c r="G107" s="622">
        <v>170.7</v>
      </c>
      <c r="H107" s="622"/>
      <c r="I107" s="622">
        <v>379.33333333333337</v>
      </c>
      <c r="J107" s="622"/>
      <c r="K107" s="622"/>
      <c r="L107" s="622"/>
      <c r="M107" s="622"/>
      <c r="N107" s="622"/>
      <c r="O107" s="622"/>
      <c r="P107" s="610"/>
      <c r="Q107" s="623"/>
    </row>
    <row r="108" spans="1:17" ht="14.4" customHeight="1" x14ac:dyDescent="0.3">
      <c r="A108" s="604" t="s">
        <v>1855</v>
      </c>
      <c r="B108" s="605" t="s">
        <v>1525</v>
      </c>
      <c r="C108" s="605" t="s">
        <v>1526</v>
      </c>
      <c r="D108" s="605" t="s">
        <v>1543</v>
      </c>
      <c r="E108" s="605" t="s">
        <v>627</v>
      </c>
      <c r="F108" s="622">
        <v>0.72000000000000008</v>
      </c>
      <c r="G108" s="622">
        <v>653.43000000000006</v>
      </c>
      <c r="H108" s="622">
        <v>2.7807898544556986</v>
      </c>
      <c r="I108" s="622">
        <v>907.54166666666663</v>
      </c>
      <c r="J108" s="622">
        <v>0.26</v>
      </c>
      <c r="K108" s="622">
        <v>234.98000000000002</v>
      </c>
      <c r="L108" s="622">
        <v>1</v>
      </c>
      <c r="M108" s="622">
        <v>903.76923076923083</v>
      </c>
      <c r="N108" s="622">
        <v>0.45</v>
      </c>
      <c r="O108" s="622">
        <v>406.71</v>
      </c>
      <c r="P108" s="610">
        <v>1.7308281555877094</v>
      </c>
      <c r="Q108" s="623">
        <v>903.8</v>
      </c>
    </row>
    <row r="109" spans="1:17" ht="14.4" customHeight="1" x14ac:dyDescent="0.3">
      <c r="A109" s="604" t="s">
        <v>1855</v>
      </c>
      <c r="B109" s="605" t="s">
        <v>1525</v>
      </c>
      <c r="C109" s="605" t="s">
        <v>1526</v>
      </c>
      <c r="D109" s="605" t="s">
        <v>1544</v>
      </c>
      <c r="E109" s="605" t="s">
        <v>665</v>
      </c>
      <c r="F109" s="622">
        <v>0.6100000000000001</v>
      </c>
      <c r="G109" s="622">
        <v>20080.930000000008</v>
      </c>
      <c r="H109" s="622">
        <v>1.0480592230420394</v>
      </c>
      <c r="I109" s="622">
        <v>32919.55737704919</v>
      </c>
      <c r="J109" s="622">
        <v>0.55000000000000004</v>
      </c>
      <c r="K109" s="622">
        <v>19160.109999999997</v>
      </c>
      <c r="L109" s="622">
        <v>1</v>
      </c>
      <c r="M109" s="622">
        <v>34836.563636363629</v>
      </c>
      <c r="N109" s="622">
        <v>0.43</v>
      </c>
      <c r="O109" s="622">
        <v>14333.940000000002</v>
      </c>
      <c r="P109" s="610">
        <v>0.74811365905519356</v>
      </c>
      <c r="Q109" s="623">
        <v>33334.744186046519</v>
      </c>
    </row>
    <row r="110" spans="1:17" ht="14.4" customHeight="1" x14ac:dyDescent="0.3">
      <c r="A110" s="604" t="s">
        <v>1855</v>
      </c>
      <c r="B110" s="605" t="s">
        <v>1525</v>
      </c>
      <c r="C110" s="605" t="s">
        <v>1501</v>
      </c>
      <c r="D110" s="605" t="s">
        <v>1679</v>
      </c>
      <c r="E110" s="605" t="s">
        <v>1680</v>
      </c>
      <c r="F110" s="622"/>
      <c r="G110" s="622"/>
      <c r="H110" s="622"/>
      <c r="I110" s="622"/>
      <c r="J110" s="622">
        <v>1</v>
      </c>
      <c r="K110" s="622">
        <v>589.59</v>
      </c>
      <c r="L110" s="622">
        <v>1</v>
      </c>
      <c r="M110" s="622">
        <v>589.59</v>
      </c>
      <c r="N110" s="622">
        <v>1</v>
      </c>
      <c r="O110" s="622">
        <v>589.59</v>
      </c>
      <c r="P110" s="610">
        <v>1</v>
      </c>
      <c r="Q110" s="623">
        <v>589.59</v>
      </c>
    </row>
    <row r="111" spans="1:17" ht="14.4" customHeight="1" x14ac:dyDescent="0.3">
      <c r="A111" s="604" t="s">
        <v>1855</v>
      </c>
      <c r="B111" s="605" t="s">
        <v>1525</v>
      </c>
      <c r="C111" s="605" t="s">
        <v>1501</v>
      </c>
      <c r="D111" s="605" t="s">
        <v>1681</v>
      </c>
      <c r="E111" s="605" t="s">
        <v>1682</v>
      </c>
      <c r="F111" s="622"/>
      <c r="G111" s="622"/>
      <c r="H111" s="622"/>
      <c r="I111" s="622"/>
      <c r="J111" s="622"/>
      <c r="K111" s="622"/>
      <c r="L111" s="622"/>
      <c r="M111" s="622"/>
      <c r="N111" s="622">
        <v>1</v>
      </c>
      <c r="O111" s="622">
        <v>1447.28</v>
      </c>
      <c r="P111" s="610"/>
      <c r="Q111" s="623">
        <v>1447.28</v>
      </c>
    </row>
    <row r="112" spans="1:17" ht="14.4" customHeight="1" x14ac:dyDescent="0.3">
      <c r="A112" s="604" t="s">
        <v>1855</v>
      </c>
      <c r="B112" s="605" t="s">
        <v>1525</v>
      </c>
      <c r="C112" s="605" t="s">
        <v>1501</v>
      </c>
      <c r="D112" s="605" t="s">
        <v>1683</v>
      </c>
      <c r="E112" s="605" t="s">
        <v>1684</v>
      </c>
      <c r="F112" s="622">
        <v>2</v>
      </c>
      <c r="G112" s="622">
        <v>1944.64</v>
      </c>
      <c r="H112" s="622">
        <v>0.66666666666666674</v>
      </c>
      <c r="I112" s="622">
        <v>972.32</v>
      </c>
      <c r="J112" s="622">
        <v>3</v>
      </c>
      <c r="K112" s="622">
        <v>2916.96</v>
      </c>
      <c r="L112" s="622">
        <v>1</v>
      </c>
      <c r="M112" s="622">
        <v>972.32</v>
      </c>
      <c r="N112" s="622">
        <v>4</v>
      </c>
      <c r="O112" s="622">
        <v>3889.28</v>
      </c>
      <c r="P112" s="610">
        <v>1.3333333333333335</v>
      </c>
      <c r="Q112" s="623">
        <v>972.32</v>
      </c>
    </row>
    <row r="113" spans="1:17" ht="14.4" customHeight="1" x14ac:dyDescent="0.3">
      <c r="A113" s="604" t="s">
        <v>1855</v>
      </c>
      <c r="B113" s="605" t="s">
        <v>1525</v>
      </c>
      <c r="C113" s="605" t="s">
        <v>1501</v>
      </c>
      <c r="D113" s="605" t="s">
        <v>1685</v>
      </c>
      <c r="E113" s="605" t="s">
        <v>1684</v>
      </c>
      <c r="F113" s="622">
        <v>4</v>
      </c>
      <c r="G113" s="622">
        <v>6829.24</v>
      </c>
      <c r="H113" s="622">
        <v>0.33333333333333331</v>
      </c>
      <c r="I113" s="622">
        <v>1707.31</v>
      </c>
      <c r="J113" s="622">
        <v>12</v>
      </c>
      <c r="K113" s="622">
        <v>20487.72</v>
      </c>
      <c r="L113" s="622">
        <v>1</v>
      </c>
      <c r="M113" s="622">
        <v>1707.3100000000002</v>
      </c>
      <c r="N113" s="622">
        <v>10</v>
      </c>
      <c r="O113" s="622">
        <v>17073.099999999999</v>
      </c>
      <c r="P113" s="610">
        <v>0.83333333333333326</v>
      </c>
      <c r="Q113" s="623">
        <v>1707.31</v>
      </c>
    </row>
    <row r="114" spans="1:17" ht="14.4" customHeight="1" x14ac:dyDescent="0.3">
      <c r="A114" s="604" t="s">
        <v>1855</v>
      </c>
      <c r="B114" s="605" t="s">
        <v>1525</v>
      </c>
      <c r="C114" s="605" t="s">
        <v>1501</v>
      </c>
      <c r="D114" s="605" t="s">
        <v>1686</v>
      </c>
      <c r="E114" s="605" t="s">
        <v>1684</v>
      </c>
      <c r="F114" s="622"/>
      <c r="G114" s="622"/>
      <c r="H114" s="622"/>
      <c r="I114" s="622"/>
      <c r="J114" s="622"/>
      <c r="K114" s="622"/>
      <c r="L114" s="622"/>
      <c r="M114" s="622"/>
      <c r="N114" s="622">
        <v>2</v>
      </c>
      <c r="O114" s="622">
        <v>4132.6000000000004</v>
      </c>
      <c r="P114" s="610"/>
      <c r="Q114" s="623">
        <v>2066.3000000000002</v>
      </c>
    </row>
    <row r="115" spans="1:17" ht="14.4" customHeight="1" x14ac:dyDescent="0.3">
      <c r="A115" s="604" t="s">
        <v>1855</v>
      </c>
      <c r="B115" s="605" t="s">
        <v>1525</v>
      </c>
      <c r="C115" s="605" t="s">
        <v>1501</v>
      </c>
      <c r="D115" s="605" t="s">
        <v>1858</v>
      </c>
      <c r="E115" s="605" t="s">
        <v>1750</v>
      </c>
      <c r="F115" s="622"/>
      <c r="G115" s="622"/>
      <c r="H115" s="622"/>
      <c r="I115" s="622"/>
      <c r="J115" s="622"/>
      <c r="K115" s="622"/>
      <c r="L115" s="622"/>
      <c r="M115" s="622"/>
      <c r="N115" s="622">
        <v>1</v>
      </c>
      <c r="O115" s="622">
        <v>1932.09</v>
      </c>
      <c r="P115" s="610"/>
      <c r="Q115" s="623">
        <v>1932.09</v>
      </c>
    </row>
    <row r="116" spans="1:17" ht="14.4" customHeight="1" x14ac:dyDescent="0.3">
      <c r="A116" s="604" t="s">
        <v>1855</v>
      </c>
      <c r="B116" s="605" t="s">
        <v>1525</v>
      </c>
      <c r="C116" s="605" t="s">
        <v>1501</v>
      </c>
      <c r="D116" s="605" t="s">
        <v>1687</v>
      </c>
      <c r="E116" s="605" t="s">
        <v>1688</v>
      </c>
      <c r="F116" s="622">
        <v>1</v>
      </c>
      <c r="G116" s="622">
        <v>1027.76</v>
      </c>
      <c r="H116" s="622"/>
      <c r="I116" s="622">
        <v>1027.76</v>
      </c>
      <c r="J116" s="622"/>
      <c r="K116" s="622"/>
      <c r="L116" s="622"/>
      <c r="M116" s="622"/>
      <c r="N116" s="622"/>
      <c r="O116" s="622"/>
      <c r="P116" s="610"/>
      <c r="Q116" s="623"/>
    </row>
    <row r="117" spans="1:17" ht="14.4" customHeight="1" x14ac:dyDescent="0.3">
      <c r="A117" s="604" t="s">
        <v>1855</v>
      </c>
      <c r="B117" s="605" t="s">
        <v>1525</v>
      </c>
      <c r="C117" s="605" t="s">
        <v>1501</v>
      </c>
      <c r="D117" s="605" t="s">
        <v>1689</v>
      </c>
      <c r="E117" s="605" t="s">
        <v>1688</v>
      </c>
      <c r="F117" s="622"/>
      <c r="G117" s="622"/>
      <c r="H117" s="622"/>
      <c r="I117" s="622"/>
      <c r="J117" s="622">
        <v>2</v>
      </c>
      <c r="K117" s="622">
        <v>4283.7</v>
      </c>
      <c r="L117" s="622">
        <v>1</v>
      </c>
      <c r="M117" s="622">
        <v>2141.85</v>
      </c>
      <c r="N117" s="622"/>
      <c r="O117" s="622"/>
      <c r="P117" s="610"/>
      <c r="Q117" s="623"/>
    </row>
    <row r="118" spans="1:17" ht="14.4" customHeight="1" x14ac:dyDescent="0.3">
      <c r="A118" s="604" t="s">
        <v>1855</v>
      </c>
      <c r="B118" s="605" t="s">
        <v>1525</v>
      </c>
      <c r="C118" s="605" t="s">
        <v>1501</v>
      </c>
      <c r="D118" s="605" t="s">
        <v>1690</v>
      </c>
      <c r="E118" s="605" t="s">
        <v>1691</v>
      </c>
      <c r="F118" s="622">
        <v>1</v>
      </c>
      <c r="G118" s="622">
        <v>3003.38</v>
      </c>
      <c r="H118" s="622">
        <v>0.25</v>
      </c>
      <c r="I118" s="622">
        <v>3003.38</v>
      </c>
      <c r="J118" s="622">
        <v>4</v>
      </c>
      <c r="K118" s="622">
        <v>12013.52</v>
      </c>
      <c r="L118" s="622">
        <v>1</v>
      </c>
      <c r="M118" s="622">
        <v>3003.38</v>
      </c>
      <c r="N118" s="622">
        <v>4</v>
      </c>
      <c r="O118" s="622">
        <v>12013.52</v>
      </c>
      <c r="P118" s="610">
        <v>1</v>
      </c>
      <c r="Q118" s="623">
        <v>3003.38</v>
      </c>
    </row>
    <row r="119" spans="1:17" ht="14.4" customHeight="1" x14ac:dyDescent="0.3">
      <c r="A119" s="604" t="s">
        <v>1855</v>
      </c>
      <c r="B119" s="605" t="s">
        <v>1525</v>
      </c>
      <c r="C119" s="605" t="s">
        <v>1501</v>
      </c>
      <c r="D119" s="605" t="s">
        <v>1694</v>
      </c>
      <c r="E119" s="605" t="s">
        <v>1695</v>
      </c>
      <c r="F119" s="622">
        <v>2</v>
      </c>
      <c r="G119" s="622">
        <v>8275.7800000000007</v>
      </c>
      <c r="H119" s="622">
        <v>0.25</v>
      </c>
      <c r="I119" s="622">
        <v>4137.8900000000003</v>
      </c>
      <c r="J119" s="622">
        <v>8</v>
      </c>
      <c r="K119" s="622">
        <v>33103.120000000003</v>
      </c>
      <c r="L119" s="622">
        <v>1</v>
      </c>
      <c r="M119" s="622">
        <v>4137.8900000000003</v>
      </c>
      <c r="N119" s="622">
        <v>4</v>
      </c>
      <c r="O119" s="622">
        <v>16551.560000000001</v>
      </c>
      <c r="P119" s="610">
        <v>0.5</v>
      </c>
      <c r="Q119" s="623">
        <v>4137.8900000000003</v>
      </c>
    </row>
    <row r="120" spans="1:17" ht="14.4" customHeight="1" x14ac:dyDescent="0.3">
      <c r="A120" s="604" t="s">
        <v>1855</v>
      </c>
      <c r="B120" s="605" t="s">
        <v>1525</v>
      </c>
      <c r="C120" s="605" t="s">
        <v>1501</v>
      </c>
      <c r="D120" s="605" t="s">
        <v>1700</v>
      </c>
      <c r="E120" s="605" t="s">
        <v>1701</v>
      </c>
      <c r="F120" s="622"/>
      <c r="G120" s="622"/>
      <c r="H120" s="622"/>
      <c r="I120" s="622"/>
      <c r="J120" s="622">
        <v>1</v>
      </c>
      <c r="K120" s="622">
        <v>1002.8</v>
      </c>
      <c r="L120" s="622">
        <v>1</v>
      </c>
      <c r="M120" s="622">
        <v>1002.8</v>
      </c>
      <c r="N120" s="622">
        <v>12</v>
      </c>
      <c r="O120" s="622">
        <v>12033.599999999999</v>
      </c>
      <c r="P120" s="610">
        <v>11.999999999999998</v>
      </c>
      <c r="Q120" s="623">
        <v>1002.7999999999998</v>
      </c>
    </row>
    <row r="121" spans="1:17" ht="14.4" customHeight="1" x14ac:dyDescent="0.3">
      <c r="A121" s="604" t="s">
        <v>1855</v>
      </c>
      <c r="B121" s="605" t="s">
        <v>1525</v>
      </c>
      <c r="C121" s="605" t="s">
        <v>1501</v>
      </c>
      <c r="D121" s="605" t="s">
        <v>1702</v>
      </c>
      <c r="E121" s="605" t="s">
        <v>1703</v>
      </c>
      <c r="F121" s="622">
        <v>2</v>
      </c>
      <c r="G121" s="622">
        <v>15300</v>
      </c>
      <c r="H121" s="622">
        <v>0.4</v>
      </c>
      <c r="I121" s="622">
        <v>7650</v>
      </c>
      <c r="J121" s="622">
        <v>5</v>
      </c>
      <c r="K121" s="622">
        <v>38250</v>
      </c>
      <c r="L121" s="622">
        <v>1</v>
      </c>
      <c r="M121" s="622">
        <v>7650</v>
      </c>
      <c r="N121" s="622">
        <v>2</v>
      </c>
      <c r="O121" s="622">
        <v>15300</v>
      </c>
      <c r="P121" s="610">
        <v>0.4</v>
      </c>
      <c r="Q121" s="623">
        <v>7650</v>
      </c>
    </row>
    <row r="122" spans="1:17" ht="14.4" customHeight="1" x14ac:dyDescent="0.3">
      <c r="A122" s="604" t="s">
        <v>1855</v>
      </c>
      <c r="B122" s="605" t="s">
        <v>1525</v>
      </c>
      <c r="C122" s="605" t="s">
        <v>1501</v>
      </c>
      <c r="D122" s="605" t="s">
        <v>1706</v>
      </c>
      <c r="E122" s="605" t="s">
        <v>1707</v>
      </c>
      <c r="F122" s="622">
        <v>2</v>
      </c>
      <c r="G122" s="622">
        <v>26569.040000000001</v>
      </c>
      <c r="H122" s="622">
        <v>0.39999999999999997</v>
      </c>
      <c r="I122" s="622">
        <v>13284.52</v>
      </c>
      <c r="J122" s="622">
        <v>5</v>
      </c>
      <c r="K122" s="622">
        <v>66422.600000000006</v>
      </c>
      <c r="L122" s="622">
        <v>1</v>
      </c>
      <c r="M122" s="622">
        <v>13284.52</v>
      </c>
      <c r="N122" s="622">
        <v>1</v>
      </c>
      <c r="O122" s="622">
        <v>13284.52</v>
      </c>
      <c r="P122" s="610">
        <v>0.19999999999999998</v>
      </c>
      <c r="Q122" s="623">
        <v>13284.52</v>
      </c>
    </row>
    <row r="123" spans="1:17" ht="14.4" customHeight="1" x14ac:dyDescent="0.3">
      <c r="A123" s="604" t="s">
        <v>1855</v>
      </c>
      <c r="B123" s="605" t="s">
        <v>1525</v>
      </c>
      <c r="C123" s="605" t="s">
        <v>1501</v>
      </c>
      <c r="D123" s="605" t="s">
        <v>1708</v>
      </c>
      <c r="E123" s="605" t="s">
        <v>1709</v>
      </c>
      <c r="F123" s="622">
        <v>1</v>
      </c>
      <c r="G123" s="622">
        <v>2170.9699999999998</v>
      </c>
      <c r="H123" s="622">
        <v>0.25</v>
      </c>
      <c r="I123" s="622">
        <v>2170.9699999999998</v>
      </c>
      <c r="J123" s="622">
        <v>4</v>
      </c>
      <c r="K123" s="622">
        <v>8683.8799999999992</v>
      </c>
      <c r="L123" s="622">
        <v>1</v>
      </c>
      <c r="M123" s="622">
        <v>2170.9699999999998</v>
      </c>
      <c r="N123" s="622">
        <v>4</v>
      </c>
      <c r="O123" s="622">
        <v>8683.8799999999992</v>
      </c>
      <c r="P123" s="610">
        <v>1</v>
      </c>
      <c r="Q123" s="623">
        <v>2170.9699999999998</v>
      </c>
    </row>
    <row r="124" spans="1:17" ht="14.4" customHeight="1" x14ac:dyDescent="0.3">
      <c r="A124" s="604" t="s">
        <v>1855</v>
      </c>
      <c r="B124" s="605" t="s">
        <v>1525</v>
      </c>
      <c r="C124" s="605" t="s">
        <v>1501</v>
      </c>
      <c r="D124" s="605" t="s">
        <v>1859</v>
      </c>
      <c r="E124" s="605" t="s">
        <v>1860</v>
      </c>
      <c r="F124" s="622">
        <v>2</v>
      </c>
      <c r="G124" s="622">
        <v>5948.72</v>
      </c>
      <c r="H124" s="622">
        <v>0.39999999999999997</v>
      </c>
      <c r="I124" s="622">
        <v>2974.36</v>
      </c>
      <c r="J124" s="622">
        <v>5</v>
      </c>
      <c r="K124" s="622">
        <v>14871.800000000001</v>
      </c>
      <c r="L124" s="622">
        <v>1</v>
      </c>
      <c r="M124" s="622">
        <v>2974.36</v>
      </c>
      <c r="N124" s="622">
        <v>2</v>
      </c>
      <c r="O124" s="622">
        <v>5948.72</v>
      </c>
      <c r="P124" s="610">
        <v>0.39999999999999997</v>
      </c>
      <c r="Q124" s="623">
        <v>2974.36</v>
      </c>
    </row>
    <row r="125" spans="1:17" ht="14.4" customHeight="1" x14ac:dyDescent="0.3">
      <c r="A125" s="604" t="s">
        <v>1855</v>
      </c>
      <c r="B125" s="605" t="s">
        <v>1525</v>
      </c>
      <c r="C125" s="605" t="s">
        <v>1501</v>
      </c>
      <c r="D125" s="605" t="s">
        <v>1822</v>
      </c>
      <c r="E125" s="605" t="s">
        <v>1823</v>
      </c>
      <c r="F125" s="622">
        <v>2</v>
      </c>
      <c r="G125" s="622">
        <v>10518.46</v>
      </c>
      <c r="H125" s="622">
        <v>1</v>
      </c>
      <c r="I125" s="622">
        <v>5259.23</v>
      </c>
      <c r="J125" s="622">
        <v>2</v>
      </c>
      <c r="K125" s="622">
        <v>10518.46</v>
      </c>
      <c r="L125" s="622">
        <v>1</v>
      </c>
      <c r="M125" s="622">
        <v>5259.23</v>
      </c>
      <c r="N125" s="622">
        <v>6</v>
      </c>
      <c r="O125" s="622">
        <v>31555.379999999997</v>
      </c>
      <c r="P125" s="610">
        <v>3</v>
      </c>
      <c r="Q125" s="623">
        <v>5259.23</v>
      </c>
    </row>
    <row r="126" spans="1:17" ht="14.4" customHeight="1" x14ac:dyDescent="0.3">
      <c r="A126" s="604" t="s">
        <v>1855</v>
      </c>
      <c r="B126" s="605" t="s">
        <v>1525</v>
      </c>
      <c r="C126" s="605" t="s">
        <v>1501</v>
      </c>
      <c r="D126" s="605" t="s">
        <v>1712</v>
      </c>
      <c r="E126" s="605" t="s">
        <v>1713</v>
      </c>
      <c r="F126" s="622">
        <v>2</v>
      </c>
      <c r="G126" s="622">
        <v>1211.3</v>
      </c>
      <c r="H126" s="622">
        <v>0.25</v>
      </c>
      <c r="I126" s="622">
        <v>605.65</v>
      </c>
      <c r="J126" s="622">
        <v>8</v>
      </c>
      <c r="K126" s="622">
        <v>4845.2</v>
      </c>
      <c r="L126" s="622">
        <v>1</v>
      </c>
      <c r="M126" s="622">
        <v>605.65</v>
      </c>
      <c r="N126" s="622">
        <v>8</v>
      </c>
      <c r="O126" s="622">
        <v>4845.2</v>
      </c>
      <c r="P126" s="610">
        <v>1</v>
      </c>
      <c r="Q126" s="623">
        <v>605.65</v>
      </c>
    </row>
    <row r="127" spans="1:17" ht="14.4" customHeight="1" x14ac:dyDescent="0.3">
      <c r="A127" s="604" t="s">
        <v>1855</v>
      </c>
      <c r="B127" s="605" t="s">
        <v>1525</v>
      </c>
      <c r="C127" s="605" t="s">
        <v>1501</v>
      </c>
      <c r="D127" s="605" t="s">
        <v>1714</v>
      </c>
      <c r="E127" s="605" t="s">
        <v>1715</v>
      </c>
      <c r="F127" s="622"/>
      <c r="G127" s="622"/>
      <c r="H127" s="622"/>
      <c r="I127" s="622"/>
      <c r="J127" s="622"/>
      <c r="K127" s="622"/>
      <c r="L127" s="622"/>
      <c r="M127" s="622"/>
      <c r="N127" s="622">
        <v>1</v>
      </c>
      <c r="O127" s="622">
        <v>15489.6</v>
      </c>
      <c r="P127" s="610"/>
      <c r="Q127" s="623">
        <v>15489.6</v>
      </c>
    </row>
    <row r="128" spans="1:17" ht="14.4" customHeight="1" x14ac:dyDescent="0.3">
      <c r="A128" s="604" t="s">
        <v>1855</v>
      </c>
      <c r="B128" s="605" t="s">
        <v>1525</v>
      </c>
      <c r="C128" s="605" t="s">
        <v>1501</v>
      </c>
      <c r="D128" s="605" t="s">
        <v>1861</v>
      </c>
      <c r="E128" s="605" t="s">
        <v>1862</v>
      </c>
      <c r="F128" s="622">
        <v>2</v>
      </c>
      <c r="G128" s="622">
        <v>34763.980000000003</v>
      </c>
      <c r="H128" s="622">
        <v>0.39999999999999997</v>
      </c>
      <c r="I128" s="622">
        <v>17381.990000000002</v>
      </c>
      <c r="J128" s="622">
        <v>5</v>
      </c>
      <c r="K128" s="622">
        <v>86909.950000000012</v>
      </c>
      <c r="L128" s="622">
        <v>1</v>
      </c>
      <c r="M128" s="622">
        <v>17381.990000000002</v>
      </c>
      <c r="N128" s="622">
        <v>2</v>
      </c>
      <c r="O128" s="622">
        <v>34763.980000000003</v>
      </c>
      <c r="P128" s="610">
        <v>0.39999999999999997</v>
      </c>
      <c r="Q128" s="623">
        <v>17381.990000000002</v>
      </c>
    </row>
    <row r="129" spans="1:17" ht="14.4" customHeight="1" x14ac:dyDescent="0.3">
      <c r="A129" s="604" t="s">
        <v>1855</v>
      </c>
      <c r="B129" s="605" t="s">
        <v>1525</v>
      </c>
      <c r="C129" s="605" t="s">
        <v>1501</v>
      </c>
      <c r="D129" s="605" t="s">
        <v>1716</v>
      </c>
      <c r="E129" s="605" t="s">
        <v>1717</v>
      </c>
      <c r="F129" s="622">
        <v>2</v>
      </c>
      <c r="G129" s="622">
        <v>1662.32</v>
      </c>
      <c r="H129" s="622">
        <v>0.2857142857142857</v>
      </c>
      <c r="I129" s="622">
        <v>831.16</v>
      </c>
      <c r="J129" s="622">
        <v>7</v>
      </c>
      <c r="K129" s="622">
        <v>5818.12</v>
      </c>
      <c r="L129" s="622">
        <v>1</v>
      </c>
      <c r="M129" s="622">
        <v>831.16</v>
      </c>
      <c r="N129" s="622">
        <v>4</v>
      </c>
      <c r="O129" s="622">
        <v>3324.64</v>
      </c>
      <c r="P129" s="610">
        <v>0.5714285714285714</v>
      </c>
      <c r="Q129" s="623">
        <v>831.16</v>
      </c>
    </row>
    <row r="130" spans="1:17" ht="14.4" customHeight="1" x14ac:dyDescent="0.3">
      <c r="A130" s="604" t="s">
        <v>1855</v>
      </c>
      <c r="B130" s="605" t="s">
        <v>1525</v>
      </c>
      <c r="C130" s="605" t="s">
        <v>1501</v>
      </c>
      <c r="D130" s="605" t="s">
        <v>1718</v>
      </c>
      <c r="E130" s="605" t="s">
        <v>1717</v>
      </c>
      <c r="F130" s="622">
        <v>4</v>
      </c>
      <c r="G130" s="622">
        <v>3552.24</v>
      </c>
      <c r="H130" s="622">
        <v>1</v>
      </c>
      <c r="I130" s="622">
        <v>888.06</v>
      </c>
      <c r="J130" s="622">
        <v>4</v>
      </c>
      <c r="K130" s="622">
        <v>3552.24</v>
      </c>
      <c r="L130" s="622">
        <v>1</v>
      </c>
      <c r="M130" s="622">
        <v>888.06</v>
      </c>
      <c r="N130" s="622">
        <v>3</v>
      </c>
      <c r="O130" s="622">
        <v>2664.18</v>
      </c>
      <c r="P130" s="610">
        <v>0.75</v>
      </c>
      <c r="Q130" s="623">
        <v>888.06</v>
      </c>
    </row>
    <row r="131" spans="1:17" ht="14.4" customHeight="1" x14ac:dyDescent="0.3">
      <c r="A131" s="604" t="s">
        <v>1855</v>
      </c>
      <c r="B131" s="605" t="s">
        <v>1525</v>
      </c>
      <c r="C131" s="605" t="s">
        <v>1501</v>
      </c>
      <c r="D131" s="605" t="s">
        <v>1719</v>
      </c>
      <c r="E131" s="605" t="s">
        <v>1720</v>
      </c>
      <c r="F131" s="622">
        <v>4</v>
      </c>
      <c r="G131" s="622">
        <v>3324.64</v>
      </c>
      <c r="H131" s="622">
        <v>0.79999999999999993</v>
      </c>
      <c r="I131" s="622">
        <v>831.16</v>
      </c>
      <c r="J131" s="622">
        <v>5</v>
      </c>
      <c r="K131" s="622">
        <v>4155.8</v>
      </c>
      <c r="L131" s="622">
        <v>1</v>
      </c>
      <c r="M131" s="622">
        <v>831.16000000000008</v>
      </c>
      <c r="N131" s="622">
        <v>2</v>
      </c>
      <c r="O131" s="622">
        <v>1662.32</v>
      </c>
      <c r="P131" s="610">
        <v>0.39999999999999997</v>
      </c>
      <c r="Q131" s="623">
        <v>831.16</v>
      </c>
    </row>
    <row r="132" spans="1:17" ht="14.4" customHeight="1" x14ac:dyDescent="0.3">
      <c r="A132" s="604" t="s">
        <v>1855</v>
      </c>
      <c r="B132" s="605" t="s">
        <v>1525</v>
      </c>
      <c r="C132" s="605" t="s">
        <v>1501</v>
      </c>
      <c r="D132" s="605" t="s">
        <v>1863</v>
      </c>
      <c r="E132" s="605" t="s">
        <v>1864</v>
      </c>
      <c r="F132" s="622"/>
      <c r="G132" s="622"/>
      <c r="H132" s="622"/>
      <c r="I132" s="622"/>
      <c r="J132" s="622">
        <v>5</v>
      </c>
      <c r="K132" s="622">
        <v>19494</v>
      </c>
      <c r="L132" s="622">
        <v>1</v>
      </c>
      <c r="M132" s="622">
        <v>3898.8</v>
      </c>
      <c r="N132" s="622"/>
      <c r="O132" s="622"/>
      <c r="P132" s="610"/>
      <c r="Q132" s="623"/>
    </row>
    <row r="133" spans="1:17" ht="14.4" customHeight="1" x14ac:dyDescent="0.3">
      <c r="A133" s="604" t="s">
        <v>1855</v>
      </c>
      <c r="B133" s="605" t="s">
        <v>1525</v>
      </c>
      <c r="C133" s="605" t="s">
        <v>1501</v>
      </c>
      <c r="D133" s="605" t="s">
        <v>1721</v>
      </c>
      <c r="E133" s="605" t="s">
        <v>1722</v>
      </c>
      <c r="F133" s="622">
        <v>3</v>
      </c>
      <c r="G133" s="622">
        <v>3936.42</v>
      </c>
      <c r="H133" s="622">
        <v>0.75</v>
      </c>
      <c r="I133" s="622">
        <v>1312.14</v>
      </c>
      <c r="J133" s="622">
        <v>4</v>
      </c>
      <c r="K133" s="622">
        <v>5248.56</v>
      </c>
      <c r="L133" s="622">
        <v>1</v>
      </c>
      <c r="M133" s="622">
        <v>1312.14</v>
      </c>
      <c r="N133" s="622">
        <v>4</v>
      </c>
      <c r="O133" s="622">
        <v>5248.56</v>
      </c>
      <c r="P133" s="610">
        <v>1</v>
      </c>
      <c r="Q133" s="623">
        <v>1312.14</v>
      </c>
    </row>
    <row r="134" spans="1:17" ht="14.4" customHeight="1" x14ac:dyDescent="0.3">
      <c r="A134" s="604" t="s">
        <v>1855</v>
      </c>
      <c r="B134" s="605" t="s">
        <v>1525</v>
      </c>
      <c r="C134" s="605" t="s">
        <v>1501</v>
      </c>
      <c r="D134" s="605" t="s">
        <v>1865</v>
      </c>
      <c r="E134" s="605" t="s">
        <v>1866</v>
      </c>
      <c r="F134" s="622">
        <v>14</v>
      </c>
      <c r="G134" s="622">
        <v>51024.119999999995</v>
      </c>
      <c r="H134" s="622">
        <v>1.7499999999999998</v>
      </c>
      <c r="I134" s="622">
        <v>3644.5799999999995</v>
      </c>
      <c r="J134" s="622">
        <v>8</v>
      </c>
      <c r="K134" s="622">
        <v>29156.639999999999</v>
      </c>
      <c r="L134" s="622">
        <v>1</v>
      </c>
      <c r="M134" s="622">
        <v>3644.58</v>
      </c>
      <c r="N134" s="622">
        <v>28</v>
      </c>
      <c r="O134" s="622">
        <v>102048.24</v>
      </c>
      <c r="P134" s="610">
        <v>3.5000000000000004</v>
      </c>
      <c r="Q134" s="623">
        <v>3644.5800000000004</v>
      </c>
    </row>
    <row r="135" spans="1:17" ht="14.4" customHeight="1" x14ac:dyDescent="0.3">
      <c r="A135" s="604" t="s">
        <v>1855</v>
      </c>
      <c r="B135" s="605" t="s">
        <v>1525</v>
      </c>
      <c r="C135" s="605" t="s">
        <v>1501</v>
      </c>
      <c r="D135" s="605" t="s">
        <v>1723</v>
      </c>
      <c r="E135" s="605" t="s">
        <v>1724</v>
      </c>
      <c r="F135" s="622">
        <v>2</v>
      </c>
      <c r="G135" s="622">
        <v>2292.66</v>
      </c>
      <c r="H135" s="622">
        <v>0.4</v>
      </c>
      <c r="I135" s="622">
        <v>1146.33</v>
      </c>
      <c r="J135" s="622">
        <v>5</v>
      </c>
      <c r="K135" s="622">
        <v>5731.65</v>
      </c>
      <c r="L135" s="622">
        <v>1</v>
      </c>
      <c r="M135" s="622">
        <v>1146.33</v>
      </c>
      <c r="N135" s="622">
        <v>3</v>
      </c>
      <c r="O135" s="622">
        <v>3438.99</v>
      </c>
      <c r="P135" s="610">
        <v>0.6</v>
      </c>
      <c r="Q135" s="623">
        <v>1146.33</v>
      </c>
    </row>
    <row r="136" spans="1:17" ht="14.4" customHeight="1" x14ac:dyDescent="0.3">
      <c r="A136" s="604" t="s">
        <v>1855</v>
      </c>
      <c r="B136" s="605" t="s">
        <v>1525</v>
      </c>
      <c r="C136" s="605" t="s">
        <v>1501</v>
      </c>
      <c r="D136" s="605" t="s">
        <v>1867</v>
      </c>
      <c r="E136" s="605" t="s">
        <v>1868</v>
      </c>
      <c r="F136" s="622">
        <v>2</v>
      </c>
      <c r="G136" s="622">
        <v>160000</v>
      </c>
      <c r="H136" s="622">
        <v>0.4</v>
      </c>
      <c r="I136" s="622">
        <v>80000</v>
      </c>
      <c r="J136" s="622">
        <v>5</v>
      </c>
      <c r="K136" s="622">
        <v>400000</v>
      </c>
      <c r="L136" s="622">
        <v>1</v>
      </c>
      <c r="M136" s="622">
        <v>80000</v>
      </c>
      <c r="N136" s="622">
        <v>4</v>
      </c>
      <c r="O136" s="622">
        <v>320000</v>
      </c>
      <c r="P136" s="610">
        <v>0.8</v>
      </c>
      <c r="Q136" s="623">
        <v>80000</v>
      </c>
    </row>
    <row r="137" spans="1:17" ht="14.4" customHeight="1" x14ac:dyDescent="0.3">
      <c r="A137" s="604" t="s">
        <v>1855</v>
      </c>
      <c r="B137" s="605" t="s">
        <v>1525</v>
      </c>
      <c r="C137" s="605" t="s">
        <v>1501</v>
      </c>
      <c r="D137" s="605" t="s">
        <v>1725</v>
      </c>
      <c r="E137" s="605" t="s">
        <v>1726</v>
      </c>
      <c r="F137" s="622">
        <v>3</v>
      </c>
      <c r="G137" s="622">
        <v>1077.3000000000002</v>
      </c>
      <c r="H137" s="622">
        <v>0.60000000000000009</v>
      </c>
      <c r="I137" s="622">
        <v>359.10000000000008</v>
      </c>
      <c r="J137" s="622">
        <v>5</v>
      </c>
      <c r="K137" s="622">
        <v>1795.5</v>
      </c>
      <c r="L137" s="622">
        <v>1</v>
      </c>
      <c r="M137" s="622">
        <v>359.1</v>
      </c>
      <c r="N137" s="622">
        <v>5</v>
      </c>
      <c r="O137" s="622">
        <v>1795.5</v>
      </c>
      <c r="P137" s="610">
        <v>1</v>
      </c>
      <c r="Q137" s="623">
        <v>359.1</v>
      </c>
    </row>
    <row r="138" spans="1:17" ht="14.4" customHeight="1" x14ac:dyDescent="0.3">
      <c r="A138" s="604" t="s">
        <v>1855</v>
      </c>
      <c r="B138" s="605" t="s">
        <v>1525</v>
      </c>
      <c r="C138" s="605" t="s">
        <v>1501</v>
      </c>
      <c r="D138" s="605" t="s">
        <v>1502</v>
      </c>
      <c r="E138" s="605" t="s">
        <v>1503</v>
      </c>
      <c r="F138" s="622">
        <v>5</v>
      </c>
      <c r="G138" s="622">
        <v>4469.5</v>
      </c>
      <c r="H138" s="622">
        <v>1.25</v>
      </c>
      <c r="I138" s="622">
        <v>893.9</v>
      </c>
      <c r="J138" s="622">
        <v>4</v>
      </c>
      <c r="K138" s="622">
        <v>3575.6</v>
      </c>
      <c r="L138" s="622">
        <v>1</v>
      </c>
      <c r="M138" s="622">
        <v>893.9</v>
      </c>
      <c r="N138" s="622">
        <v>4</v>
      </c>
      <c r="O138" s="622">
        <v>3575.6</v>
      </c>
      <c r="P138" s="610">
        <v>1</v>
      </c>
      <c r="Q138" s="623">
        <v>893.9</v>
      </c>
    </row>
    <row r="139" spans="1:17" ht="14.4" customHeight="1" x14ac:dyDescent="0.3">
      <c r="A139" s="604" t="s">
        <v>1855</v>
      </c>
      <c r="B139" s="605" t="s">
        <v>1525</v>
      </c>
      <c r="C139" s="605" t="s">
        <v>1501</v>
      </c>
      <c r="D139" s="605" t="s">
        <v>1869</v>
      </c>
      <c r="E139" s="605" t="s">
        <v>1870</v>
      </c>
      <c r="F139" s="622"/>
      <c r="G139" s="622"/>
      <c r="H139" s="622"/>
      <c r="I139" s="622"/>
      <c r="J139" s="622"/>
      <c r="K139" s="622"/>
      <c r="L139" s="622"/>
      <c r="M139" s="622"/>
      <c r="N139" s="622">
        <v>1</v>
      </c>
      <c r="O139" s="622">
        <v>893.9</v>
      </c>
      <c r="P139" s="610"/>
      <c r="Q139" s="623">
        <v>893.9</v>
      </c>
    </row>
    <row r="140" spans="1:17" ht="14.4" customHeight="1" x14ac:dyDescent="0.3">
      <c r="A140" s="604" t="s">
        <v>1855</v>
      </c>
      <c r="B140" s="605" t="s">
        <v>1525</v>
      </c>
      <c r="C140" s="605" t="s">
        <v>1501</v>
      </c>
      <c r="D140" s="605" t="s">
        <v>1727</v>
      </c>
      <c r="E140" s="605" t="s">
        <v>1728</v>
      </c>
      <c r="F140" s="622">
        <v>2</v>
      </c>
      <c r="G140" s="622">
        <v>33663.379999999997</v>
      </c>
      <c r="H140" s="622">
        <v>1</v>
      </c>
      <c r="I140" s="622">
        <v>16831.689999999999</v>
      </c>
      <c r="J140" s="622">
        <v>2</v>
      </c>
      <c r="K140" s="622">
        <v>33663.379999999997</v>
      </c>
      <c r="L140" s="622">
        <v>1</v>
      </c>
      <c r="M140" s="622">
        <v>16831.689999999999</v>
      </c>
      <c r="N140" s="622">
        <v>4</v>
      </c>
      <c r="O140" s="622">
        <v>67326.759999999995</v>
      </c>
      <c r="P140" s="610">
        <v>2</v>
      </c>
      <c r="Q140" s="623">
        <v>16831.689999999999</v>
      </c>
    </row>
    <row r="141" spans="1:17" ht="14.4" customHeight="1" x14ac:dyDescent="0.3">
      <c r="A141" s="604" t="s">
        <v>1855</v>
      </c>
      <c r="B141" s="605" t="s">
        <v>1525</v>
      </c>
      <c r="C141" s="605" t="s">
        <v>1501</v>
      </c>
      <c r="D141" s="605" t="s">
        <v>1729</v>
      </c>
      <c r="E141" s="605" t="s">
        <v>1730</v>
      </c>
      <c r="F141" s="622">
        <v>3</v>
      </c>
      <c r="G141" s="622">
        <v>19761.39</v>
      </c>
      <c r="H141" s="622">
        <v>1.5</v>
      </c>
      <c r="I141" s="622">
        <v>6587.13</v>
      </c>
      <c r="J141" s="622">
        <v>2</v>
      </c>
      <c r="K141" s="622">
        <v>13174.26</v>
      </c>
      <c r="L141" s="622">
        <v>1</v>
      </c>
      <c r="M141" s="622">
        <v>6587.13</v>
      </c>
      <c r="N141" s="622">
        <v>4</v>
      </c>
      <c r="O141" s="622">
        <v>26348.52</v>
      </c>
      <c r="P141" s="610">
        <v>2</v>
      </c>
      <c r="Q141" s="623">
        <v>6587.13</v>
      </c>
    </row>
    <row r="142" spans="1:17" ht="14.4" customHeight="1" x14ac:dyDescent="0.3">
      <c r="A142" s="604" t="s">
        <v>1855</v>
      </c>
      <c r="B142" s="605" t="s">
        <v>1525</v>
      </c>
      <c r="C142" s="605" t="s">
        <v>1501</v>
      </c>
      <c r="D142" s="605" t="s">
        <v>1545</v>
      </c>
      <c r="E142" s="605" t="s">
        <v>1546</v>
      </c>
      <c r="F142" s="622">
        <v>1</v>
      </c>
      <c r="G142" s="622">
        <v>1841.62</v>
      </c>
      <c r="H142" s="622">
        <v>0.25</v>
      </c>
      <c r="I142" s="622">
        <v>1841.62</v>
      </c>
      <c r="J142" s="622">
        <v>4</v>
      </c>
      <c r="K142" s="622">
        <v>7366.48</v>
      </c>
      <c r="L142" s="622">
        <v>1</v>
      </c>
      <c r="M142" s="622">
        <v>1841.62</v>
      </c>
      <c r="N142" s="622">
        <v>5</v>
      </c>
      <c r="O142" s="622">
        <v>9208.0999999999985</v>
      </c>
      <c r="P142" s="610">
        <v>1.2499999999999998</v>
      </c>
      <c r="Q142" s="623">
        <v>1841.6199999999997</v>
      </c>
    </row>
    <row r="143" spans="1:17" ht="14.4" customHeight="1" x14ac:dyDescent="0.3">
      <c r="A143" s="604" t="s">
        <v>1855</v>
      </c>
      <c r="B143" s="605" t="s">
        <v>1525</v>
      </c>
      <c r="C143" s="605" t="s">
        <v>1501</v>
      </c>
      <c r="D143" s="605" t="s">
        <v>1733</v>
      </c>
      <c r="E143" s="605" t="s">
        <v>1734</v>
      </c>
      <c r="F143" s="622"/>
      <c r="G143" s="622"/>
      <c r="H143" s="622"/>
      <c r="I143" s="622"/>
      <c r="J143" s="622"/>
      <c r="K143" s="622"/>
      <c r="L143" s="622"/>
      <c r="M143" s="622"/>
      <c r="N143" s="622">
        <v>1</v>
      </c>
      <c r="O143" s="622">
        <v>16719</v>
      </c>
      <c r="P143" s="610"/>
      <c r="Q143" s="623">
        <v>16719</v>
      </c>
    </row>
    <row r="144" spans="1:17" ht="14.4" customHeight="1" x14ac:dyDescent="0.3">
      <c r="A144" s="604" t="s">
        <v>1855</v>
      </c>
      <c r="B144" s="605" t="s">
        <v>1525</v>
      </c>
      <c r="C144" s="605" t="s">
        <v>1501</v>
      </c>
      <c r="D144" s="605" t="s">
        <v>1739</v>
      </c>
      <c r="E144" s="605" t="s">
        <v>1740</v>
      </c>
      <c r="F144" s="622"/>
      <c r="G144" s="622"/>
      <c r="H144" s="622"/>
      <c r="I144" s="622"/>
      <c r="J144" s="622"/>
      <c r="K144" s="622"/>
      <c r="L144" s="622"/>
      <c r="M144" s="622"/>
      <c r="N144" s="622">
        <v>1</v>
      </c>
      <c r="O144" s="622">
        <v>4360</v>
      </c>
      <c r="P144" s="610"/>
      <c r="Q144" s="623">
        <v>4360</v>
      </c>
    </row>
    <row r="145" spans="1:17" ht="14.4" customHeight="1" x14ac:dyDescent="0.3">
      <c r="A145" s="604" t="s">
        <v>1855</v>
      </c>
      <c r="B145" s="605" t="s">
        <v>1525</v>
      </c>
      <c r="C145" s="605" t="s">
        <v>1501</v>
      </c>
      <c r="D145" s="605" t="s">
        <v>1741</v>
      </c>
      <c r="E145" s="605" t="s">
        <v>1742</v>
      </c>
      <c r="F145" s="622">
        <v>2</v>
      </c>
      <c r="G145" s="622">
        <v>761.72</v>
      </c>
      <c r="H145" s="622">
        <v>0.66666666666666674</v>
      </c>
      <c r="I145" s="622">
        <v>380.86</v>
      </c>
      <c r="J145" s="622">
        <v>3</v>
      </c>
      <c r="K145" s="622">
        <v>1142.58</v>
      </c>
      <c r="L145" s="622">
        <v>1</v>
      </c>
      <c r="M145" s="622">
        <v>380.85999999999996</v>
      </c>
      <c r="N145" s="622">
        <v>4</v>
      </c>
      <c r="O145" s="622">
        <v>1523.44</v>
      </c>
      <c r="P145" s="610">
        <v>1.3333333333333335</v>
      </c>
      <c r="Q145" s="623">
        <v>380.86</v>
      </c>
    </row>
    <row r="146" spans="1:17" ht="14.4" customHeight="1" x14ac:dyDescent="0.3">
      <c r="A146" s="604" t="s">
        <v>1855</v>
      </c>
      <c r="B146" s="605" t="s">
        <v>1525</v>
      </c>
      <c r="C146" s="605" t="s">
        <v>1501</v>
      </c>
      <c r="D146" s="605" t="s">
        <v>1871</v>
      </c>
      <c r="E146" s="605" t="s">
        <v>1872</v>
      </c>
      <c r="F146" s="622"/>
      <c r="G146" s="622"/>
      <c r="H146" s="622"/>
      <c r="I146" s="622"/>
      <c r="J146" s="622">
        <v>1</v>
      </c>
      <c r="K146" s="622">
        <v>1085.2</v>
      </c>
      <c r="L146" s="622">
        <v>1</v>
      </c>
      <c r="M146" s="622">
        <v>1085.2</v>
      </c>
      <c r="N146" s="622"/>
      <c r="O146" s="622"/>
      <c r="P146" s="610"/>
      <c r="Q146" s="623"/>
    </row>
    <row r="147" spans="1:17" ht="14.4" customHeight="1" x14ac:dyDescent="0.3">
      <c r="A147" s="604" t="s">
        <v>1855</v>
      </c>
      <c r="B147" s="605" t="s">
        <v>1525</v>
      </c>
      <c r="C147" s="605" t="s">
        <v>1501</v>
      </c>
      <c r="D147" s="605" t="s">
        <v>1747</v>
      </c>
      <c r="E147" s="605" t="s">
        <v>1748</v>
      </c>
      <c r="F147" s="622"/>
      <c r="G147" s="622"/>
      <c r="H147" s="622"/>
      <c r="I147" s="622"/>
      <c r="J147" s="622"/>
      <c r="K147" s="622"/>
      <c r="L147" s="622"/>
      <c r="M147" s="622"/>
      <c r="N147" s="622">
        <v>1</v>
      </c>
      <c r="O147" s="622">
        <v>18900</v>
      </c>
      <c r="P147" s="610"/>
      <c r="Q147" s="623">
        <v>18900</v>
      </c>
    </row>
    <row r="148" spans="1:17" ht="14.4" customHeight="1" x14ac:dyDescent="0.3">
      <c r="A148" s="604" t="s">
        <v>1855</v>
      </c>
      <c r="B148" s="605" t="s">
        <v>1525</v>
      </c>
      <c r="C148" s="605" t="s">
        <v>1508</v>
      </c>
      <c r="D148" s="605" t="s">
        <v>1553</v>
      </c>
      <c r="E148" s="605" t="s">
        <v>1554</v>
      </c>
      <c r="F148" s="622">
        <v>3</v>
      </c>
      <c r="G148" s="622">
        <v>621</v>
      </c>
      <c r="H148" s="622"/>
      <c r="I148" s="622">
        <v>207</v>
      </c>
      <c r="J148" s="622"/>
      <c r="K148" s="622"/>
      <c r="L148" s="622"/>
      <c r="M148" s="622"/>
      <c r="N148" s="622"/>
      <c r="O148" s="622"/>
      <c r="P148" s="610"/>
      <c r="Q148" s="623"/>
    </row>
    <row r="149" spans="1:17" ht="14.4" customHeight="1" x14ac:dyDescent="0.3">
      <c r="A149" s="604" t="s">
        <v>1855</v>
      </c>
      <c r="B149" s="605" t="s">
        <v>1525</v>
      </c>
      <c r="C149" s="605" t="s">
        <v>1508</v>
      </c>
      <c r="D149" s="605" t="s">
        <v>1555</v>
      </c>
      <c r="E149" s="605" t="s">
        <v>1556</v>
      </c>
      <c r="F149" s="622">
        <v>2</v>
      </c>
      <c r="G149" s="622">
        <v>302</v>
      </c>
      <c r="H149" s="622"/>
      <c r="I149" s="622">
        <v>151</v>
      </c>
      <c r="J149" s="622"/>
      <c r="K149" s="622"/>
      <c r="L149" s="622"/>
      <c r="M149" s="622"/>
      <c r="N149" s="622">
        <v>3</v>
      </c>
      <c r="O149" s="622">
        <v>465</v>
      </c>
      <c r="P149" s="610"/>
      <c r="Q149" s="623">
        <v>155</v>
      </c>
    </row>
    <row r="150" spans="1:17" ht="14.4" customHeight="1" x14ac:dyDescent="0.3">
      <c r="A150" s="604" t="s">
        <v>1855</v>
      </c>
      <c r="B150" s="605" t="s">
        <v>1525</v>
      </c>
      <c r="C150" s="605" t="s">
        <v>1508</v>
      </c>
      <c r="D150" s="605" t="s">
        <v>1557</v>
      </c>
      <c r="E150" s="605" t="s">
        <v>1558</v>
      </c>
      <c r="F150" s="622">
        <v>2</v>
      </c>
      <c r="G150" s="622">
        <v>366</v>
      </c>
      <c r="H150" s="622"/>
      <c r="I150" s="622">
        <v>183</v>
      </c>
      <c r="J150" s="622"/>
      <c r="K150" s="622"/>
      <c r="L150" s="622"/>
      <c r="M150" s="622"/>
      <c r="N150" s="622">
        <v>6</v>
      </c>
      <c r="O150" s="622">
        <v>1122</v>
      </c>
      <c r="P150" s="610"/>
      <c r="Q150" s="623">
        <v>187</v>
      </c>
    </row>
    <row r="151" spans="1:17" ht="14.4" customHeight="1" x14ac:dyDescent="0.3">
      <c r="A151" s="604" t="s">
        <v>1855</v>
      </c>
      <c r="B151" s="605" t="s">
        <v>1525</v>
      </c>
      <c r="C151" s="605" t="s">
        <v>1508</v>
      </c>
      <c r="D151" s="605" t="s">
        <v>1559</v>
      </c>
      <c r="E151" s="605" t="s">
        <v>1560</v>
      </c>
      <c r="F151" s="622">
        <v>6</v>
      </c>
      <c r="G151" s="622">
        <v>750</v>
      </c>
      <c r="H151" s="622">
        <v>1.953125</v>
      </c>
      <c r="I151" s="622">
        <v>125</v>
      </c>
      <c r="J151" s="622">
        <v>3</v>
      </c>
      <c r="K151" s="622">
        <v>384</v>
      </c>
      <c r="L151" s="622">
        <v>1</v>
      </c>
      <c r="M151" s="622">
        <v>128</v>
      </c>
      <c r="N151" s="622">
        <v>3</v>
      </c>
      <c r="O151" s="622">
        <v>384</v>
      </c>
      <c r="P151" s="610">
        <v>1</v>
      </c>
      <c r="Q151" s="623">
        <v>128</v>
      </c>
    </row>
    <row r="152" spans="1:17" ht="14.4" customHeight="1" x14ac:dyDescent="0.3">
      <c r="A152" s="604" t="s">
        <v>1855</v>
      </c>
      <c r="B152" s="605" t="s">
        <v>1525</v>
      </c>
      <c r="C152" s="605" t="s">
        <v>1508</v>
      </c>
      <c r="D152" s="605" t="s">
        <v>1561</v>
      </c>
      <c r="E152" s="605" t="s">
        <v>1562</v>
      </c>
      <c r="F152" s="622">
        <v>17</v>
      </c>
      <c r="G152" s="622">
        <v>3723</v>
      </c>
      <c r="H152" s="622">
        <v>8.3475336322869946</v>
      </c>
      <c r="I152" s="622">
        <v>219</v>
      </c>
      <c r="J152" s="622">
        <v>2</v>
      </c>
      <c r="K152" s="622">
        <v>446</v>
      </c>
      <c r="L152" s="622">
        <v>1</v>
      </c>
      <c r="M152" s="622">
        <v>223</v>
      </c>
      <c r="N152" s="622">
        <v>17</v>
      </c>
      <c r="O152" s="622">
        <v>3791</v>
      </c>
      <c r="P152" s="610">
        <v>8.5</v>
      </c>
      <c r="Q152" s="623">
        <v>223</v>
      </c>
    </row>
    <row r="153" spans="1:17" ht="14.4" customHeight="1" x14ac:dyDescent="0.3">
      <c r="A153" s="604" t="s">
        <v>1855</v>
      </c>
      <c r="B153" s="605" t="s">
        <v>1525</v>
      </c>
      <c r="C153" s="605" t="s">
        <v>1508</v>
      </c>
      <c r="D153" s="605" t="s">
        <v>1563</v>
      </c>
      <c r="E153" s="605" t="s">
        <v>1564</v>
      </c>
      <c r="F153" s="622">
        <v>2</v>
      </c>
      <c r="G153" s="622">
        <v>438</v>
      </c>
      <c r="H153" s="622">
        <v>1.9641255605381165</v>
      </c>
      <c r="I153" s="622">
        <v>219</v>
      </c>
      <c r="J153" s="622">
        <v>1</v>
      </c>
      <c r="K153" s="622">
        <v>223</v>
      </c>
      <c r="L153" s="622">
        <v>1</v>
      </c>
      <c r="M153" s="622">
        <v>223</v>
      </c>
      <c r="N153" s="622"/>
      <c r="O153" s="622"/>
      <c r="P153" s="610"/>
      <c r="Q153" s="623"/>
    </row>
    <row r="154" spans="1:17" ht="14.4" customHeight="1" x14ac:dyDescent="0.3">
      <c r="A154" s="604" t="s">
        <v>1855</v>
      </c>
      <c r="B154" s="605" t="s">
        <v>1525</v>
      </c>
      <c r="C154" s="605" t="s">
        <v>1508</v>
      </c>
      <c r="D154" s="605" t="s">
        <v>1567</v>
      </c>
      <c r="E154" s="605" t="s">
        <v>1568</v>
      </c>
      <c r="F154" s="622">
        <v>122</v>
      </c>
      <c r="G154" s="622">
        <v>26962</v>
      </c>
      <c r="H154" s="622">
        <v>1.3168253968253969</v>
      </c>
      <c r="I154" s="622">
        <v>221</v>
      </c>
      <c r="J154" s="622">
        <v>91</v>
      </c>
      <c r="K154" s="622">
        <v>20475</v>
      </c>
      <c r="L154" s="622">
        <v>1</v>
      </c>
      <c r="M154" s="622">
        <v>225</v>
      </c>
      <c r="N154" s="622">
        <v>108</v>
      </c>
      <c r="O154" s="622">
        <v>24300</v>
      </c>
      <c r="P154" s="610">
        <v>1.1868131868131868</v>
      </c>
      <c r="Q154" s="623">
        <v>225</v>
      </c>
    </row>
    <row r="155" spans="1:17" ht="14.4" customHeight="1" x14ac:dyDescent="0.3">
      <c r="A155" s="604" t="s">
        <v>1855</v>
      </c>
      <c r="B155" s="605" t="s">
        <v>1525</v>
      </c>
      <c r="C155" s="605" t="s">
        <v>1508</v>
      </c>
      <c r="D155" s="605" t="s">
        <v>1569</v>
      </c>
      <c r="E155" s="605" t="s">
        <v>1570</v>
      </c>
      <c r="F155" s="622">
        <v>2</v>
      </c>
      <c r="G155" s="622">
        <v>1226</v>
      </c>
      <c r="H155" s="622"/>
      <c r="I155" s="622">
        <v>613</v>
      </c>
      <c r="J155" s="622"/>
      <c r="K155" s="622"/>
      <c r="L155" s="622"/>
      <c r="M155" s="622"/>
      <c r="N155" s="622"/>
      <c r="O155" s="622"/>
      <c r="P155" s="610"/>
      <c r="Q155" s="623"/>
    </row>
    <row r="156" spans="1:17" ht="14.4" customHeight="1" x14ac:dyDescent="0.3">
      <c r="A156" s="604" t="s">
        <v>1855</v>
      </c>
      <c r="B156" s="605" t="s">
        <v>1525</v>
      </c>
      <c r="C156" s="605" t="s">
        <v>1508</v>
      </c>
      <c r="D156" s="605" t="s">
        <v>1577</v>
      </c>
      <c r="E156" s="605" t="s">
        <v>1578</v>
      </c>
      <c r="F156" s="622">
        <v>1</v>
      </c>
      <c r="G156" s="622">
        <v>259</v>
      </c>
      <c r="H156" s="622"/>
      <c r="I156" s="622">
        <v>259</v>
      </c>
      <c r="J156" s="622"/>
      <c r="K156" s="622"/>
      <c r="L156" s="622"/>
      <c r="M156" s="622"/>
      <c r="N156" s="622"/>
      <c r="O156" s="622"/>
      <c r="P156" s="610"/>
      <c r="Q156" s="623"/>
    </row>
    <row r="157" spans="1:17" ht="14.4" customHeight="1" x14ac:dyDescent="0.3">
      <c r="A157" s="604" t="s">
        <v>1855</v>
      </c>
      <c r="B157" s="605" t="s">
        <v>1525</v>
      </c>
      <c r="C157" s="605" t="s">
        <v>1508</v>
      </c>
      <c r="D157" s="605" t="s">
        <v>1579</v>
      </c>
      <c r="E157" s="605" t="s">
        <v>1580</v>
      </c>
      <c r="F157" s="622">
        <v>9</v>
      </c>
      <c r="G157" s="622">
        <v>2970</v>
      </c>
      <c r="H157" s="622">
        <v>1.063753581661891</v>
      </c>
      <c r="I157" s="622">
        <v>330</v>
      </c>
      <c r="J157" s="622">
        <v>8</v>
      </c>
      <c r="K157" s="622">
        <v>2792</v>
      </c>
      <c r="L157" s="622">
        <v>1</v>
      </c>
      <c r="M157" s="622">
        <v>349</v>
      </c>
      <c r="N157" s="622">
        <v>7</v>
      </c>
      <c r="O157" s="622">
        <v>2450</v>
      </c>
      <c r="P157" s="610">
        <v>0.8775071633237822</v>
      </c>
      <c r="Q157" s="623">
        <v>350</v>
      </c>
    </row>
    <row r="158" spans="1:17" ht="14.4" customHeight="1" x14ac:dyDescent="0.3">
      <c r="A158" s="604" t="s">
        <v>1855</v>
      </c>
      <c r="B158" s="605" t="s">
        <v>1525</v>
      </c>
      <c r="C158" s="605" t="s">
        <v>1508</v>
      </c>
      <c r="D158" s="605" t="s">
        <v>1755</v>
      </c>
      <c r="E158" s="605" t="s">
        <v>1756</v>
      </c>
      <c r="F158" s="622">
        <v>2</v>
      </c>
      <c r="G158" s="622">
        <v>8278</v>
      </c>
      <c r="H158" s="622">
        <v>0.39759846301633045</v>
      </c>
      <c r="I158" s="622">
        <v>4139</v>
      </c>
      <c r="J158" s="622">
        <v>5</v>
      </c>
      <c r="K158" s="622">
        <v>20820</v>
      </c>
      <c r="L158" s="622">
        <v>1</v>
      </c>
      <c r="M158" s="622">
        <v>4164</v>
      </c>
      <c r="N158" s="622">
        <v>5</v>
      </c>
      <c r="O158" s="622">
        <v>20820</v>
      </c>
      <c r="P158" s="610">
        <v>1</v>
      </c>
      <c r="Q158" s="623">
        <v>4164</v>
      </c>
    </row>
    <row r="159" spans="1:17" ht="14.4" customHeight="1" x14ac:dyDescent="0.3">
      <c r="A159" s="604" t="s">
        <v>1855</v>
      </c>
      <c r="B159" s="605" t="s">
        <v>1525</v>
      </c>
      <c r="C159" s="605" t="s">
        <v>1508</v>
      </c>
      <c r="D159" s="605" t="s">
        <v>1757</v>
      </c>
      <c r="E159" s="605" t="s">
        <v>1758</v>
      </c>
      <c r="F159" s="622">
        <v>1</v>
      </c>
      <c r="G159" s="622">
        <v>279</v>
      </c>
      <c r="H159" s="622">
        <v>0.10954063604240283</v>
      </c>
      <c r="I159" s="622">
        <v>279</v>
      </c>
      <c r="J159" s="622">
        <v>9</v>
      </c>
      <c r="K159" s="622">
        <v>2547</v>
      </c>
      <c r="L159" s="622">
        <v>1</v>
      </c>
      <c r="M159" s="622">
        <v>283</v>
      </c>
      <c r="N159" s="622"/>
      <c r="O159" s="622"/>
      <c r="P159" s="610"/>
      <c r="Q159" s="623"/>
    </row>
    <row r="160" spans="1:17" ht="14.4" customHeight="1" x14ac:dyDescent="0.3">
      <c r="A160" s="604" t="s">
        <v>1855</v>
      </c>
      <c r="B160" s="605" t="s">
        <v>1525</v>
      </c>
      <c r="C160" s="605" t="s">
        <v>1508</v>
      </c>
      <c r="D160" s="605" t="s">
        <v>1759</v>
      </c>
      <c r="E160" s="605" t="s">
        <v>1760</v>
      </c>
      <c r="F160" s="622">
        <v>2</v>
      </c>
      <c r="G160" s="622">
        <v>12528</v>
      </c>
      <c r="H160" s="622">
        <v>0.28322745461533244</v>
      </c>
      <c r="I160" s="622">
        <v>6264</v>
      </c>
      <c r="J160" s="622">
        <v>7</v>
      </c>
      <c r="K160" s="622">
        <v>44233</v>
      </c>
      <c r="L160" s="622">
        <v>1</v>
      </c>
      <c r="M160" s="622">
        <v>6319</v>
      </c>
      <c r="N160" s="622">
        <v>4</v>
      </c>
      <c r="O160" s="622">
        <v>25280</v>
      </c>
      <c r="P160" s="610">
        <v>0.57151900165035152</v>
      </c>
      <c r="Q160" s="623">
        <v>6320</v>
      </c>
    </row>
    <row r="161" spans="1:17" ht="14.4" customHeight="1" x14ac:dyDescent="0.3">
      <c r="A161" s="604" t="s">
        <v>1855</v>
      </c>
      <c r="B161" s="605" t="s">
        <v>1525</v>
      </c>
      <c r="C161" s="605" t="s">
        <v>1508</v>
      </c>
      <c r="D161" s="605" t="s">
        <v>1761</v>
      </c>
      <c r="E161" s="605" t="s">
        <v>1762</v>
      </c>
      <c r="F161" s="622"/>
      <c r="G161" s="622"/>
      <c r="H161" s="622"/>
      <c r="I161" s="622"/>
      <c r="J161" s="622"/>
      <c r="K161" s="622"/>
      <c r="L161" s="622"/>
      <c r="M161" s="622"/>
      <c r="N161" s="622">
        <v>1</v>
      </c>
      <c r="O161" s="622">
        <v>1575</v>
      </c>
      <c r="P161" s="610"/>
      <c r="Q161" s="623">
        <v>1575</v>
      </c>
    </row>
    <row r="162" spans="1:17" ht="14.4" customHeight="1" x14ac:dyDescent="0.3">
      <c r="A162" s="604" t="s">
        <v>1855</v>
      </c>
      <c r="B162" s="605" t="s">
        <v>1525</v>
      </c>
      <c r="C162" s="605" t="s">
        <v>1508</v>
      </c>
      <c r="D162" s="605" t="s">
        <v>1843</v>
      </c>
      <c r="E162" s="605" t="s">
        <v>1844</v>
      </c>
      <c r="F162" s="622">
        <v>2</v>
      </c>
      <c r="G162" s="622">
        <v>30144</v>
      </c>
      <c r="H162" s="622">
        <v>0.39507208387942333</v>
      </c>
      <c r="I162" s="622">
        <v>15072</v>
      </c>
      <c r="J162" s="622">
        <v>5</v>
      </c>
      <c r="K162" s="622">
        <v>76300</v>
      </c>
      <c r="L162" s="622">
        <v>1</v>
      </c>
      <c r="M162" s="622">
        <v>15260</v>
      </c>
      <c r="N162" s="622">
        <v>2</v>
      </c>
      <c r="O162" s="622">
        <v>30524</v>
      </c>
      <c r="P162" s="610">
        <v>0.40005242463958063</v>
      </c>
      <c r="Q162" s="623">
        <v>15262</v>
      </c>
    </row>
    <row r="163" spans="1:17" ht="14.4" customHeight="1" x14ac:dyDescent="0.3">
      <c r="A163" s="604" t="s">
        <v>1855</v>
      </c>
      <c r="B163" s="605" t="s">
        <v>1525</v>
      </c>
      <c r="C163" s="605" t="s">
        <v>1508</v>
      </c>
      <c r="D163" s="605" t="s">
        <v>1763</v>
      </c>
      <c r="E163" s="605" t="s">
        <v>1764</v>
      </c>
      <c r="F163" s="622">
        <v>8</v>
      </c>
      <c r="G163" s="622">
        <v>30592</v>
      </c>
      <c r="H163" s="622">
        <v>0.56609918578830498</v>
      </c>
      <c r="I163" s="622">
        <v>3824</v>
      </c>
      <c r="J163" s="622">
        <v>14</v>
      </c>
      <c r="K163" s="622">
        <v>54040</v>
      </c>
      <c r="L163" s="622">
        <v>1</v>
      </c>
      <c r="M163" s="622">
        <v>3860</v>
      </c>
      <c r="N163" s="622">
        <v>14</v>
      </c>
      <c r="O163" s="622">
        <v>54040</v>
      </c>
      <c r="P163" s="610">
        <v>1</v>
      </c>
      <c r="Q163" s="623">
        <v>3860</v>
      </c>
    </row>
    <row r="164" spans="1:17" ht="14.4" customHeight="1" x14ac:dyDescent="0.3">
      <c r="A164" s="604" t="s">
        <v>1855</v>
      </c>
      <c r="B164" s="605" t="s">
        <v>1525</v>
      </c>
      <c r="C164" s="605" t="s">
        <v>1508</v>
      </c>
      <c r="D164" s="605" t="s">
        <v>1767</v>
      </c>
      <c r="E164" s="605" t="s">
        <v>1768</v>
      </c>
      <c r="F164" s="622">
        <v>4</v>
      </c>
      <c r="G164" s="622">
        <v>31412</v>
      </c>
      <c r="H164" s="622">
        <v>0.39636593059936909</v>
      </c>
      <c r="I164" s="622">
        <v>7853</v>
      </c>
      <c r="J164" s="622">
        <v>10</v>
      </c>
      <c r="K164" s="622">
        <v>79250</v>
      </c>
      <c r="L164" s="622">
        <v>1</v>
      </c>
      <c r="M164" s="622">
        <v>7925</v>
      </c>
      <c r="N164" s="622">
        <v>4</v>
      </c>
      <c r="O164" s="622">
        <v>31704</v>
      </c>
      <c r="P164" s="610">
        <v>0.40005047318611986</v>
      </c>
      <c r="Q164" s="623">
        <v>7926</v>
      </c>
    </row>
    <row r="165" spans="1:17" ht="14.4" customHeight="1" x14ac:dyDescent="0.3">
      <c r="A165" s="604" t="s">
        <v>1855</v>
      </c>
      <c r="B165" s="605" t="s">
        <v>1525</v>
      </c>
      <c r="C165" s="605" t="s">
        <v>1508</v>
      </c>
      <c r="D165" s="605" t="s">
        <v>1769</v>
      </c>
      <c r="E165" s="605" t="s">
        <v>1770</v>
      </c>
      <c r="F165" s="622">
        <v>1</v>
      </c>
      <c r="G165" s="622">
        <v>1666</v>
      </c>
      <c r="H165" s="622">
        <v>0.24471210340775559</v>
      </c>
      <c r="I165" s="622">
        <v>1666</v>
      </c>
      <c r="J165" s="622">
        <v>4</v>
      </c>
      <c r="K165" s="622">
        <v>6808</v>
      </c>
      <c r="L165" s="622">
        <v>1</v>
      </c>
      <c r="M165" s="622">
        <v>1702</v>
      </c>
      <c r="N165" s="622">
        <v>4</v>
      </c>
      <c r="O165" s="622">
        <v>6808</v>
      </c>
      <c r="P165" s="610">
        <v>1</v>
      </c>
      <c r="Q165" s="623">
        <v>1702</v>
      </c>
    </row>
    <row r="166" spans="1:17" ht="14.4" customHeight="1" x14ac:dyDescent="0.3">
      <c r="A166" s="604" t="s">
        <v>1855</v>
      </c>
      <c r="B166" s="605" t="s">
        <v>1525</v>
      </c>
      <c r="C166" s="605" t="s">
        <v>1508</v>
      </c>
      <c r="D166" s="605" t="s">
        <v>1589</v>
      </c>
      <c r="E166" s="605" t="s">
        <v>1590</v>
      </c>
      <c r="F166" s="622">
        <v>49</v>
      </c>
      <c r="G166" s="622">
        <v>62769</v>
      </c>
      <c r="H166" s="622">
        <v>1.0553313830323818</v>
      </c>
      <c r="I166" s="622">
        <v>1281</v>
      </c>
      <c r="J166" s="622">
        <v>46</v>
      </c>
      <c r="K166" s="622">
        <v>59478</v>
      </c>
      <c r="L166" s="622">
        <v>1</v>
      </c>
      <c r="M166" s="622">
        <v>1293</v>
      </c>
      <c r="N166" s="622">
        <v>46</v>
      </c>
      <c r="O166" s="622">
        <v>59524</v>
      </c>
      <c r="P166" s="610">
        <v>1.0007733952049498</v>
      </c>
      <c r="Q166" s="623">
        <v>1294</v>
      </c>
    </row>
    <row r="167" spans="1:17" ht="14.4" customHeight="1" x14ac:dyDescent="0.3">
      <c r="A167" s="604" t="s">
        <v>1855</v>
      </c>
      <c r="B167" s="605" t="s">
        <v>1525</v>
      </c>
      <c r="C167" s="605" t="s">
        <v>1508</v>
      </c>
      <c r="D167" s="605" t="s">
        <v>1591</v>
      </c>
      <c r="E167" s="605" t="s">
        <v>1592</v>
      </c>
      <c r="F167" s="622">
        <v>47</v>
      </c>
      <c r="G167" s="622">
        <v>54849</v>
      </c>
      <c r="H167" s="622">
        <v>1.0355706598697252</v>
      </c>
      <c r="I167" s="622">
        <v>1167</v>
      </c>
      <c r="J167" s="622">
        <v>45</v>
      </c>
      <c r="K167" s="622">
        <v>52965</v>
      </c>
      <c r="L167" s="622">
        <v>1</v>
      </c>
      <c r="M167" s="622">
        <v>1177</v>
      </c>
      <c r="N167" s="622">
        <v>39</v>
      </c>
      <c r="O167" s="622">
        <v>45942</v>
      </c>
      <c r="P167" s="610">
        <v>0.86740300198244125</v>
      </c>
      <c r="Q167" s="623">
        <v>1178</v>
      </c>
    </row>
    <row r="168" spans="1:17" ht="14.4" customHeight="1" x14ac:dyDescent="0.3">
      <c r="A168" s="604" t="s">
        <v>1855</v>
      </c>
      <c r="B168" s="605" t="s">
        <v>1525</v>
      </c>
      <c r="C168" s="605" t="s">
        <v>1508</v>
      </c>
      <c r="D168" s="605" t="s">
        <v>1593</v>
      </c>
      <c r="E168" s="605" t="s">
        <v>1594</v>
      </c>
      <c r="F168" s="622">
        <v>6</v>
      </c>
      <c r="G168" s="622">
        <v>30456</v>
      </c>
      <c r="H168" s="622"/>
      <c r="I168" s="622">
        <v>5076</v>
      </c>
      <c r="J168" s="622"/>
      <c r="K168" s="622"/>
      <c r="L168" s="622"/>
      <c r="M168" s="622"/>
      <c r="N168" s="622">
        <v>1</v>
      </c>
      <c r="O168" s="622">
        <v>5157</v>
      </c>
      <c r="P168" s="610"/>
      <c r="Q168" s="623">
        <v>5157</v>
      </c>
    </row>
    <row r="169" spans="1:17" ht="14.4" customHeight="1" x14ac:dyDescent="0.3">
      <c r="A169" s="604" t="s">
        <v>1855</v>
      </c>
      <c r="B169" s="605" t="s">
        <v>1525</v>
      </c>
      <c r="C169" s="605" t="s">
        <v>1508</v>
      </c>
      <c r="D169" s="605" t="s">
        <v>1845</v>
      </c>
      <c r="E169" s="605" t="s">
        <v>1846</v>
      </c>
      <c r="F169" s="622">
        <v>1</v>
      </c>
      <c r="G169" s="622">
        <v>0</v>
      </c>
      <c r="H169" s="622"/>
      <c r="I169" s="622">
        <v>0</v>
      </c>
      <c r="J169" s="622">
        <v>5</v>
      </c>
      <c r="K169" s="622">
        <v>0</v>
      </c>
      <c r="L169" s="622"/>
      <c r="M169" s="622">
        <v>0</v>
      </c>
      <c r="N169" s="622">
        <v>1</v>
      </c>
      <c r="O169" s="622">
        <v>0</v>
      </c>
      <c r="P169" s="610"/>
      <c r="Q169" s="623">
        <v>0</v>
      </c>
    </row>
    <row r="170" spans="1:17" ht="14.4" customHeight="1" x14ac:dyDescent="0.3">
      <c r="A170" s="604" t="s">
        <v>1855</v>
      </c>
      <c r="B170" s="605" t="s">
        <v>1525</v>
      </c>
      <c r="C170" s="605" t="s">
        <v>1508</v>
      </c>
      <c r="D170" s="605" t="s">
        <v>1873</v>
      </c>
      <c r="E170" s="605" t="s">
        <v>1846</v>
      </c>
      <c r="F170" s="622"/>
      <c r="G170" s="622"/>
      <c r="H170" s="622"/>
      <c r="I170" s="622"/>
      <c r="J170" s="622">
        <v>1</v>
      </c>
      <c r="K170" s="622">
        <v>0</v>
      </c>
      <c r="L170" s="622"/>
      <c r="M170" s="622">
        <v>0</v>
      </c>
      <c r="N170" s="622">
        <v>1</v>
      </c>
      <c r="O170" s="622">
        <v>0</v>
      </c>
      <c r="P170" s="610"/>
      <c r="Q170" s="623">
        <v>0</v>
      </c>
    </row>
    <row r="171" spans="1:17" ht="14.4" customHeight="1" x14ac:dyDescent="0.3">
      <c r="A171" s="604" t="s">
        <v>1855</v>
      </c>
      <c r="B171" s="605" t="s">
        <v>1525</v>
      </c>
      <c r="C171" s="605" t="s">
        <v>1508</v>
      </c>
      <c r="D171" s="605" t="s">
        <v>1771</v>
      </c>
      <c r="E171" s="605" t="s">
        <v>1772</v>
      </c>
      <c r="F171" s="622"/>
      <c r="G171" s="622"/>
      <c r="H171" s="622"/>
      <c r="I171" s="622"/>
      <c r="J171" s="622">
        <v>1</v>
      </c>
      <c r="K171" s="622">
        <v>800</v>
      </c>
      <c r="L171" s="622">
        <v>1</v>
      </c>
      <c r="M171" s="622">
        <v>800</v>
      </c>
      <c r="N171" s="622">
        <v>1</v>
      </c>
      <c r="O171" s="622">
        <v>801</v>
      </c>
      <c r="P171" s="610">
        <v>1.00125</v>
      </c>
      <c r="Q171" s="623">
        <v>801</v>
      </c>
    </row>
    <row r="172" spans="1:17" ht="14.4" customHeight="1" x14ac:dyDescent="0.3">
      <c r="A172" s="604" t="s">
        <v>1855</v>
      </c>
      <c r="B172" s="605" t="s">
        <v>1525</v>
      </c>
      <c r="C172" s="605" t="s">
        <v>1508</v>
      </c>
      <c r="D172" s="605" t="s">
        <v>1601</v>
      </c>
      <c r="E172" s="605" t="s">
        <v>1602</v>
      </c>
      <c r="F172" s="622">
        <v>226</v>
      </c>
      <c r="G172" s="622">
        <v>39550</v>
      </c>
      <c r="H172" s="622">
        <v>1.1285168064829081</v>
      </c>
      <c r="I172" s="622">
        <v>175</v>
      </c>
      <c r="J172" s="622">
        <v>198</v>
      </c>
      <c r="K172" s="622">
        <v>35046</v>
      </c>
      <c r="L172" s="622">
        <v>1</v>
      </c>
      <c r="M172" s="622">
        <v>177</v>
      </c>
      <c r="N172" s="622">
        <v>231</v>
      </c>
      <c r="O172" s="622">
        <v>40887</v>
      </c>
      <c r="P172" s="610">
        <v>1.1666666666666667</v>
      </c>
      <c r="Q172" s="623">
        <v>177</v>
      </c>
    </row>
    <row r="173" spans="1:17" ht="14.4" customHeight="1" x14ac:dyDescent="0.3">
      <c r="A173" s="604" t="s">
        <v>1855</v>
      </c>
      <c r="B173" s="605" t="s">
        <v>1525</v>
      </c>
      <c r="C173" s="605" t="s">
        <v>1508</v>
      </c>
      <c r="D173" s="605" t="s">
        <v>1603</v>
      </c>
      <c r="E173" s="605" t="s">
        <v>1604</v>
      </c>
      <c r="F173" s="622">
        <v>35</v>
      </c>
      <c r="G173" s="622">
        <v>70035</v>
      </c>
      <c r="H173" s="622">
        <v>1.2213134765625</v>
      </c>
      <c r="I173" s="622">
        <v>2001</v>
      </c>
      <c r="J173" s="622">
        <v>28</v>
      </c>
      <c r="K173" s="622">
        <v>57344</v>
      </c>
      <c r="L173" s="622">
        <v>1</v>
      </c>
      <c r="M173" s="622">
        <v>2048</v>
      </c>
      <c r="N173" s="622">
        <v>37</v>
      </c>
      <c r="O173" s="622">
        <v>75813</v>
      </c>
      <c r="P173" s="610">
        <v>1.3220738002232142</v>
      </c>
      <c r="Q173" s="623">
        <v>2049</v>
      </c>
    </row>
    <row r="174" spans="1:17" ht="14.4" customHeight="1" x14ac:dyDescent="0.3">
      <c r="A174" s="604" t="s">
        <v>1855</v>
      </c>
      <c r="B174" s="605" t="s">
        <v>1525</v>
      </c>
      <c r="C174" s="605" t="s">
        <v>1508</v>
      </c>
      <c r="D174" s="605" t="s">
        <v>1609</v>
      </c>
      <c r="E174" s="605" t="s">
        <v>1610</v>
      </c>
      <c r="F174" s="622">
        <v>9</v>
      </c>
      <c r="G174" s="622">
        <v>24264</v>
      </c>
      <c r="H174" s="622">
        <v>1.4780701754385965</v>
      </c>
      <c r="I174" s="622">
        <v>2696</v>
      </c>
      <c r="J174" s="622">
        <v>6</v>
      </c>
      <c r="K174" s="622">
        <v>16416</v>
      </c>
      <c r="L174" s="622">
        <v>1</v>
      </c>
      <c r="M174" s="622">
        <v>2736</v>
      </c>
      <c r="N174" s="622">
        <v>6</v>
      </c>
      <c r="O174" s="622">
        <v>16422</v>
      </c>
      <c r="P174" s="610">
        <v>1.0003654970760234</v>
      </c>
      <c r="Q174" s="623">
        <v>2737</v>
      </c>
    </row>
    <row r="175" spans="1:17" ht="14.4" customHeight="1" x14ac:dyDescent="0.3">
      <c r="A175" s="604" t="s">
        <v>1855</v>
      </c>
      <c r="B175" s="605" t="s">
        <v>1525</v>
      </c>
      <c r="C175" s="605" t="s">
        <v>1508</v>
      </c>
      <c r="D175" s="605" t="s">
        <v>1611</v>
      </c>
      <c r="E175" s="605" t="s">
        <v>1612</v>
      </c>
      <c r="F175" s="622">
        <v>10</v>
      </c>
      <c r="G175" s="622">
        <v>51880</v>
      </c>
      <c r="H175" s="622">
        <v>1.6410451065983425</v>
      </c>
      <c r="I175" s="622">
        <v>5188</v>
      </c>
      <c r="J175" s="622">
        <v>6</v>
      </c>
      <c r="K175" s="622">
        <v>31614</v>
      </c>
      <c r="L175" s="622">
        <v>1</v>
      </c>
      <c r="M175" s="622">
        <v>5269</v>
      </c>
      <c r="N175" s="622">
        <v>6</v>
      </c>
      <c r="O175" s="622">
        <v>31614</v>
      </c>
      <c r="P175" s="610">
        <v>1</v>
      </c>
      <c r="Q175" s="623">
        <v>5269</v>
      </c>
    </row>
    <row r="176" spans="1:17" ht="14.4" customHeight="1" x14ac:dyDescent="0.3">
      <c r="A176" s="604" t="s">
        <v>1855</v>
      </c>
      <c r="B176" s="605" t="s">
        <v>1525</v>
      </c>
      <c r="C176" s="605" t="s">
        <v>1508</v>
      </c>
      <c r="D176" s="605" t="s">
        <v>1619</v>
      </c>
      <c r="E176" s="605" t="s">
        <v>1620</v>
      </c>
      <c r="F176" s="622">
        <v>2</v>
      </c>
      <c r="G176" s="622">
        <v>302</v>
      </c>
      <c r="H176" s="622">
        <v>0.97419354838709682</v>
      </c>
      <c r="I176" s="622">
        <v>151</v>
      </c>
      <c r="J176" s="622">
        <v>2</v>
      </c>
      <c r="K176" s="622">
        <v>310</v>
      </c>
      <c r="L176" s="622">
        <v>1</v>
      </c>
      <c r="M176" s="622">
        <v>155</v>
      </c>
      <c r="N176" s="622">
        <v>1</v>
      </c>
      <c r="O176" s="622">
        <v>155</v>
      </c>
      <c r="P176" s="610">
        <v>0.5</v>
      </c>
      <c r="Q176" s="623">
        <v>155</v>
      </c>
    </row>
    <row r="177" spans="1:17" ht="14.4" customHeight="1" x14ac:dyDescent="0.3">
      <c r="A177" s="604" t="s">
        <v>1855</v>
      </c>
      <c r="B177" s="605" t="s">
        <v>1525</v>
      </c>
      <c r="C177" s="605" t="s">
        <v>1508</v>
      </c>
      <c r="D177" s="605" t="s">
        <v>1621</v>
      </c>
      <c r="E177" s="605" t="s">
        <v>1622</v>
      </c>
      <c r="F177" s="622">
        <v>6</v>
      </c>
      <c r="G177" s="622">
        <v>1170</v>
      </c>
      <c r="H177" s="622">
        <v>2.9396984924623117</v>
      </c>
      <c r="I177" s="622">
        <v>195</v>
      </c>
      <c r="J177" s="622">
        <v>2</v>
      </c>
      <c r="K177" s="622">
        <v>398</v>
      </c>
      <c r="L177" s="622">
        <v>1</v>
      </c>
      <c r="M177" s="622">
        <v>199</v>
      </c>
      <c r="N177" s="622">
        <v>1</v>
      </c>
      <c r="O177" s="622">
        <v>199</v>
      </c>
      <c r="P177" s="610">
        <v>0.5</v>
      </c>
      <c r="Q177" s="623">
        <v>199</v>
      </c>
    </row>
    <row r="178" spans="1:17" ht="14.4" customHeight="1" x14ac:dyDescent="0.3">
      <c r="A178" s="604" t="s">
        <v>1855</v>
      </c>
      <c r="B178" s="605" t="s">
        <v>1525</v>
      </c>
      <c r="C178" s="605" t="s">
        <v>1508</v>
      </c>
      <c r="D178" s="605" t="s">
        <v>1623</v>
      </c>
      <c r="E178" s="605" t="s">
        <v>1624</v>
      </c>
      <c r="F178" s="622"/>
      <c r="G178" s="622"/>
      <c r="H178" s="622"/>
      <c r="I178" s="622"/>
      <c r="J178" s="622">
        <v>4</v>
      </c>
      <c r="K178" s="622">
        <v>816</v>
      </c>
      <c r="L178" s="622">
        <v>1</v>
      </c>
      <c r="M178" s="622">
        <v>204</v>
      </c>
      <c r="N178" s="622">
        <v>10</v>
      </c>
      <c r="O178" s="622">
        <v>2040</v>
      </c>
      <c r="P178" s="610">
        <v>2.5</v>
      </c>
      <c r="Q178" s="623">
        <v>204</v>
      </c>
    </row>
    <row r="179" spans="1:17" ht="14.4" customHeight="1" x14ac:dyDescent="0.3">
      <c r="A179" s="604" t="s">
        <v>1855</v>
      </c>
      <c r="B179" s="605" t="s">
        <v>1525</v>
      </c>
      <c r="C179" s="605" t="s">
        <v>1508</v>
      </c>
      <c r="D179" s="605" t="s">
        <v>1625</v>
      </c>
      <c r="E179" s="605" t="s">
        <v>1626</v>
      </c>
      <c r="F179" s="622">
        <v>4</v>
      </c>
      <c r="G179" s="622">
        <v>1672</v>
      </c>
      <c r="H179" s="622"/>
      <c r="I179" s="622">
        <v>418</v>
      </c>
      <c r="J179" s="622"/>
      <c r="K179" s="622"/>
      <c r="L179" s="622"/>
      <c r="M179" s="622"/>
      <c r="N179" s="622">
        <v>3</v>
      </c>
      <c r="O179" s="622">
        <v>1278</v>
      </c>
      <c r="P179" s="610"/>
      <c r="Q179" s="623">
        <v>426</v>
      </c>
    </row>
    <row r="180" spans="1:17" ht="14.4" customHeight="1" x14ac:dyDescent="0.3">
      <c r="A180" s="604" t="s">
        <v>1855</v>
      </c>
      <c r="B180" s="605" t="s">
        <v>1525</v>
      </c>
      <c r="C180" s="605" t="s">
        <v>1508</v>
      </c>
      <c r="D180" s="605" t="s">
        <v>1627</v>
      </c>
      <c r="E180" s="605" t="s">
        <v>1628</v>
      </c>
      <c r="F180" s="622">
        <v>2</v>
      </c>
      <c r="G180" s="622">
        <v>318</v>
      </c>
      <c r="H180" s="622"/>
      <c r="I180" s="622">
        <v>159</v>
      </c>
      <c r="J180" s="622"/>
      <c r="K180" s="622"/>
      <c r="L180" s="622"/>
      <c r="M180" s="622"/>
      <c r="N180" s="622">
        <v>2</v>
      </c>
      <c r="O180" s="622">
        <v>326</v>
      </c>
      <c r="P180" s="610"/>
      <c r="Q180" s="623">
        <v>163</v>
      </c>
    </row>
    <row r="181" spans="1:17" ht="14.4" customHeight="1" x14ac:dyDescent="0.3">
      <c r="A181" s="604" t="s">
        <v>1855</v>
      </c>
      <c r="B181" s="605" t="s">
        <v>1525</v>
      </c>
      <c r="C181" s="605" t="s">
        <v>1508</v>
      </c>
      <c r="D181" s="605" t="s">
        <v>1631</v>
      </c>
      <c r="E181" s="605" t="s">
        <v>1632</v>
      </c>
      <c r="F181" s="622">
        <v>38</v>
      </c>
      <c r="G181" s="622">
        <v>80674</v>
      </c>
      <c r="H181" s="622">
        <v>0.9603361664643002</v>
      </c>
      <c r="I181" s="622">
        <v>2123</v>
      </c>
      <c r="J181" s="622">
        <v>39</v>
      </c>
      <c r="K181" s="622">
        <v>84006</v>
      </c>
      <c r="L181" s="622">
        <v>1</v>
      </c>
      <c r="M181" s="622">
        <v>2154</v>
      </c>
      <c r="N181" s="622">
        <v>37</v>
      </c>
      <c r="O181" s="622">
        <v>79735</v>
      </c>
      <c r="P181" s="610">
        <v>0.94915839344808706</v>
      </c>
      <c r="Q181" s="623">
        <v>2155</v>
      </c>
    </row>
    <row r="182" spans="1:17" ht="14.4" customHeight="1" x14ac:dyDescent="0.3">
      <c r="A182" s="604" t="s">
        <v>1855</v>
      </c>
      <c r="B182" s="605" t="s">
        <v>1525</v>
      </c>
      <c r="C182" s="605" t="s">
        <v>1508</v>
      </c>
      <c r="D182" s="605" t="s">
        <v>1773</v>
      </c>
      <c r="E182" s="605" t="s">
        <v>1764</v>
      </c>
      <c r="F182" s="622">
        <v>8</v>
      </c>
      <c r="G182" s="622">
        <v>14952</v>
      </c>
      <c r="H182" s="622">
        <v>0.56567796610169496</v>
      </c>
      <c r="I182" s="622">
        <v>1869</v>
      </c>
      <c r="J182" s="622">
        <v>14</v>
      </c>
      <c r="K182" s="622">
        <v>26432</v>
      </c>
      <c r="L182" s="622">
        <v>1</v>
      </c>
      <c r="M182" s="622">
        <v>1888</v>
      </c>
      <c r="N182" s="622">
        <v>16</v>
      </c>
      <c r="O182" s="622">
        <v>30224</v>
      </c>
      <c r="P182" s="610">
        <v>1.1434624697336562</v>
      </c>
      <c r="Q182" s="623">
        <v>1889</v>
      </c>
    </row>
    <row r="183" spans="1:17" ht="14.4" customHeight="1" x14ac:dyDescent="0.3">
      <c r="A183" s="604" t="s">
        <v>1855</v>
      </c>
      <c r="B183" s="605" t="s">
        <v>1525</v>
      </c>
      <c r="C183" s="605" t="s">
        <v>1508</v>
      </c>
      <c r="D183" s="605" t="s">
        <v>1776</v>
      </c>
      <c r="E183" s="605" t="s">
        <v>1777</v>
      </c>
      <c r="F183" s="622">
        <v>5</v>
      </c>
      <c r="G183" s="622">
        <v>41995</v>
      </c>
      <c r="H183" s="622">
        <v>0.49645348149899515</v>
      </c>
      <c r="I183" s="622">
        <v>8399</v>
      </c>
      <c r="J183" s="622">
        <v>10</v>
      </c>
      <c r="K183" s="622">
        <v>84590</v>
      </c>
      <c r="L183" s="622">
        <v>1</v>
      </c>
      <c r="M183" s="622">
        <v>8459</v>
      </c>
      <c r="N183" s="622">
        <v>8</v>
      </c>
      <c r="O183" s="622">
        <v>67680</v>
      </c>
      <c r="P183" s="610">
        <v>0.80009457382669347</v>
      </c>
      <c r="Q183" s="623">
        <v>8460</v>
      </c>
    </row>
    <row r="184" spans="1:17" ht="14.4" customHeight="1" x14ac:dyDescent="0.3">
      <c r="A184" s="604" t="s">
        <v>1855</v>
      </c>
      <c r="B184" s="605" t="s">
        <v>1525</v>
      </c>
      <c r="C184" s="605" t="s">
        <v>1508</v>
      </c>
      <c r="D184" s="605" t="s">
        <v>1641</v>
      </c>
      <c r="E184" s="605" t="s">
        <v>1642</v>
      </c>
      <c r="F184" s="622">
        <v>1</v>
      </c>
      <c r="G184" s="622">
        <v>2005</v>
      </c>
      <c r="H184" s="622">
        <v>0.24415489527520701</v>
      </c>
      <c r="I184" s="622">
        <v>2005</v>
      </c>
      <c r="J184" s="622">
        <v>4</v>
      </c>
      <c r="K184" s="622">
        <v>8212</v>
      </c>
      <c r="L184" s="622">
        <v>1</v>
      </c>
      <c r="M184" s="622">
        <v>2053</v>
      </c>
      <c r="N184" s="622">
        <v>5</v>
      </c>
      <c r="O184" s="622">
        <v>10265</v>
      </c>
      <c r="P184" s="610">
        <v>1.25</v>
      </c>
      <c r="Q184" s="623">
        <v>2053</v>
      </c>
    </row>
    <row r="185" spans="1:17" ht="14.4" customHeight="1" x14ac:dyDescent="0.3">
      <c r="A185" s="604" t="s">
        <v>1855</v>
      </c>
      <c r="B185" s="605" t="s">
        <v>1525</v>
      </c>
      <c r="C185" s="605" t="s">
        <v>1508</v>
      </c>
      <c r="D185" s="605" t="s">
        <v>1778</v>
      </c>
      <c r="E185" s="605" t="s">
        <v>1779</v>
      </c>
      <c r="F185" s="622">
        <v>2</v>
      </c>
      <c r="G185" s="622">
        <v>11410</v>
      </c>
      <c r="H185" s="622">
        <v>0.39666261081175042</v>
      </c>
      <c r="I185" s="622">
        <v>5705</v>
      </c>
      <c r="J185" s="622">
        <v>5</v>
      </c>
      <c r="K185" s="622">
        <v>28765</v>
      </c>
      <c r="L185" s="622">
        <v>1</v>
      </c>
      <c r="M185" s="622">
        <v>5753</v>
      </c>
      <c r="N185" s="622">
        <v>4</v>
      </c>
      <c r="O185" s="622">
        <v>23012</v>
      </c>
      <c r="P185" s="610">
        <v>0.8</v>
      </c>
      <c r="Q185" s="623">
        <v>5753</v>
      </c>
    </row>
    <row r="186" spans="1:17" ht="14.4" customHeight="1" x14ac:dyDescent="0.3">
      <c r="A186" s="604" t="s">
        <v>1855</v>
      </c>
      <c r="B186" s="605" t="s">
        <v>1525</v>
      </c>
      <c r="C186" s="605" t="s">
        <v>1508</v>
      </c>
      <c r="D186" s="605" t="s">
        <v>1851</v>
      </c>
      <c r="E186" s="605" t="s">
        <v>1852</v>
      </c>
      <c r="F186" s="622">
        <v>2</v>
      </c>
      <c r="G186" s="622">
        <v>1126</v>
      </c>
      <c r="H186" s="622">
        <v>0.4853448275862069</v>
      </c>
      <c r="I186" s="622">
        <v>563</v>
      </c>
      <c r="J186" s="622">
        <v>4</v>
      </c>
      <c r="K186" s="622">
        <v>2320</v>
      </c>
      <c r="L186" s="622">
        <v>1</v>
      </c>
      <c r="M186" s="622">
        <v>580</v>
      </c>
      <c r="N186" s="622">
        <v>1</v>
      </c>
      <c r="O186" s="622">
        <v>580</v>
      </c>
      <c r="P186" s="610">
        <v>0.25</v>
      </c>
      <c r="Q186" s="623">
        <v>580</v>
      </c>
    </row>
    <row r="187" spans="1:17" ht="14.4" customHeight="1" x14ac:dyDescent="0.3">
      <c r="A187" s="604" t="s">
        <v>1855</v>
      </c>
      <c r="B187" s="605" t="s">
        <v>1525</v>
      </c>
      <c r="C187" s="605" t="s">
        <v>1508</v>
      </c>
      <c r="D187" s="605" t="s">
        <v>1853</v>
      </c>
      <c r="E187" s="605" t="s">
        <v>1854</v>
      </c>
      <c r="F187" s="622"/>
      <c r="G187" s="622"/>
      <c r="H187" s="622"/>
      <c r="I187" s="622"/>
      <c r="J187" s="622"/>
      <c r="K187" s="622"/>
      <c r="L187" s="622"/>
      <c r="M187" s="622"/>
      <c r="N187" s="622">
        <v>1</v>
      </c>
      <c r="O187" s="622">
        <v>0</v>
      </c>
      <c r="P187" s="610"/>
      <c r="Q187" s="623">
        <v>0</v>
      </c>
    </row>
    <row r="188" spans="1:17" ht="14.4" customHeight="1" x14ac:dyDescent="0.3">
      <c r="A188" s="604" t="s">
        <v>1874</v>
      </c>
      <c r="B188" s="605" t="s">
        <v>1500</v>
      </c>
      <c r="C188" s="605" t="s">
        <v>1508</v>
      </c>
      <c r="D188" s="605" t="s">
        <v>1513</v>
      </c>
      <c r="E188" s="605" t="s">
        <v>1514</v>
      </c>
      <c r="F188" s="622"/>
      <c r="G188" s="622"/>
      <c r="H188" s="622"/>
      <c r="I188" s="622"/>
      <c r="J188" s="622"/>
      <c r="K188" s="622"/>
      <c r="L188" s="622"/>
      <c r="M188" s="622"/>
      <c r="N188" s="622">
        <v>1</v>
      </c>
      <c r="O188" s="622">
        <v>131</v>
      </c>
      <c r="P188" s="610"/>
      <c r="Q188" s="623">
        <v>131</v>
      </c>
    </row>
    <row r="189" spans="1:17" ht="14.4" customHeight="1" x14ac:dyDescent="0.3">
      <c r="A189" s="604" t="s">
        <v>1874</v>
      </c>
      <c r="B189" s="605" t="s">
        <v>1500</v>
      </c>
      <c r="C189" s="605" t="s">
        <v>1508</v>
      </c>
      <c r="D189" s="605" t="s">
        <v>1515</v>
      </c>
      <c r="E189" s="605" t="s">
        <v>1516</v>
      </c>
      <c r="F189" s="622"/>
      <c r="G189" s="622"/>
      <c r="H189" s="622"/>
      <c r="I189" s="622"/>
      <c r="J189" s="622"/>
      <c r="K189" s="622"/>
      <c r="L189" s="622"/>
      <c r="M189" s="622"/>
      <c r="N189" s="622">
        <v>1</v>
      </c>
      <c r="O189" s="622">
        <v>281</v>
      </c>
      <c r="P189" s="610"/>
      <c r="Q189" s="623">
        <v>281</v>
      </c>
    </row>
    <row r="190" spans="1:17" ht="14.4" customHeight="1" x14ac:dyDescent="0.3">
      <c r="A190" s="604" t="s">
        <v>1874</v>
      </c>
      <c r="B190" s="605" t="s">
        <v>1500</v>
      </c>
      <c r="C190" s="605" t="s">
        <v>1508</v>
      </c>
      <c r="D190" s="605" t="s">
        <v>1521</v>
      </c>
      <c r="E190" s="605" t="s">
        <v>1522</v>
      </c>
      <c r="F190" s="622"/>
      <c r="G190" s="622"/>
      <c r="H190" s="622"/>
      <c r="I190" s="622"/>
      <c r="J190" s="622"/>
      <c r="K190" s="622"/>
      <c r="L190" s="622"/>
      <c r="M190" s="622"/>
      <c r="N190" s="622">
        <v>1</v>
      </c>
      <c r="O190" s="622">
        <v>742</v>
      </c>
      <c r="P190" s="610"/>
      <c r="Q190" s="623">
        <v>742</v>
      </c>
    </row>
    <row r="191" spans="1:17" ht="14.4" customHeight="1" x14ac:dyDescent="0.3">
      <c r="A191" s="604" t="s">
        <v>1874</v>
      </c>
      <c r="B191" s="605" t="s">
        <v>1525</v>
      </c>
      <c r="C191" s="605" t="s">
        <v>1526</v>
      </c>
      <c r="D191" s="605" t="s">
        <v>1528</v>
      </c>
      <c r="E191" s="605" t="s">
        <v>631</v>
      </c>
      <c r="F191" s="622">
        <v>1</v>
      </c>
      <c r="G191" s="622">
        <v>1711.26</v>
      </c>
      <c r="H191" s="622"/>
      <c r="I191" s="622">
        <v>1711.26</v>
      </c>
      <c r="J191" s="622"/>
      <c r="K191" s="622"/>
      <c r="L191" s="622"/>
      <c r="M191" s="622"/>
      <c r="N191" s="622">
        <v>1</v>
      </c>
      <c r="O191" s="622">
        <v>1711.26</v>
      </c>
      <c r="P191" s="610"/>
      <c r="Q191" s="623">
        <v>1711.26</v>
      </c>
    </row>
    <row r="192" spans="1:17" ht="14.4" customHeight="1" x14ac:dyDescent="0.3">
      <c r="A192" s="604" t="s">
        <v>1874</v>
      </c>
      <c r="B192" s="605" t="s">
        <v>1525</v>
      </c>
      <c r="C192" s="605" t="s">
        <v>1526</v>
      </c>
      <c r="D192" s="605" t="s">
        <v>1529</v>
      </c>
      <c r="E192" s="605" t="s">
        <v>1530</v>
      </c>
      <c r="F192" s="622">
        <v>0.67</v>
      </c>
      <c r="G192" s="622">
        <v>1712.05</v>
      </c>
      <c r="H192" s="622">
        <v>0.12618999885017143</v>
      </c>
      <c r="I192" s="622">
        <v>2555.2985074626863</v>
      </c>
      <c r="J192" s="622">
        <v>5.01</v>
      </c>
      <c r="K192" s="622">
        <v>13567.240000000002</v>
      </c>
      <c r="L192" s="622">
        <v>1</v>
      </c>
      <c r="M192" s="622">
        <v>2708.0319361277448</v>
      </c>
      <c r="N192" s="622">
        <v>2.34</v>
      </c>
      <c r="O192" s="622">
        <v>6336.8</v>
      </c>
      <c r="P192" s="610">
        <v>0.4670662566594237</v>
      </c>
      <c r="Q192" s="623">
        <v>2708.0341880341884</v>
      </c>
    </row>
    <row r="193" spans="1:17" ht="14.4" customHeight="1" x14ac:dyDescent="0.3">
      <c r="A193" s="604" t="s">
        <v>1874</v>
      </c>
      <c r="B193" s="605" t="s">
        <v>1525</v>
      </c>
      <c r="C193" s="605" t="s">
        <v>1526</v>
      </c>
      <c r="D193" s="605" t="s">
        <v>1531</v>
      </c>
      <c r="E193" s="605" t="s">
        <v>1530</v>
      </c>
      <c r="F193" s="622">
        <v>0.4</v>
      </c>
      <c r="G193" s="622">
        <v>2555.3000000000002</v>
      </c>
      <c r="H193" s="622">
        <v>0.94359758349211986</v>
      </c>
      <c r="I193" s="622">
        <v>6388.25</v>
      </c>
      <c r="J193" s="622">
        <v>0.4</v>
      </c>
      <c r="K193" s="622">
        <v>2708.04</v>
      </c>
      <c r="L193" s="622">
        <v>1</v>
      </c>
      <c r="M193" s="622">
        <v>6770.0999999999995</v>
      </c>
      <c r="N193" s="622"/>
      <c r="O193" s="622"/>
      <c r="P193" s="610"/>
      <c r="Q193" s="623"/>
    </row>
    <row r="194" spans="1:17" ht="14.4" customHeight="1" x14ac:dyDescent="0.3">
      <c r="A194" s="604" t="s">
        <v>1874</v>
      </c>
      <c r="B194" s="605" t="s">
        <v>1525</v>
      </c>
      <c r="C194" s="605" t="s">
        <v>1526</v>
      </c>
      <c r="D194" s="605" t="s">
        <v>1532</v>
      </c>
      <c r="E194" s="605" t="s">
        <v>642</v>
      </c>
      <c r="F194" s="622">
        <v>4.3499999999999996</v>
      </c>
      <c r="G194" s="622">
        <v>4138.3100000000004</v>
      </c>
      <c r="H194" s="622">
        <v>1.9772712070102345</v>
      </c>
      <c r="I194" s="622">
        <v>951.33563218390816</v>
      </c>
      <c r="J194" s="622">
        <v>2.2000000000000002</v>
      </c>
      <c r="K194" s="622">
        <v>2092.94</v>
      </c>
      <c r="L194" s="622">
        <v>1</v>
      </c>
      <c r="M194" s="622">
        <v>951.33636363636356</v>
      </c>
      <c r="N194" s="622">
        <v>3.8</v>
      </c>
      <c r="O194" s="622">
        <v>3818.33</v>
      </c>
      <c r="P194" s="610">
        <v>1.8243857922348465</v>
      </c>
      <c r="Q194" s="623">
        <v>1004.8236842105264</v>
      </c>
    </row>
    <row r="195" spans="1:17" ht="14.4" customHeight="1" x14ac:dyDescent="0.3">
      <c r="A195" s="604" t="s">
        <v>1874</v>
      </c>
      <c r="B195" s="605" t="s">
        <v>1525</v>
      </c>
      <c r="C195" s="605" t="s">
        <v>1526</v>
      </c>
      <c r="D195" s="605" t="s">
        <v>1533</v>
      </c>
      <c r="E195" s="605" t="s">
        <v>710</v>
      </c>
      <c r="F195" s="622">
        <v>0.47</v>
      </c>
      <c r="G195" s="622">
        <v>4647.29</v>
      </c>
      <c r="H195" s="622">
        <v>0.61038843342098281</v>
      </c>
      <c r="I195" s="622">
        <v>9887.8510638297885</v>
      </c>
      <c r="J195" s="622">
        <v>0.77</v>
      </c>
      <c r="K195" s="622">
        <v>7613.66</v>
      </c>
      <c r="L195" s="622">
        <v>1</v>
      </c>
      <c r="M195" s="622">
        <v>9887.8701298701289</v>
      </c>
      <c r="N195" s="622">
        <v>1.46</v>
      </c>
      <c r="O195" s="622">
        <v>14436.29</v>
      </c>
      <c r="P195" s="610">
        <v>1.8961038449313472</v>
      </c>
      <c r="Q195" s="623">
        <v>9887.8698630136987</v>
      </c>
    </row>
    <row r="196" spans="1:17" ht="14.4" customHeight="1" x14ac:dyDescent="0.3">
      <c r="A196" s="604" t="s">
        <v>1874</v>
      </c>
      <c r="B196" s="605" t="s">
        <v>1525</v>
      </c>
      <c r="C196" s="605" t="s">
        <v>1526</v>
      </c>
      <c r="D196" s="605" t="s">
        <v>1536</v>
      </c>
      <c r="E196" s="605" t="s">
        <v>646</v>
      </c>
      <c r="F196" s="622">
        <v>2</v>
      </c>
      <c r="G196" s="622">
        <v>1865.64</v>
      </c>
      <c r="H196" s="622"/>
      <c r="I196" s="622">
        <v>932.82</v>
      </c>
      <c r="J196" s="622"/>
      <c r="K196" s="622"/>
      <c r="L196" s="622"/>
      <c r="M196" s="622"/>
      <c r="N196" s="622">
        <v>1</v>
      </c>
      <c r="O196" s="622">
        <v>843.46</v>
      </c>
      <c r="P196" s="610"/>
      <c r="Q196" s="623">
        <v>843.46</v>
      </c>
    </row>
    <row r="197" spans="1:17" ht="14.4" customHeight="1" x14ac:dyDescent="0.3">
      <c r="A197" s="604" t="s">
        <v>1874</v>
      </c>
      <c r="B197" s="605" t="s">
        <v>1525</v>
      </c>
      <c r="C197" s="605" t="s">
        <v>1526</v>
      </c>
      <c r="D197" s="605" t="s">
        <v>1538</v>
      </c>
      <c r="E197" s="605" t="s">
        <v>665</v>
      </c>
      <c r="F197" s="622"/>
      <c r="G197" s="622"/>
      <c r="H197" s="622"/>
      <c r="I197" s="622"/>
      <c r="J197" s="622">
        <v>0.02</v>
      </c>
      <c r="K197" s="622">
        <v>88.54</v>
      </c>
      <c r="L197" s="622">
        <v>1</v>
      </c>
      <c r="M197" s="622">
        <v>4427</v>
      </c>
      <c r="N197" s="622"/>
      <c r="O197" s="622"/>
      <c r="P197" s="610"/>
      <c r="Q197" s="623"/>
    </row>
    <row r="198" spans="1:17" ht="14.4" customHeight="1" x14ac:dyDescent="0.3">
      <c r="A198" s="604" t="s">
        <v>1874</v>
      </c>
      <c r="B198" s="605" t="s">
        <v>1525</v>
      </c>
      <c r="C198" s="605" t="s">
        <v>1526</v>
      </c>
      <c r="D198" s="605" t="s">
        <v>1539</v>
      </c>
      <c r="E198" s="605" t="s">
        <v>665</v>
      </c>
      <c r="F198" s="622">
        <v>0.46000000000000008</v>
      </c>
      <c r="G198" s="622">
        <v>4072.8399999999997</v>
      </c>
      <c r="H198" s="622">
        <v>4.5999999999999996</v>
      </c>
      <c r="I198" s="622">
        <v>8853.9999999999982</v>
      </c>
      <c r="J198" s="622">
        <v>0.1</v>
      </c>
      <c r="K198" s="622">
        <v>885.4</v>
      </c>
      <c r="L198" s="622">
        <v>1</v>
      </c>
      <c r="M198" s="622">
        <v>8854</v>
      </c>
      <c r="N198" s="622">
        <v>0.26</v>
      </c>
      <c r="O198" s="622">
        <v>2364.7399999999998</v>
      </c>
      <c r="P198" s="610">
        <v>2.6708154506437767</v>
      </c>
      <c r="Q198" s="623">
        <v>9095.1538461538457</v>
      </c>
    </row>
    <row r="199" spans="1:17" ht="14.4" customHeight="1" x14ac:dyDescent="0.3">
      <c r="A199" s="604" t="s">
        <v>1874</v>
      </c>
      <c r="B199" s="605" t="s">
        <v>1525</v>
      </c>
      <c r="C199" s="605" t="s">
        <v>1526</v>
      </c>
      <c r="D199" s="605" t="s">
        <v>1540</v>
      </c>
      <c r="E199" s="605" t="s">
        <v>733</v>
      </c>
      <c r="F199" s="622">
        <v>0.4</v>
      </c>
      <c r="G199" s="622">
        <v>779.72</v>
      </c>
      <c r="H199" s="622">
        <v>0.44444444444444448</v>
      </c>
      <c r="I199" s="622">
        <v>1949.3</v>
      </c>
      <c r="J199" s="622">
        <v>0.90000000000000013</v>
      </c>
      <c r="K199" s="622">
        <v>1754.37</v>
      </c>
      <c r="L199" s="622">
        <v>1</v>
      </c>
      <c r="M199" s="622">
        <v>1949.2999999999995</v>
      </c>
      <c r="N199" s="622">
        <v>0.2</v>
      </c>
      <c r="O199" s="622">
        <v>389.86</v>
      </c>
      <c r="P199" s="610">
        <v>0.22222222222222224</v>
      </c>
      <c r="Q199" s="623">
        <v>1949.3</v>
      </c>
    </row>
    <row r="200" spans="1:17" ht="14.4" customHeight="1" x14ac:dyDescent="0.3">
      <c r="A200" s="604" t="s">
        <v>1874</v>
      </c>
      <c r="B200" s="605" t="s">
        <v>1525</v>
      </c>
      <c r="C200" s="605" t="s">
        <v>1526</v>
      </c>
      <c r="D200" s="605" t="s">
        <v>1541</v>
      </c>
      <c r="E200" s="605" t="s">
        <v>665</v>
      </c>
      <c r="F200" s="622">
        <v>4.05</v>
      </c>
      <c r="G200" s="622">
        <v>7171.74</v>
      </c>
      <c r="H200" s="622">
        <v>0.5328947368421052</v>
      </c>
      <c r="I200" s="622">
        <v>1770.8</v>
      </c>
      <c r="J200" s="622">
        <v>7.6</v>
      </c>
      <c r="K200" s="622">
        <v>13458.08</v>
      </c>
      <c r="L200" s="622">
        <v>1</v>
      </c>
      <c r="M200" s="622">
        <v>1770.8000000000002</v>
      </c>
      <c r="N200" s="622">
        <v>5.95</v>
      </c>
      <c r="O200" s="622">
        <v>10823.25</v>
      </c>
      <c r="P200" s="610">
        <v>0.80421947261422133</v>
      </c>
      <c r="Q200" s="623">
        <v>1819.033613445378</v>
      </c>
    </row>
    <row r="201" spans="1:17" ht="14.4" customHeight="1" x14ac:dyDescent="0.3">
      <c r="A201" s="604" t="s">
        <v>1874</v>
      </c>
      <c r="B201" s="605" t="s">
        <v>1525</v>
      </c>
      <c r="C201" s="605" t="s">
        <v>1526</v>
      </c>
      <c r="D201" s="605" t="s">
        <v>1542</v>
      </c>
      <c r="E201" s="605" t="s">
        <v>650</v>
      </c>
      <c r="F201" s="622">
        <v>0.3</v>
      </c>
      <c r="G201" s="622">
        <v>113.8</v>
      </c>
      <c r="H201" s="622">
        <v>0.73286965481710453</v>
      </c>
      <c r="I201" s="622">
        <v>379.33333333333331</v>
      </c>
      <c r="J201" s="622">
        <v>0.3</v>
      </c>
      <c r="K201" s="622">
        <v>155.28</v>
      </c>
      <c r="L201" s="622">
        <v>1</v>
      </c>
      <c r="M201" s="622">
        <v>517.6</v>
      </c>
      <c r="N201" s="622">
        <v>0.15</v>
      </c>
      <c r="O201" s="622">
        <v>77.64</v>
      </c>
      <c r="P201" s="610">
        <v>0.5</v>
      </c>
      <c r="Q201" s="623">
        <v>517.6</v>
      </c>
    </row>
    <row r="202" spans="1:17" ht="14.4" customHeight="1" x14ac:dyDescent="0.3">
      <c r="A202" s="604" t="s">
        <v>1874</v>
      </c>
      <c r="B202" s="605" t="s">
        <v>1525</v>
      </c>
      <c r="C202" s="605" t="s">
        <v>1526</v>
      </c>
      <c r="D202" s="605" t="s">
        <v>1543</v>
      </c>
      <c r="E202" s="605" t="s">
        <v>627</v>
      </c>
      <c r="F202" s="622"/>
      <c r="G202" s="622"/>
      <c r="H202" s="622"/>
      <c r="I202" s="622"/>
      <c r="J202" s="622"/>
      <c r="K202" s="622"/>
      <c r="L202" s="622"/>
      <c r="M202" s="622"/>
      <c r="N202" s="622">
        <v>0.25</v>
      </c>
      <c r="O202" s="622">
        <v>225.95</v>
      </c>
      <c r="P202" s="610"/>
      <c r="Q202" s="623">
        <v>903.8</v>
      </c>
    </row>
    <row r="203" spans="1:17" ht="14.4" customHeight="1" x14ac:dyDescent="0.3">
      <c r="A203" s="604" t="s">
        <v>1874</v>
      </c>
      <c r="B203" s="605" t="s">
        <v>1525</v>
      </c>
      <c r="C203" s="605" t="s">
        <v>1526</v>
      </c>
      <c r="D203" s="605" t="s">
        <v>1544</v>
      </c>
      <c r="E203" s="605" t="s">
        <v>665</v>
      </c>
      <c r="F203" s="622">
        <v>0.24999999999999997</v>
      </c>
      <c r="G203" s="622">
        <v>9597.77</v>
      </c>
      <c r="H203" s="622">
        <v>0.58030015744299046</v>
      </c>
      <c r="I203" s="622">
        <v>38391.080000000009</v>
      </c>
      <c r="J203" s="622">
        <v>0.46</v>
      </c>
      <c r="K203" s="622">
        <v>16539.32</v>
      </c>
      <c r="L203" s="622">
        <v>1</v>
      </c>
      <c r="M203" s="622">
        <v>35955.043478260865</v>
      </c>
      <c r="N203" s="622">
        <v>0.24</v>
      </c>
      <c r="O203" s="622">
        <v>8513.07</v>
      </c>
      <c r="P203" s="610">
        <v>0.51471705003591439</v>
      </c>
      <c r="Q203" s="623">
        <v>35471.125</v>
      </c>
    </row>
    <row r="204" spans="1:17" ht="14.4" customHeight="1" x14ac:dyDescent="0.3">
      <c r="A204" s="604" t="s">
        <v>1874</v>
      </c>
      <c r="B204" s="605" t="s">
        <v>1525</v>
      </c>
      <c r="C204" s="605" t="s">
        <v>1501</v>
      </c>
      <c r="D204" s="605" t="s">
        <v>1683</v>
      </c>
      <c r="E204" s="605" t="s">
        <v>1684</v>
      </c>
      <c r="F204" s="622">
        <v>1</v>
      </c>
      <c r="G204" s="622">
        <v>972.32</v>
      </c>
      <c r="H204" s="622">
        <v>0.5</v>
      </c>
      <c r="I204" s="622">
        <v>972.32</v>
      </c>
      <c r="J204" s="622">
        <v>2</v>
      </c>
      <c r="K204" s="622">
        <v>1944.64</v>
      </c>
      <c r="L204" s="622">
        <v>1</v>
      </c>
      <c r="M204" s="622">
        <v>972.32</v>
      </c>
      <c r="N204" s="622"/>
      <c r="O204" s="622"/>
      <c r="P204" s="610"/>
      <c r="Q204" s="623"/>
    </row>
    <row r="205" spans="1:17" ht="14.4" customHeight="1" x14ac:dyDescent="0.3">
      <c r="A205" s="604" t="s">
        <v>1874</v>
      </c>
      <c r="B205" s="605" t="s">
        <v>1525</v>
      </c>
      <c r="C205" s="605" t="s">
        <v>1501</v>
      </c>
      <c r="D205" s="605" t="s">
        <v>1685</v>
      </c>
      <c r="E205" s="605" t="s">
        <v>1684</v>
      </c>
      <c r="F205" s="622"/>
      <c r="G205" s="622"/>
      <c r="H205" s="622"/>
      <c r="I205" s="622"/>
      <c r="J205" s="622"/>
      <c r="K205" s="622"/>
      <c r="L205" s="622"/>
      <c r="M205" s="622"/>
      <c r="N205" s="622">
        <v>4</v>
      </c>
      <c r="O205" s="622">
        <v>6829.24</v>
      </c>
      <c r="P205" s="610"/>
      <c r="Q205" s="623">
        <v>1707.31</v>
      </c>
    </row>
    <row r="206" spans="1:17" ht="14.4" customHeight="1" x14ac:dyDescent="0.3">
      <c r="A206" s="604" t="s">
        <v>1874</v>
      </c>
      <c r="B206" s="605" t="s">
        <v>1525</v>
      </c>
      <c r="C206" s="605" t="s">
        <v>1501</v>
      </c>
      <c r="D206" s="605" t="s">
        <v>1686</v>
      </c>
      <c r="E206" s="605" t="s">
        <v>1684</v>
      </c>
      <c r="F206" s="622">
        <v>1</v>
      </c>
      <c r="G206" s="622">
        <v>2066.3000000000002</v>
      </c>
      <c r="H206" s="622">
        <v>0.33333333333333331</v>
      </c>
      <c r="I206" s="622">
        <v>2066.3000000000002</v>
      </c>
      <c r="J206" s="622">
        <v>3</v>
      </c>
      <c r="K206" s="622">
        <v>6198.9000000000005</v>
      </c>
      <c r="L206" s="622">
        <v>1</v>
      </c>
      <c r="M206" s="622">
        <v>2066.3000000000002</v>
      </c>
      <c r="N206" s="622">
        <v>8</v>
      </c>
      <c r="O206" s="622">
        <v>16530.400000000001</v>
      </c>
      <c r="P206" s="610">
        <v>2.6666666666666665</v>
      </c>
      <c r="Q206" s="623">
        <v>2066.3000000000002</v>
      </c>
    </row>
    <row r="207" spans="1:17" ht="14.4" customHeight="1" x14ac:dyDescent="0.3">
      <c r="A207" s="604" t="s">
        <v>1874</v>
      </c>
      <c r="B207" s="605" t="s">
        <v>1525</v>
      </c>
      <c r="C207" s="605" t="s">
        <v>1501</v>
      </c>
      <c r="D207" s="605" t="s">
        <v>1858</v>
      </c>
      <c r="E207" s="605" t="s">
        <v>1750</v>
      </c>
      <c r="F207" s="622">
        <v>1</v>
      </c>
      <c r="G207" s="622">
        <v>1932.09</v>
      </c>
      <c r="H207" s="622"/>
      <c r="I207" s="622">
        <v>1932.09</v>
      </c>
      <c r="J207" s="622"/>
      <c r="K207" s="622"/>
      <c r="L207" s="622"/>
      <c r="M207" s="622"/>
      <c r="N207" s="622"/>
      <c r="O207" s="622"/>
      <c r="P207" s="610"/>
      <c r="Q207" s="623"/>
    </row>
    <row r="208" spans="1:17" ht="14.4" customHeight="1" x14ac:dyDescent="0.3">
      <c r="A208" s="604" t="s">
        <v>1874</v>
      </c>
      <c r="B208" s="605" t="s">
        <v>1525</v>
      </c>
      <c r="C208" s="605" t="s">
        <v>1501</v>
      </c>
      <c r="D208" s="605" t="s">
        <v>1687</v>
      </c>
      <c r="E208" s="605" t="s">
        <v>1688</v>
      </c>
      <c r="F208" s="622"/>
      <c r="G208" s="622"/>
      <c r="H208" s="622"/>
      <c r="I208" s="622"/>
      <c r="J208" s="622">
        <v>4</v>
      </c>
      <c r="K208" s="622">
        <v>4111.04</v>
      </c>
      <c r="L208" s="622">
        <v>1</v>
      </c>
      <c r="M208" s="622">
        <v>1027.76</v>
      </c>
      <c r="N208" s="622"/>
      <c r="O208" s="622"/>
      <c r="P208" s="610"/>
      <c r="Q208" s="623"/>
    </row>
    <row r="209" spans="1:17" ht="14.4" customHeight="1" x14ac:dyDescent="0.3">
      <c r="A209" s="604" t="s">
        <v>1874</v>
      </c>
      <c r="B209" s="605" t="s">
        <v>1525</v>
      </c>
      <c r="C209" s="605" t="s">
        <v>1501</v>
      </c>
      <c r="D209" s="605" t="s">
        <v>1689</v>
      </c>
      <c r="E209" s="605" t="s">
        <v>1688</v>
      </c>
      <c r="F209" s="622">
        <v>1</v>
      </c>
      <c r="G209" s="622">
        <v>2141.85</v>
      </c>
      <c r="H209" s="622">
        <v>1</v>
      </c>
      <c r="I209" s="622">
        <v>2141.85</v>
      </c>
      <c r="J209" s="622">
        <v>1</v>
      </c>
      <c r="K209" s="622">
        <v>2141.85</v>
      </c>
      <c r="L209" s="622">
        <v>1</v>
      </c>
      <c r="M209" s="622">
        <v>2141.85</v>
      </c>
      <c r="N209" s="622">
        <v>9</v>
      </c>
      <c r="O209" s="622">
        <v>19276.649999999998</v>
      </c>
      <c r="P209" s="610">
        <v>9</v>
      </c>
      <c r="Q209" s="623">
        <v>2141.85</v>
      </c>
    </row>
    <row r="210" spans="1:17" ht="14.4" customHeight="1" x14ac:dyDescent="0.3">
      <c r="A210" s="604" t="s">
        <v>1874</v>
      </c>
      <c r="B210" s="605" t="s">
        <v>1525</v>
      </c>
      <c r="C210" s="605" t="s">
        <v>1501</v>
      </c>
      <c r="D210" s="605" t="s">
        <v>1813</v>
      </c>
      <c r="E210" s="605" t="s">
        <v>1814</v>
      </c>
      <c r="F210" s="622"/>
      <c r="G210" s="622"/>
      <c r="H210" s="622"/>
      <c r="I210" s="622"/>
      <c r="J210" s="622"/>
      <c r="K210" s="622"/>
      <c r="L210" s="622"/>
      <c r="M210" s="622"/>
      <c r="N210" s="622">
        <v>1</v>
      </c>
      <c r="O210" s="622">
        <v>8536.5499999999993</v>
      </c>
      <c r="P210" s="610"/>
      <c r="Q210" s="623">
        <v>8536.5499999999993</v>
      </c>
    </row>
    <row r="211" spans="1:17" ht="14.4" customHeight="1" x14ac:dyDescent="0.3">
      <c r="A211" s="604" t="s">
        <v>1874</v>
      </c>
      <c r="B211" s="605" t="s">
        <v>1525</v>
      </c>
      <c r="C211" s="605" t="s">
        <v>1501</v>
      </c>
      <c r="D211" s="605" t="s">
        <v>1875</v>
      </c>
      <c r="E211" s="605" t="s">
        <v>1876</v>
      </c>
      <c r="F211" s="622"/>
      <c r="G211" s="622"/>
      <c r="H211" s="622"/>
      <c r="I211" s="622"/>
      <c r="J211" s="622"/>
      <c r="K211" s="622"/>
      <c r="L211" s="622"/>
      <c r="M211" s="622"/>
      <c r="N211" s="622">
        <v>1</v>
      </c>
      <c r="O211" s="622">
        <v>1074.71</v>
      </c>
      <c r="P211" s="610"/>
      <c r="Q211" s="623">
        <v>1074.71</v>
      </c>
    </row>
    <row r="212" spans="1:17" ht="14.4" customHeight="1" x14ac:dyDescent="0.3">
      <c r="A212" s="604" t="s">
        <v>1874</v>
      </c>
      <c r="B212" s="605" t="s">
        <v>1525</v>
      </c>
      <c r="C212" s="605" t="s">
        <v>1501</v>
      </c>
      <c r="D212" s="605" t="s">
        <v>1815</v>
      </c>
      <c r="E212" s="605" t="s">
        <v>1816</v>
      </c>
      <c r="F212" s="622"/>
      <c r="G212" s="622"/>
      <c r="H212" s="622"/>
      <c r="I212" s="622"/>
      <c r="J212" s="622"/>
      <c r="K212" s="622"/>
      <c r="L212" s="622"/>
      <c r="M212" s="622"/>
      <c r="N212" s="622">
        <v>2</v>
      </c>
      <c r="O212" s="622">
        <v>4473</v>
      </c>
      <c r="P212" s="610"/>
      <c r="Q212" s="623">
        <v>2236.5</v>
      </c>
    </row>
    <row r="213" spans="1:17" ht="14.4" customHeight="1" x14ac:dyDescent="0.3">
      <c r="A213" s="604" t="s">
        <v>1874</v>
      </c>
      <c r="B213" s="605" t="s">
        <v>1525</v>
      </c>
      <c r="C213" s="605" t="s">
        <v>1501</v>
      </c>
      <c r="D213" s="605" t="s">
        <v>1817</v>
      </c>
      <c r="E213" s="605" t="s">
        <v>1684</v>
      </c>
      <c r="F213" s="622"/>
      <c r="G213" s="622"/>
      <c r="H213" s="622"/>
      <c r="I213" s="622"/>
      <c r="J213" s="622">
        <v>1</v>
      </c>
      <c r="K213" s="622">
        <v>1446.97</v>
      </c>
      <c r="L213" s="622">
        <v>1</v>
      </c>
      <c r="M213" s="622">
        <v>1446.97</v>
      </c>
      <c r="N213" s="622">
        <v>2</v>
      </c>
      <c r="O213" s="622">
        <v>2893.94</v>
      </c>
      <c r="P213" s="610">
        <v>2</v>
      </c>
      <c r="Q213" s="623">
        <v>1446.97</v>
      </c>
    </row>
    <row r="214" spans="1:17" ht="14.4" customHeight="1" x14ac:dyDescent="0.3">
      <c r="A214" s="604" t="s">
        <v>1874</v>
      </c>
      <c r="B214" s="605" t="s">
        <v>1525</v>
      </c>
      <c r="C214" s="605" t="s">
        <v>1501</v>
      </c>
      <c r="D214" s="605" t="s">
        <v>1692</v>
      </c>
      <c r="E214" s="605" t="s">
        <v>1693</v>
      </c>
      <c r="F214" s="622">
        <v>1</v>
      </c>
      <c r="G214" s="622">
        <v>6890.78</v>
      </c>
      <c r="H214" s="622">
        <v>0.33333333333333331</v>
      </c>
      <c r="I214" s="622">
        <v>6890.78</v>
      </c>
      <c r="J214" s="622">
        <v>3</v>
      </c>
      <c r="K214" s="622">
        <v>20672.34</v>
      </c>
      <c r="L214" s="622">
        <v>1</v>
      </c>
      <c r="M214" s="622">
        <v>6890.78</v>
      </c>
      <c r="N214" s="622">
        <v>12</v>
      </c>
      <c r="O214" s="622">
        <v>82689.36</v>
      </c>
      <c r="P214" s="610">
        <v>4</v>
      </c>
      <c r="Q214" s="623">
        <v>6890.78</v>
      </c>
    </row>
    <row r="215" spans="1:17" ht="14.4" customHeight="1" x14ac:dyDescent="0.3">
      <c r="A215" s="604" t="s">
        <v>1874</v>
      </c>
      <c r="B215" s="605" t="s">
        <v>1525</v>
      </c>
      <c r="C215" s="605" t="s">
        <v>1501</v>
      </c>
      <c r="D215" s="605" t="s">
        <v>1818</v>
      </c>
      <c r="E215" s="605" t="s">
        <v>1819</v>
      </c>
      <c r="F215" s="622"/>
      <c r="G215" s="622"/>
      <c r="H215" s="622"/>
      <c r="I215" s="622"/>
      <c r="J215" s="622">
        <v>1</v>
      </c>
      <c r="K215" s="622">
        <v>19196.8</v>
      </c>
      <c r="L215" s="622">
        <v>1</v>
      </c>
      <c r="M215" s="622">
        <v>19196.8</v>
      </c>
      <c r="N215" s="622"/>
      <c r="O215" s="622"/>
      <c r="P215" s="610"/>
      <c r="Q215" s="623"/>
    </row>
    <row r="216" spans="1:17" ht="14.4" customHeight="1" x14ac:dyDescent="0.3">
      <c r="A216" s="604" t="s">
        <v>1874</v>
      </c>
      <c r="B216" s="605" t="s">
        <v>1525</v>
      </c>
      <c r="C216" s="605" t="s">
        <v>1501</v>
      </c>
      <c r="D216" s="605" t="s">
        <v>1700</v>
      </c>
      <c r="E216" s="605" t="s">
        <v>1701</v>
      </c>
      <c r="F216" s="622">
        <v>1</v>
      </c>
      <c r="G216" s="622">
        <v>1002.8</v>
      </c>
      <c r="H216" s="622"/>
      <c r="I216" s="622">
        <v>1002.8</v>
      </c>
      <c r="J216" s="622"/>
      <c r="K216" s="622"/>
      <c r="L216" s="622"/>
      <c r="M216" s="622"/>
      <c r="N216" s="622">
        <v>6</v>
      </c>
      <c r="O216" s="622">
        <v>6016.7999999999993</v>
      </c>
      <c r="P216" s="610"/>
      <c r="Q216" s="623">
        <v>1002.7999999999998</v>
      </c>
    </row>
    <row r="217" spans="1:17" ht="14.4" customHeight="1" x14ac:dyDescent="0.3">
      <c r="A217" s="604" t="s">
        <v>1874</v>
      </c>
      <c r="B217" s="605" t="s">
        <v>1525</v>
      </c>
      <c r="C217" s="605" t="s">
        <v>1501</v>
      </c>
      <c r="D217" s="605" t="s">
        <v>1702</v>
      </c>
      <c r="E217" s="605" t="s">
        <v>1703</v>
      </c>
      <c r="F217" s="622">
        <v>1</v>
      </c>
      <c r="G217" s="622">
        <v>7650</v>
      </c>
      <c r="H217" s="622"/>
      <c r="I217" s="622">
        <v>7650</v>
      </c>
      <c r="J217" s="622"/>
      <c r="K217" s="622"/>
      <c r="L217" s="622"/>
      <c r="M217" s="622"/>
      <c r="N217" s="622">
        <v>1</v>
      </c>
      <c r="O217" s="622">
        <v>7650</v>
      </c>
      <c r="P217" s="610"/>
      <c r="Q217" s="623">
        <v>7650</v>
      </c>
    </row>
    <row r="218" spans="1:17" ht="14.4" customHeight="1" x14ac:dyDescent="0.3">
      <c r="A218" s="604" t="s">
        <v>1874</v>
      </c>
      <c r="B218" s="605" t="s">
        <v>1525</v>
      </c>
      <c r="C218" s="605" t="s">
        <v>1501</v>
      </c>
      <c r="D218" s="605" t="s">
        <v>1706</v>
      </c>
      <c r="E218" s="605" t="s">
        <v>1707</v>
      </c>
      <c r="F218" s="622"/>
      <c r="G218" s="622"/>
      <c r="H218" s="622"/>
      <c r="I218" s="622"/>
      <c r="J218" s="622">
        <v>2</v>
      </c>
      <c r="K218" s="622">
        <v>26569.040000000001</v>
      </c>
      <c r="L218" s="622">
        <v>1</v>
      </c>
      <c r="M218" s="622">
        <v>13284.52</v>
      </c>
      <c r="N218" s="622"/>
      <c r="O218" s="622"/>
      <c r="P218" s="610"/>
      <c r="Q218" s="623"/>
    </row>
    <row r="219" spans="1:17" ht="14.4" customHeight="1" x14ac:dyDescent="0.3">
      <c r="A219" s="604" t="s">
        <v>1874</v>
      </c>
      <c r="B219" s="605" t="s">
        <v>1525</v>
      </c>
      <c r="C219" s="605" t="s">
        <v>1501</v>
      </c>
      <c r="D219" s="605" t="s">
        <v>1820</v>
      </c>
      <c r="E219" s="605" t="s">
        <v>1821</v>
      </c>
      <c r="F219" s="622"/>
      <c r="G219" s="622"/>
      <c r="H219" s="622"/>
      <c r="I219" s="622"/>
      <c r="J219" s="622"/>
      <c r="K219" s="622"/>
      <c r="L219" s="622"/>
      <c r="M219" s="622"/>
      <c r="N219" s="622">
        <v>1</v>
      </c>
      <c r="O219" s="622">
        <v>797</v>
      </c>
      <c r="P219" s="610"/>
      <c r="Q219" s="623">
        <v>797</v>
      </c>
    </row>
    <row r="220" spans="1:17" ht="14.4" customHeight="1" x14ac:dyDescent="0.3">
      <c r="A220" s="604" t="s">
        <v>1874</v>
      </c>
      <c r="B220" s="605" t="s">
        <v>1525</v>
      </c>
      <c r="C220" s="605" t="s">
        <v>1501</v>
      </c>
      <c r="D220" s="605" t="s">
        <v>1710</v>
      </c>
      <c r="E220" s="605" t="s">
        <v>1711</v>
      </c>
      <c r="F220" s="622"/>
      <c r="G220" s="622"/>
      <c r="H220" s="622"/>
      <c r="I220" s="622"/>
      <c r="J220" s="622">
        <v>1</v>
      </c>
      <c r="K220" s="622">
        <v>1497.44</v>
      </c>
      <c r="L220" s="622">
        <v>1</v>
      </c>
      <c r="M220" s="622">
        <v>1497.44</v>
      </c>
      <c r="N220" s="622"/>
      <c r="O220" s="622"/>
      <c r="P220" s="610"/>
      <c r="Q220" s="623"/>
    </row>
    <row r="221" spans="1:17" ht="14.4" customHeight="1" x14ac:dyDescent="0.3">
      <c r="A221" s="604" t="s">
        <v>1874</v>
      </c>
      <c r="B221" s="605" t="s">
        <v>1525</v>
      </c>
      <c r="C221" s="605" t="s">
        <v>1501</v>
      </c>
      <c r="D221" s="605" t="s">
        <v>1716</v>
      </c>
      <c r="E221" s="605" t="s">
        <v>1717</v>
      </c>
      <c r="F221" s="622"/>
      <c r="G221" s="622"/>
      <c r="H221" s="622"/>
      <c r="I221" s="622"/>
      <c r="J221" s="622">
        <v>2</v>
      </c>
      <c r="K221" s="622">
        <v>1662.32</v>
      </c>
      <c r="L221" s="622">
        <v>1</v>
      </c>
      <c r="M221" s="622">
        <v>831.16</v>
      </c>
      <c r="N221" s="622">
        <v>2</v>
      </c>
      <c r="O221" s="622">
        <v>1662.32</v>
      </c>
      <c r="P221" s="610">
        <v>1</v>
      </c>
      <c r="Q221" s="623">
        <v>831.16</v>
      </c>
    </row>
    <row r="222" spans="1:17" ht="14.4" customHeight="1" x14ac:dyDescent="0.3">
      <c r="A222" s="604" t="s">
        <v>1874</v>
      </c>
      <c r="B222" s="605" t="s">
        <v>1525</v>
      </c>
      <c r="C222" s="605" t="s">
        <v>1501</v>
      </c>
      <c r="D222" s="605" t="s">
        <v>1718</v>
      </c>
      <c r="E222" s="605" t="s">
        <v>1717</v>
      </c>
      <c r="F222" s="622">
        <v>2</v>
      </c>
      <c r="G222" s="622">
        <v>1776.12</v>
      </c>
      <c r="H222" s="622"/>
      <c r="I222" s="622">
        <v>888.06</v>
      </c>
      <c r="J222" s="622"/>
      <c r="K222" s="622"/>
      <c r="L222" s="622"/>
      <c r="M222" s="622"/>
      <c r="N222" s="622"/>
      <c r="O222" s="622"/>
      <c r="P222" s="610"/>
      <c r="Q222" s="623"/>
    </row>
    <row r="223" spans="1:17" ht="14.4" customHeight="1" x14ac:dyDescent="0.3">
      <c r="A223" s="604" t="s">
        <v>1874</v>
      </c>
      <c r="B223" s="605" t="s">
        <v>1525</v>
      </c>
      <c r="C223" s="605" t="s">
        <v>1501</v>
      </c>
      <c r="D223" s="605" t="s">
        <v>1826</v>
      </c>
      <c r="E223" s="605" t="s">
        <v>1827</v>
      </c>
      <c r="F223" s="622"/>
      <c r="G223" s="622"/>
      <c r="H223" s="622"/>
      <c r="I223" s="622"/>
      <c r="J223" s="622">
        <v>1</v>
      </c>
      <c r="K223" s="622">
        <v>888.06</v>
      </c>
      <c r="L223" s="622">
        <v>1</v>
      </c>
      <c r="M223" s="622">
        <v>888.06</v>
      </c>
      <c r="N223" s="622"/>
      <c r="O223" s="622"/>
      <c r="P223" s="610"/>
      <c r="Q223" s="623"/>
    </row>
    <row r="224" spans="1:17" ht="14.4" customHeight="1" x14ac:dyDescent="0.3">
      <c r="A224" s="604" t="s">
        <v>1874</v>
      </c>
      <c r="B224" s="605" t="s">
        <v>1525</v>
      </c>
      <c r="C224" s="605" t="s">
        <v>1501</v>
      </c>
      <c r="D224" s="605" t="s">
        <v>1877</v>
      </c>
      <c r="E224" s="605" t="s">
        <v>1878</v>
      </c>
      <c r="F224" s="622">
        <v>1</v>
      </c>
      <c r="G224" s="622">
        <v>1093.8800000000001</v>
      </c>
      <c r="H224" s="622"/>
      <c r="I224" s="622">
        <v>1093.8800000000001</v>
      </c>
      <c r="J224" s="622"/>
      <c r="K224" s="622"/>
      <c r="L224" s="622"/>
      <c r="M224" s="622"/>
      <c r="N224" s="622"/>
      <c r="O224" s="622"/>
      <c r="P224" s="610"/>
      <c r="Q224" s="623"/>
    </row>
    <row r="225" spans="1:17" ht="14.4" customHeight="1" x14ac:dyDescent="0.3">
      <c r="A225" s="604" t="s">
        <v>1874</v>
      </c>
      <c r="B225" s="605" t="s">
        <v>1525</v>
      </c>
      <c r="C225" s="605" t="s">
        <v>1501</v>
      </c>
      <c r="D225" s="605" t="s">
        <v>1721</v>
      </c>
      <c r="E225" s="605" t="s">
        <v>1722</v>
      </c>
      <c r="F225" s="622"/>
      <c r="G225" s="622"/>
      <c r="H225" s="622"/>
      <c r="I225" s="622"/>
      <c r="J225" s="622">
        <v>1</v>
      </c>
      <c r="K225" s="622">
        <v>1312.14</v>
      </c>
      <c r="L225" s="622">
        <v>1</v>
      </c>
      <c r="M225" s="622">
        <v>1312.14</v>
      </c>
      <c r="N225" s="622"/>
      <c r="O225" s="622"/>
      <c r="P225" s="610"/>
      <c r="Q225" s="623"/>
    </row>
    <row r="226" spans="1:17" ht="14.4" customHeight="1" x14ac:dyDescent="0.3">
      <c r="A226" s="604" t="s">
        <v>1874</v>
      </c>
      <c r="B226" s="605" t="s">
        <v>1525</v>
      </c>
      <c r="C226" s="605" t="s">
        <v>1501</v>
      </c>
      <c r="D226" s="605" t="s">
        <v>1865</v>
      </c>
      <c r="E226" s="605" t="s">
        <v>1866</v>
      </c>
      <c r="F226" s="622"/>
      <c r="G226" s="622"/>
      <c r="H226" s="622"/>
      <c r="I226" s="622"/>
      <c r="J226" s="622"/>
      <c r="K226" s="622"/>
      <c r="L226" s="622"/>
      <c r="M226" s="622"/>
      <c r="N226" s="622">
        <v>1</v>
      </c>
      <c r="O226" s="622">
        <v>3644.58</v>
      </c>
      <c r="P226" s="610"/>
      <c r="Q226" s="623">
        <v>3644.58</v>
      </c>
    </row>
    <row r="227" spans="1:17" ht="14.4" customHeight="1" x14ac:dyDescent="0.3">
      <c r="A227" s="604" t="s">
        <v>1874</v>
      </c>
      <c r="B227" s="605" t="s">
        <v>1525</v>
      </c>
      <c r="C227" s="605" t="s">
        <v>1501</v>
      </c>
      <c r="D227" s="605" t="s">
        <v>1723</v>
      </c>
      <c r="E227" s="605" t="s">
        <v>1724</v>
      </c>
      <c r="F227" s="622">
        <v>1</v>
      </c>
      <c r="G227" s="622">
        <v>1146.33</v>
      </c>
      <c r="H227" s="622">
        <v>0.33333333333333331</v>
      </c>
      <c r="I227" s="622">
        <v>1146.33</v>
      </c>
      <c r="J227" s="622">
        <v>3</v>
      </c>
      <c r="K227" s="622">
        <v>3438.99</v>
      </c>
      <c r="L227" s="622">
        <v>1</v>
      </c>
      <c r="M227" s="622">
        <v>1146.33</v>
      </c>
      <c r="N227" s="622">
        <v>9</v>
      </c>
      <c r="O227" s="622">
        <v>10316.969999999999</v>
      </c>
      <c r="P227" s="610">
        <v>3</v>
      </c>
      <c r="Q227" s="623">
        <v>1146.33</v>
      </c>
    </row>
    <row r="228" spans="1:17" ht="14.4" customHeight="1" x14ac:dyDescent="0.3">
      <c r="A228" s="604" t="s">
        <v>1874</v>
      </c>
      <c r="B228" s="605" t="s">
        <v>1525</v>
      </c>
      <c r="C228" s="605" t="s">
        <v>1501</v>
      </c>
      <c r="D228" s="605" t="s">
        <v>1725</v>
      </c>
      <c r="E228" s="605" t="s">
        <v>1726</v>
      </c>
      <c r="F228" s="622">
        <v>1</v>
      </c>
      <c r="G228" s="622">
        <v>359.1</v>
      </c>
      <c r="H228" s="622"/>
      <c r="I228" s="622">
        <v>359.1</v>
      </c>
      <c r="J228" s="622"/>
      <c r="K228" s="622"/>
      <c r="L228" s="622"/>
      <c r="M228" s="622"/>
      <c r="N228" s="622">
        <v>2</v>
      </c>
      <c r="O228" s="622">
        <v>718.2</v>
      </c>
      <c r="P228" s="610"/>
      <c r="Q228" s="623">
        <v>359.1</v>
      </c>
    </row>
    <row r="229" spans="1:17" ht="14.4" customHeight="1" x14ac:dyDescent="0.3">
      <c r="A229" s="604" t="s">
        <v>1874</v>
      </c>
      <c r="B229" s="605" t="s">
        <v>1525</v>
      </c>
      <c r="C229" s="605" t="s">
        <v>1501</v>
      </c>
      <c r="D229" s="605" t="s">
        <v>1502</v>
      </c>
      <c r="E229" s="605" t="s">
        <v>1503</v>
      </c>
      <c r="F229" s="622">
        <v>1</v>
      </c>
      <c r="G229" s="622">
        <v>893.9</v>
      </c>
      <c r="H229" s="622">
        <v>1</v>
      </c>
      <c r="I229" s="622">
        <v>893.9</v>
      </c>
      <c r="J229" s="622">
        <v>1</v>
      </c>
      <c r="K229" s="622">
        <v>893.9</v>
      </c>
      <c r="L229" s="622">
        <v>1</v>
      </c>
      <c r="M229" s="622">
        <v>893.9</v>
      </c>
      <c r="N229" s="622"/>
      <c r="O229" s="622"/>
      <c r="P229" s="610"/>
      <c r="Q229" s="623"/>
    </row>
    <row r="230" spans="1:17" ht="14.4" customHeight="1" x14ac:dyDescent="0.3">
      <c r="A230" s="604" t="s">
        <v>1874</v>
      </c>
      <c r="B230" s="605" t="s">
        <v>1525</v>
      </c>
      <c r="C230" s="605" t="s">
        <v>1501</v>
      </c>
      <c r="D230" s="605" t="s">
        <v>1869</v>
      </c>
      <c r="E230" s="605" t="s">
        <v>1870</v>
      </c>
      <c r="F230" s="622"/>
      <c r="G230" s="622"/>
      <c r="H230" s="622"/>
      <c r="I230" s="622"/>
      <c r="J230" s="622">
        <v>1</v>
      </c>
      <c r="K230" s="622">
        <v>893.9</v>
      </c>
      <c r="L230" s="622">
        <v>1</v>
      </c>
      <c r="M230" s="622">
        <v>893.9</v>
      </c>
      <c r="N230" s="622"/>
      <c r="O230" s="622"/>
      <c r="P230" s="610"/>
      <c r="Q230" s="623"/>
    </row>
    <row r="231" spans="1:17" ht="14.4" customHeight="1" x14ac:dyDescent="0.3">
      <c r="A231" s="604" t="s">
        <v>1874</v>
      </c>
      <c r="B231" s="605" t="s">
        <v>1525</v>
      </c>
      <c r="C231" s="605" t="s">
        <v>1501</v>
      </c>
      <c r="D231" s="605" t="s">
        <v>1727</v>
      </c>
      <c r="E231" s="605" t="s">
        <v>1728</v>
      </c>
      <c r="F231" s="622"/>
      <c r="G231" s="622"/>
      <c r="H231" s="622"/>
      <c r="I231" s="622"/>
      <c r="J231" s="622"/>
      <c r="K231" s="622"/>
      <c r="L231" s="622"/>
      <c r="M231" s="622"/>
      <c r="N231" s="622">
        <v>1</v>
      </c>
      <c r="O231" s="622">
        <v>16831.689999999999</v>
      </c>
      <c r="P231" s="610"/>
      <c r="Q231" s="623">
        <v>16831.689999999999</v>
      </c>
    </row>
    <row r="232" spans="1:17" ht="14.4" customHeight="1" x14ac:dyDescent="0.3">
      <c r="A232" s="604" t="s">
        <v>1874</v>
      </c>
      <c r="B232" s="605" t="s">
        <v>1525</v>
      </c>
      <c r="C232" s="605" t="s">
        <v>1501</v>
      </c>
      <c r="D232" s="605" t="s">
        <v>1830</v>
      </c>
      <c r="E232" s="605" t="s">
        <v>1831</v>
      </c>
      <c r="F232" s="622">
        <v>1</v>
      </c>
      <c r="G232" s="622">
        <v>5200.68</v>
      </c>
      <c r="H232" s="622"/>
      <c r="I232" s="622">
        <v>5200.68</v>
      </c>
      <c r="J232" s="622"/>
      <c r="K232" s="622"/>
      <c r="L232" s="622"/>
      <c r="M232" s="622"/>
      <c r="N232" s="622"/>
      <c r="O232" s="622"/>
      <c r="P232" s="610"/>
      <c r="Q232" s="623"/>
    </row>
    <row r="233" spans="1:17" ht="14.4" customHeight="1" x14ac:dyDescent="0.3">
      <c r="A233" s="604" t="s">
        <v>1874</v>
      </c>
      <c r="B233" s="605" t="s">
        <v>1525</v>
      </c>
      <c r="C233" s="605" t="s">
        <v>1501</v>
      </c>
      <c r="D233" s="605" t="s">
        <v>1729</v>
      </c>
      <c r="E233" s="605" t="s">
        <v>1730</v>
      </c>
      <c r="F233" s="622">
        <v>3</v>
      </c>
      <c r="G233" s="622">
        <v>19761.39</v>
      </c>
      <c r="H233" s="622">
        <v>3</v>
      </c>
      <c r="I233" s="622">
        <v>6587.13</v>
      </c>
      <c r="J233" s="622">
        <v>1</v>
      </c>
      <c r="K233" s="622">
        <v>6587.13</v>
      </c>
      <c r="L233" s="622">
        <v>1</v>
      </c>
      <c r="M233" s="622">
        <v>6587.13</v>
      </c>
      <c r="N233" s="622">
        <v>8</v>
      </c>
      <c r="O233" s="622">
        <v>52697.04</v>
      </c>
      <c r="P233" s="610">
        <v>8</v>
      </c>
      <c r="Q233" s="623">
        <v>6587.13</v>
      </c>
    </row>
    <row r="234" spans="1:17" ht="14.4" customHeight="1" x14ac:dyDescent="0.3">
      <c r="A234" s="604" t="s">
        <v>1874</v>
      </c>
      <c r="B234" s="605" t="s">
        <v>1525</v>
      </c>
      <c r="C234" s="605" t="s">
        <v>1501</v>
      </c>
      <c r="D234" s="605" t="s">
        <v>1506</v>
      </c>
      <c r="E234" s="605" t="s">
        <v>1507</v>
      </c>
      <c r="F234" s="622"/>
      <c r="G234" s="622"/>
      <c r="H234" s="622"/>
      <c r="I234" s="622"/>
      <c r="J234" s="622"/>
      <c r="K234" s="622"/>
      <c r="L234" s="622"/>
      <c r="M234" s="622"/>
      <c r="N234" s="622">
        <v>1</v>
      </c>
      <c r="O234" s="622">
        <v>511</v>
      </c>
      <c r="P234" s="610"/>
      <c r="Q234" s="623">
        <v>511</v>
      </c>
    </row>
    <row r="235" spans="1:17" ht="14.4" customHeight="1" x14ac:dyDescent="0.3">
      <c r="A235" s="604" t="s">
        <v>1874</v>
      </c>
      <c r="B235" s="605" t="s">
        <v>1525</v>
      </c>
      <c r="C235" s="605" t="s">
        <v>1501</v>
      </c>
      <c r="D235" s="605" t="s">
        <v>1832</v>
      </c>
      <c r="E235" s="605" t="s">
        <v>1833</v>
      </c>
      <c r="F235" s="622"/>
      <c r="G235" s="622"/>
      <c r="H235" s="622"/>
      <c r="I235" s="622"/>
      <c r="J235" s="622"/>
      <c r="K235" s="622"/>
      <c r="L235" s="622"/>
      <c r="M235" s="622"/>
      <c r="N235" s="622">
        <v>1</v>
      </c>
      <c r="O235" s="622">
        <v>26500.21</v>
      </c>
      <c r="P235" s="610"/>
      <c r="Q235" s="623">
        <v>26500.21</v>
      </c>
    </row>
    <row r="236" spans="1:17" ht="14.4" customHeight="1" x14ac:dyDescent="0.3">
      <c r="A236" s="604" t="s">
        <v>1874</v>
      </c>
      <c r="B236" s="605" t="s">
        <v>1525</v>
      </c>
      <c r="C236" s="605" t="s">
        <v>1501</v>
      </c>
      <c r="D236" s="605" t="s">
        <v>1741</v>
      </c>
      <c r="E236" s="605" t="s">
        <v>1742</v>
      </c>
      <c r="F236" s="622"/>
      <c r="G236" s="622"/>
      <c r="H236" s="622"/>
      <c r="I236" s="622"/>
      <c r="J236" s="622"/>
      <c r="K236" s="622"/>
      <c r="L236" s="622"/>
      <c r="M236" s="622"/>
      <c r="N236" s="622">
        <v>2</v>
      </c>
      <c r="O236" s="622">
        <v>761.72</v>
      </c>
      <c r="P236" s="610"/>
      <c r="Q236" s="623">
        <v>380.86</v>
      </c>
    </row>
    <row r="237" spans="1:17" ht="14.4" customHeight="1" x14ac:dyDescent="0.3">
      <c r="A237" s="604" t="s">
        <v>1874</v>
      </c>
      <c r="B237" s="605" t="s">
        <v>1525</v>
      </c>
      <c r="C237" s="605" t="s">
        <v>1501</v>
      </c>
      <c r="D237" s="605" t="s">
        <v>1871</v>
      </c>
      <c r="E237" s="605" t="s">
        <v>1872</v>
      </c>
      <c r="F237" s="622"/>
      <c r="G237" s="622"/>
      <c r="H237" s="622"/>
      <c r="I237" s="622"/>
      <c r="J237" s="622">
        <v>2</v>
      </c>
      <c r="K237" s="622">
        <v>2170.4</v>
      </c>
      <c r="L237" s="622">
        <v>1</v>
      </c>
      <c r="M237" s="622">
        <v>1085.2</v>
      </c>
      <c r="N237" s="622"/>
      <c r="O237" s="622"/>
      <c r="P237" s="610"/>
      <c r="Q237" s="623"/>
    </row>
    <row r="238" spans="1:17" ht="14.4" customHeight="1" x14ac:dyDescent="0.3">
      <c r="A238" s="604" t="s">
        <v>1874</v>
      </c>
      <c r="B238" s="605" t="s">
        <v>1525</v>
      </c>
      <c r="C238" s="605" t="s">
        <v>1501</v>
      </c>
      <c r="D238" s="605" t="s">
        <v>1834</v>
      </c>
      <c r="E238" s="605" t="s">
        <v>1835</v>
      </c>
      <c r="F238" s="622"/>
      <c r="G238" s="622"/>
      <c r="H238" s="622"/>
      <c r="I238" s="622"/>
      <c r="J238" s="622">
        <v>1</v>
      </c>
      <c r="K238" s="622">
        <v>310</v>
      </c>
      <c r="L238" s="622">
        <v>1</v>
      </c>
      <c r="M238" s="622">
        <v>310</v>
      </c>
      <c r="N238" s="622">
        <v>1</v>
      </c>
      <c r="O238" s="622">
        <v>310</v>
      </c>
      <c r="P238" s="610">
        <v>1</v>
      </c>
      <c r="Q238" s="623">
        <v>310</v>
      </c>
    </row>
    <row r="239" spans="1:17" ht="14.4" customHeight="1" x14ac:dyDescent="0.3">
      <c r="A239" s="604" t="s">
        <v>1874</v>
      </c>
      <c r="B239" s="605" t="s">
        <v>1525</v>
      </c>
      <c r="C239" s="605" t="s">
        <v>1508</v>
      </c>
      <c r="D239" s="605" t="s">
        <v>1553</v>
      </c>
      <c r="E239" s="605" t="s">
        <v>1554</v>
      </c>
      <c r="F239" s="622">
        <v>18</v>
      </c>
      <c r="G239" s="622">
        <v>3726</v>
      </c>
      <c r="H239" s="622">
        <v>1.1661971830985915</v>
      </c>
      <c r="I239" s="622">
        <v>207</v>
      </c>
      <c r="J239" s="622">
        <v>15</v>
      </c>
      <c r="K239" s="622">
        <v>3195</v>
      </c>
      <c r="L239" s="622">
        <v>1</v>
      </c>
      <c r="M239" s="622">
        <v>213</v>
      </c>
      <c r="N239" s="622">
        <v>10</v>
      </c>
      <c r="O239" s="622">
        <v>2130</v>
      </c>
      <c r="P239" s="610">
        <v>0.66666666666666663</v>
      </c>
      <c r="Q239" s="623">
        <v>213</v>
      </c>
    </row>
    <row r="240" spans="1:17" ht="14.4" customHeight="1" x14ac:dyDescent="0.3">
      <c r="A240" s="604" t="s">
        <v>1874</v>
      </c>
      <c r="B240" s="605" t="s">
        <v>1525</v>
      </c>
      <c r="C240" s="605" t="s">
        <v>1508</v>
      </c>
      <c r="D240" s="605" t="s">
        <v>1555</v>
      </c>
      <c r="E240" s="605" t="s">
        <v>1556</v>
      </c>
      <c r="F240" s="622">
        <v>16</v>
      </c>
      <c r="G240" s="622">
        <v>2416</v>
      </c>
      <c r="H240" s="622">
        <v>0.91688804554079695</v>
      </c>
      <c r="I240" s="622">
        <v>151</v>
      </c>
      <c r="J240" s="622">
        <v>17</v>
      </c>
      <c r="K240" s="622">
        <v>2635</v>
      </c>
      <c r="L240" s="622">
        <v>1</v>
      </c>
      <c r="M240" s="622">
        <v>155</v>
      </c>
      <c r="N240" s="622">
        <v>12</v>
      </c>
      <c r="O240" s="622">
        <v>1860</v>
      </c>
      <c r="P240" s="610">
        <v>0.70588235294117652</v>
      </c>
      <c r="Q240" s="623">
        <v>155</v>
      </c>
    </row>
    <row r="241" spans="1:17" ht="14.4" customHeight="1" x14ac:dyDescent="0.3">
      <c r="A241" s="604" t="s">
        <v>1874</v>
      </c>
      <c r="B241" s="605" t="s">
        <v>1525</v>
      </c>
      <c r="C241" s="605" t="s">
        <v>1508</v>
      </c>
      <c r="D241" s="605" t="s">
        <v>1557</v>
      </c>
      <c r="E241" s="605" t="s">
        <v>1558</v>
      </c>
      <c r="F241" s="622">
        <v>51</v>
      </c>
      <c r="G241" s="622">
        <v>9333</v>
      </c>
      <c r="H241" s="622">
        <v>1.1883116883116882</v>
      </c>
      <c r="I241" s="622">
        <v>183</v>
      </c>
      <c r="J241" s="622">
        <v>42</v>
      </c>
      <c r="K241" s="622">
        <v>7854</v>
      </c>
      <c r="L241" s="622">
        <v>1</v>
      </c>
      <c r="M241" s="622">
        <v>187</v>
      </c>
      <c r="N241" s="622">
        <v>48</v>
      </c>
      <c r="O241" s="622">
        <v>8976</v>
      </c>
      <c r="P241" s="610">
        <v>1.1428571428571428</v>
      </c>
      <c r="Q241" s="623">
        <v>187</v>
      </c>
    </row>
    <row r="242" spans="1:17" ht="14.4" customHeight="1" x14ac:dyDescent="0.3">
      <c r="A242" s="604" t="s">
        <v>1874</v>
      </c>
      <c r="B242" s="605" t="s">
        <v>1525</v>
      </c>
      <c r="C242" s="605" t="s">
        <v>1508</v>
      </c>
      <c r="D242" s="605" t="s">
        <v>1559</v>
      </c>
      <c r="E242" s="605" t="s">
        <v>1560</v>
      </c>
      <c r="F242" s="622">
        <v>25</v>
      </c>
      <c r="G242" s="622">
        <v>3125</v>
      </c>
      <c r="H242" s="622">
        <v>1.52587890625</v>
      </c>
      <c r="I242" s="622">
        <v>125</v>
      </c>
      <c r="J242" s="622">
        <v>16</v>
      </c>
      <c r="K242" s="622">
        <v>2048</v>
      </c>
      <c r="L242" s="622">
        <v>1</v>
      </c>
      <c r="M242" s="622">
        <v>128</v>
      </c>
      <c r="N242" s="622">
        <v>38</v>
      </c>
      <c r="O242" s="622">
        <v>4864</v>
      </c>
      <c r="P242" s="610">
        <v>2.375</v>
      </c>
      <c r="Q242" s="623">
        <v>128</v>
      </c>
    </row>
    <row r="243" spans="1:17" ht="14.4" customHeight="1" x14ac:dyDescent="0.3">
      <c r="A243" s="604" t="s">
        <v>1874</v>
      </c>
      <c r="B243" s="605" t="s">
        <v>1525</v>
      </c>
      <c r="C243" s="605" t="s">
        <v>1508</v>
      </c>
      <c r="D243" s="605" t="s">
        <v>1561</v>
      </c>
      <c r="E243" s="605" t="s">
        <v>1562</v>
      </c>
      <c r="F243" s="622">
        <v>55</v>
      </c>
      <c r="G243" s="622">
        <v>12045</v>
      </c>
      <c r="H243" s="622">
        <v>1.0590873120548667</v>
      </c>
      <c r="I243" s="622">
        <v>219</v>
      </c>
      <c r="J243" s="622">
        <v>51</v>
      </c>
      <c r="K243" s="622">
        <v>11373</v>
      </c>
      <c r="L243" s="622">
        <v>1</v>
      </c>
      <c r="M243" s="622">
        <v>223</v>
      </c>
      <c r="N243" s="622">
        <v>54</v>
      </c>
      <c r="O243" s="622">
        <v>12042</v>
      </c>
      <c r="P243" s="610">
        <v>1.0588235294117647</v>
      </c>
      <c r="Q243" s="623">
        <v>223</v>
      </c>
    </row>
    <row r="244" spans="1:17" ht="14.4" customHeight="1" x14ac:dyDescent="0.3">
      <c r="A244" s="604" t="s">
        <v>1874</v>
      </c>
      <c r="B244" s="605" t="s">
        <v>1525</v>
      </c>
      <c r="C244" s="605" t="s">
        <v>1508</v>
      </c>
      <c r="D244" s="605" t="s">
        <v>1563</v>
      </c>
      <c r="E244" s="605" t="s">
        <v>1564</v>
      </c>
      <c r="F244" s="622">
        <v>6</v>
      </c>
      <c r="G244" s="622">
        <v>1314</v>
      </c>
      <c r="H244" s="622">
        <v>2.9461883408071747</v>
      </c>
      <c r="I244" s="622">
        <v>219</v>
      </c>
      <c r="J244" s="622">
        <v>2</v>
      </c>
      <c r="K244" s="622">
        <v>446</v>
      </c>
      <c r="L244" s="622">
        <v>1</v>
      </c>
      <c r="M244" s="622">
        <v>223</v>
      </c>
      <c r="N244" s="622">
        <v>4</v>
      </c>
      <c r="O244" s="622">
        <v>892</v>
      </c>
      <c r="P244" s="610">
        <v>2</v>
      </c>
      <c r="Q244" s="623">
        <v>223</v>
      </c>
    </row>
    <row r="245" spans="1:17" ht="14.4" customHeight="1" x14ac:dyDescent="0.3">
      <c r="A245" s="604" t="s">
        <v>1874</v>
      </c>
      <c r="B245" s="605" t="s">
        <v>1525</v>
      </c>
      <c r="C245" s="605" t="s">
        <v>1508</v>
      </c>
      <c r="D245" s="605" t="s">
        <v>1567</v>
      </c>
      <c r="E245" s="605" t="s">
        <v>1568</v>
      </c>
      <c r="F245" s="622">
        <v>44</v>
      </c>
      <c r="G245" s="622">
        <v>9724</v>
      </c>
      <c r="H245" s="622">
        <v>0.98222222222222222</v>
      </c>
      <c r="I245" s="622">
        <v>221</v>
      </c>
      <c r="J245" s="622">
        <v>44</v>
      </c>
      <c r="K245" s="622">
        <v>9900</v>
      </c>
      <c r="L245" s="622">
        <v>1</v>
      </c>
      <c r="M245" s="622">
        <v>225</v>
      </c>
      <c r="N245" s="622">
        <v>28</v>
      </c>
      <c r="O245" s="622">
        <v>6300</v>
      </c>
      <c r="P245" s="610">
        <v>0.63636363636363635</v>
      </c>
      <c r="Q245" s="623">
        <v>225</v>
      </c>
    </row>
    <row r="246" spans="1:17" ht="14.4" customHeight="1" x14ac:dyDescent="0.3">
      <c r="A246" s="604" t="s">
        <v>1874</v>
      </c>
      <c r="B246" s="605" t="s">
        <v>1525</v>
      </c>
      <c r="C246" s="605" t="s">
        <v>1508</v>
      </c>
      <c r="D246" s="605" t="s">
        <v>1569</v>
      </c>
      <c r="E246" s="605" t="s">
        <v>1570</v>
      </c>
      <c r="F246" s="622">
        <v>1</v>
      </c>
      <c r="G246" s="622">
        <v>613</v>
      </c>
      <c r="H246" s="622">
        <v>0.4904</v>
      </c>
      <c r="I246" s="622">
        <v>613</v>
      </c>
      <c r="J246" s="622">
        <v>2</v>
      </c>
      <c r="K246" s="622">
        <v>1250</v>
      </c>
      <c r="L246" s="622">
        <v>1</v>
      </c>
      <c r="M246" s="622">
        <v>625</v>
      </c>
      <c r="N246" s="622"/>
      <c r="O246" s="622"/>
      <c r="P246" s="610"/>
      <c r="Q246" s="623"/>
    </row>
    <row r="247" spans="1:17" ht="14.4" customHeight="1" x14ac:dyDescent="0.3">
      <c r="A247" s="604" t="s">
        <v>1874</v>
      </c>
      <c r="B247" s="605" t="s">
        <v>1525</v>
      </c>
      <c r="C247" s="605" t="s">
        <v>1508</v>
      </c>
      <c r="D247" s="605" t="s">
        <v>1579</v>
      </c>
      <c r="E247" s="605" t="s">
        <v>1580</v>
      </c>
      <c r="F247" s="622">
        <v>4</v>
      </c>
      <c r="G247" s="622">
        <v>1320</v>
      </c>
      <c r="H247" s="622">
        <v>3.7822349570200573</v>
      </c>
      <c r="I247" s="622">
        <v>330</v>
      </c>
      <c r="J247" s="622">
        <v>1</v>
      </c>
      <c r="K247" s="622">
        <v>349</v>
      </c>
      <c r="L247" s="622">
        <v>1</v>
      </c>
      <c r="M247" s="622">
        <v>349</v>
      </c>
      <c r="N247" s="622">
        <v>1</v>
      </c>
      <c r="O247" s="622">
        <v>350</v>
      </c>
      <c r="P247" s="610">
        <v>1.002865329512894</v>
      </c>
      <c r="Q247" s="623">
        <v>350</v>
      </c>
    </row>
    <row r="248" spans="1:17" ht="14.4" customHeight="1" x14ac:dyDescent="0.3">
      <c r="A248" s="604" t="s">
        <v>1874</v>
      </c>
      <c r="B248" s="605" t="s">
        <v>1525</v>
      </c>
      <c r="C248" s="605" t="s">
        <v>1508</v>
      </c>
      <c r="D248" s="605" t="s">
        <v>1755</v>
      </c>
      <c r="E248" s="605" t="s">
        <v>1756</v>
      </c>
      <c r="F248" s="622">
        <v>2</v>
      </c>
      <c r="G248" s="622">
        <v>8278</v>
      </c>
      <c r="H248" s="622">
        <v>1.9879923150816523</v>
      </c>
      <c r="I248" s="622">
        <v>4139</v>
      </c>
      <c r="J248" s="622">
        <v>1</v>
      </c>
      <c r="K248" s="622">
        <v>4164</v>
      </c>
      <c r="L248" s="622">
        <v>1</v>
      </c>
      <c r="M248" s="622">
        <v>4164</v>
      </c>
      <c r="N248" s="622">
        <v>8</v>
      </c>
      <c r="O248" s="622">
        <v>33312</v>
      </c>
      <c r="P248" s="610">
        <v>8</v>
      </c>
      <c r="Q248" s="623">
        <v>4164</v>
      </c>
    </row>
    <row r="249" spans="1:17" ht="14.4" customHeight="1" x14ac:dyDescent="0.3">
      <c r="A249" s="604" t="s">
        <v>1874</v>
      </c>
      <c r="B249" s="605" t="s">
        <v>1525</v>
      </c>
      <c r="C249" s="605" t="s">
        <v>1508</v>
      </c>
      <c r="D249" s="605" t="s">
        <v>1763</v>
      </c>
      <c r="E249" s="605" t="s">
        <v>1764</v>
      </c>
      <c r="F249" s="622">
        <v>4</v>
      </c>
      <c r="G249" s="622">
        <v>15296</v>
      </c>
      <c r="H249" s="622">
        <v>0.49533678756476685</v>
      </c>
      <c r="I249" s="622">
        <v>3824</v>
      </c>
      <c r="J249" s="622">
        <v>8</v>
      </c>
      <c r="K249" s="622">
        <v>30880</v>
      </c>
      <c r="L249" s="622">
        <v>1</v>
      </c>
      <c r="M249" s="622">
        <v>3860</v>
      </c>
      <c r="N249" s="622">
        <v>16</v>
      </c>
      <c r="O249" s="622">
        <v>61760</v>
      </c>
      <c r="P249" s="610">
        <v>2</v>
      </c>
      <c r="Q249" s="623">
        <v>3860</v>
      </c>
    </row>
    <row r="250" spans="1:17" ht="14.4" customHeight="1" x14ac:dyDescent="0.3">
      <c r="A250" s="604" t="s">
        <v>1874</v>
      </c>
      <c r="B250" s="605" t="s">
        <v>1525</v>
      </c>
      <c r="C250" s="605" t="s">
        <v>1508</v>
      </c>
      <c r="D250" s="605" t="s">
        <v>1765</v>
      </c>
      <c r="E250" s="605" t="s">
        <v>1766</v>
      </c>
      <c r="F250" s="622">
        <v>5</v>
      </c>
      <c r="G250" s="622">
        <v>25810</v>
      </c>
      <c r="H250" s="622"/>
      <c r="I250" s="622">
        <v>5162</v>
      </c>
      <c r="J250" s="622"/>
      <c r="K250" s="622"/>
      <c r="L250" s="622"/>
      <c r="M250" s="622"/>
      <c r="N250" s="622"/>
      <c r="O250" s="622"/>
      <c r="P250" s="610"/>
      <c r="Q250" s="623"/>
    </row>
    <row r="251" spans="1:17" ht="14.4" customHeight="1" x14ac:dyDescent="0.3">
      <c r="A251" s="604" t="s">
        <v>1874</v>
      </c>
      <c r="B251" s="605" t="s">
        <v>1525</v>
      </c>
      <c r="C251" s="605" t="s">
        <v>1508</v>
      </c>
      <c r="D251" s="605" t="s">
        <v>1767</v>
      </c>
      <c r="E251" s="605" t="s">
        <v>1768</v>
      </c>
      <c r="F251" s="622">
        <v>2</v>
      </c>
      <c r="G251" s="622">
        <v>15706</v>
      </c>
      <c r="H251" s="622">
        <v>0.33030494216614092</v>
      </c>
      <c r="I251" s="622">
        <v>7853</v>
      </c>
      <c r="J251" s="622">
        <v>6</v>
      </c>
      <c r="K251" s="622">
        <v>47550</v>
      </c>
      <c r="L251" s="622">
        <v>1</v>
      </c>
      <c r="M251" s="622">
        <v>7925</v>
      </c>
      <c r="N251" s="622">
        <v>15</v>
      </c>
      <c r="O251" s="622">
        <v>118890</v>
      </c>
      <c r="P251" s="610">
        <v>2.5003154574132491</v>
      </c>
      <c r="Q251" s="623">
        <v>7926</v>
      </c>
    </row>
    <row r="252" spans="1:17" ht="14.4" customHeight="1" x14ac:dyDescent="0.3">
      <c r="A252" s="604" t="s">
        <v>1874</v>
      </c>
      <c r="B252" s="605" t="s">
        <v>1525</v>
      </c>
      <c r="C252" s="605" t="s">
        <v>1508</v>
      </c>
      <c r="D252" s="605" t="s">
        <v>1587</v>
      </c>
      <c r="E252" s="605" t="s">
        <v>1588</v>
      </c>
      <c r="F252" s="622"/>
      <c r="G252" s="622"/>
      <c r="H252" s="622"/>
      <c r="I252" s="622"/>
      <c r="J252" s="622"/>
      <c r="K252" s="622"/>
      <c r="L252" s="622"/>
      <c r="M252" s="622"/>
      <c r="N252" s="622">
        <v>1</v>
      </c>
      <c r="O252" s="622">
        <v>1054</v>
      </c>
      <c r="P252" s="610"/>
      <c r="Q252" s="623">
        <v>1054</v>
      </c>
    </row>
    <row r="253" spans="1:17" ht="14.4" customHeight="1" x14ac:dyDescent="0.3">
      <c r="A253" s="604" t="s">
        <v>1874</v>
      </c>
      <c r="B253" s="605" t="s">
        <v>1525</v>
      </c>
      <c r="C253" s="605" t="s">
        <v>1508</v>
      </c>
      <c r="D253" s="605" t="s">
        <v>1589</v>
      </c>
      <c r="E253" s="605" t="s">
        <v>1590</v>
      </c>
      <c r="F253" s="622">
        <v>7</v>
      </c>
      <c r="G253" s="622">
        <v>8967</v>
      </c>
      <c r="H253" s="622">
        <v>0.46233565351894818</v>
      </c>
      <c r="I253" s="622">
        <v>1281</v>
      </c>
      <c r="J253" s="622">
        <v>15</v>
      </c>
      <c r="K253" s="622">
        <v>19395</v>
      </c>
      <c r="L253" s="622">
        <v>1</v>
      </c>
      <c r="M253" s="622">
        <v>1293</v>
      </c>
      <c r="N253" s="622">
        <v>11</v>
      </c>
      <c r="O253" s="622">
        <v>14234</v>
      </c>
      <c r="P253" s="610">
        <v>0.7339004898169631</v>
      </c>
      <c r="Q253" s="623">
        <v>1294</v>
      </c>
    </row>
    <row r="254" spans="1:17" ht="14.4" customHeight="1" x14ac:dyDescent="0.3">
      <c r="A254" s="604" t="s">
        <v>1874</v>
      </c>
      <c r="B254" s="605" t="s">
        <v>1525</v>
      </c>
      <c r="C254" s="605" t="s">
        <v>1508</v>
      </c>
      <c r="D254" s="605" t="s">
        <v>1591</v>
      </c>
      <c r="E254" s="605" t="s">
        <v>1592</v>
      </c>
      <c r="F254" s="622">
        <v>5</v>
      </c>
      <c r="G254" s="622">
        <v>5835</v>
      </c>
      <c r="H254" s="622">
        <v>0.41312659303313509</v>
      </c>
      <c r="I254" s="622">
        <v>1167</v>
      </c>
      <c r="J254" s="622">
        <v>12</v>
      </c>
      <c r="K254" s="622">
        <v>14124</v>
      </c>
      <c r="L254" s="622">
        <v>1</v>
      </c>
      <c r="M254" s="622">
        <v>1177</v>
      </c>
      <c r="N254" s="622">
        <v>8</v>
      </c>
      <c r="O254" s="622">
        <v>9424</v>
      </c>
      <c r="P254" s="610">
        <v>0.6672330784480317</v>
      </c>
      <c r="Q254" s="623">
        <v>1178</v>
      </c>
    </row>
    <row r="255" spans="1:17" ht="14.4" customHeight="1" x14ac:dyDescent="0.3">
      <c r="A255" s="604" t="s">
        <v>1874</v>
      </c>
      <c r="B255" s="605" t="s">
        <v>1525</v>
      </c>
      <c r="C255" s="605" t="s">
        <v>1508</v>
      </c>
      <c r="D255" s="605" t="s">
        <v>1593</v>
      </c>
      <c r="E255" s="605" t="s">
        <v>1594</v>
      </c>
      <c r="F255" s="622">
        <v>20</v>
      </c>
      <c r="G255" s="622">
        <v>101520</v>
      </c>
      <c r="H255" s="622">
        <v>1.3123909249563699</v>
      </c>
      <c r="I255" s="622">
        <v>5076</v>
      </c>
      <c r="J255" s="622">
        <v>15</v>
      </c>
      <c r="K255" s="622">
        <v>77355</v>
      </c>
      <c r="L255" s="622">
        <v>1</v>
      </c>
      <c r="M255" s="622">
        <v>5157</v>
      </c>
      <c r="N255" s="622">
        <v>17</v>
      </c>
      <c r="O255" s="622">
        <v>87669</v>
      </c>
      <c r="P255" s="610">
        <v>1.1333333333333333</v>
      </c>
      <c r="Q255" s="623">
        <v>5157</v>
      </c>
    </row>
    <row r="256" spans="1:17" ht="14.4" customHeight="1" x14ac:dyDescent="0.3">
      <c r="A256" s="604" t="s">
        <v>1874</v>
      </c>
      <c r="B256" s="605" t="s">
        <v>1525</v>
      </c>
      <c r="C256" s="605" t="s">
        <v>1508</v>
      </c>
      <c r="D256" s="605" t="s">
        <v>1595</v>
      </c>
      <c r="E256" s="605" t="s">
        <v>1596</v>
      </c>
      <c r="F256" s="622">
        <v>1</v>
      </c>
      <c r="G256" s="622">
        <v>7685</v>
      </c>
      <c r="H256" s="622"/>
      <c r="I256" s="622">
        <v>7685</v>
      </c>
      <c r="J256" s="622"/>
      <c r="K256" s="622"/>
      <c r="L256" s="622"/>
      <c r="M256" s="622"/>
      <c r="N256" s="622"/>
      <c r="O256" s="622"/>
      <c r="P256" s="610"/>
      <c r="Q256" s="623"/>
    </row>
    <row r="257" spans="1:17" ht="14.4" customHeight="1" x14ac:dyDescent="0.3">
      <c r="A257" s="604" t="s">
        <v>1874</v>
      </c>
      <c r="B257" s="605" t="s">
        <v>1525</v>
      </c>
      <c r="C257" s="605" t="s">
        <v>1508</v>
      </c>
      <c r="D257" s="605" t="s">
        <v>1597</v>
      </c>
      <c r="E257" s="605" t="s">
        <v>1598</v>
      </c>
      <c r="F257" s="622">
        <v>2</v>
      </c>
      <c r="G257" s="622">
        <v>11032</v>
      </c>
      <c r="H257" s="622"/>
      <c r="I257" s="622">
        <v>5516</v>
      </c>
      <c r="J257" s="622"/>
      <c r="K257" s="622"/>
      <c r="L257" s="622"/>
      <c r="M257" s="622"/>
      <c r="N257" s="622"/>
      <c r="O257" s="622"/>
      <c r="P257" s="610"/>
      <c r="Q257" s="623"/>
    </row>
    <row r="258" spans="1:17" ht="14.4" customHeight="1" x14ac:dyDescent="0.3">
      <c r="A258" s="604" t="s">
        <v>1874</v>
      </c>
      <c r="B258" s="605" t="s">
        <v>1525</v>
      </c>
      <c r="C258" s="605" t="s">
        <v>1508</v>
      </c>
      <c r="D258" s="605" t="s">
        <v>1771</v>
      </c>
      <c r="E258" s="605" t="s">
        <v>1772</v>
      </c>
      <c r="F258" s="622">
        <v>2</v>
      </c>
      <c r="G258" s="622">
        <v>1504</v>
      </c>
      <c r="H258" s="622"/>
      <c r="I258" s="622">
        <v>752</v>
      </c>
      <c r="J258" s="622"/>
      <c r="K258" s="622"/>
      <c r="L258" s="622"/>
      <c r="M258" s="622"/>
      <c r="N258" s="622"/>
      <c r="O258" s="622"/>
      <c r="P258" s="610"/>
      <c r="Q258" s="623"/>
    </row>
    <row r="259" spans="1:17" ht="14.4" customHeight="1" x14ac:dyDescent="0.3">
      <c r="A259" s="604" t="s">
        <v>1874</v>
      </c>
      <c r="B259" s="605" t="s">
        <v>1525</v>
      </c>
      <c r="C259" s="605" t="s">
        <v>1508</v>
      </c>
      <c r="D259" s="605" t="s">
        <v>1601</v>
      </c>
      <c r="E259" s="605" t="s">
        <v>1602</v>
      </c>
      <c r="F259" s="622">
        <v>375</v>
      </c>
      <c r="G259" s="622">
        <v>65625</v>
      </c>
      <c r="H259" s="622">
        <v>1.126938333934367</v>
      </c>
      <c r="I259" s="622">
        <v>175</v>
      </c>
      <c r="J259" s="622">
        <v>329</v>
      </c>
      <c r="K259" s="622">
        <v>58233</v>
      </c>
      <c r="L259" s="622">
        <v>1</v>
      </c>
      <c r="M259" s="622">
        <v>177</v>
      </c>
      <c r="N259" s="622">
        <v>318</v>
      </c>
      <c r="O259" s="622">
        <v>56286</v>
      </c>
      <c r="P259" s="610">
        <v>0.96656534954407292</v>
      </c>
      <c r="Q259" s="623">
        <v>177</v>
      </c>
    </row>
    <row r="260" spans="1:17" ht="14.4" customHeight="1" x14ac:dyDescent="0.3">
      <c r="A260" s="604" t="s">
        <v>1874</v>
      </c>
      <c r="B260" s="605" t="s">
        <v>1525</v>
      </c>
      <c r="C260" s="605" t="s">
        <v>1508</v>
      </c>
      <c r="D260" s="605" t="s">
        <v>1603</v>
      </c>
      <c r="E260" s="605" t="s">
        <v>1604</v>
      </c>
      <c r="F260" s="622">
        <v>62</v>
      </c>
      <c r="G260" s="622">
        <v>124062</v>
      </c>
      <c r="H260" s="622">
        <v>1.2115429687499999</v>
      </c>
      <c r="I260" s="622">
        <v>2001</v>
      </c>
      <c r="J260" s="622">
        <v>50</v>
      </c>
      <c r="K260" s="622">
        <v>102400</v>
      </c>
      <c r="L260" s="622">
        <v>1</v>
      </c>
      <c r="M260" s="622">
        <v>2048</v>
      </c>
      <c r="N260" s="622">
        <v>45</v>
      </c>
      <c r="O260" s="622">
        <v>92205</v>
      </c>
      <c r="P260" s="610">
        <v>0.90043945312499996</v>
      </c>
      <c r="Q260" s="623">
        <v>2049</v>
      </c>
    </row>
    <row r="261" spans="1:17" ht="14.4" customHeight="1" x14ac:dyDescent="0.3">
      <c r="A261" s="604" t="s">
        <v>1874</v>
      </c>
      <c r="B261" s="605" t="s">
        <v>1525</v>
      </c>
      <c r="C261" s="605" t="s">
        <v>1508</v>
      </c>
      <c r="D261" s="605" t="s">
        <v>1609</v>
      </c>
      <c r="E261" s="605" t="s">
        <v>1610</v>
      </c>
      <c r="F261" s="622">
        <v>7</v>
      </c>
      <c r="G261" s="622">
        <v>18872</v>
      </c>
      <c r="H261" s="622">
        <v>0.7664067576348278</v>
      </c>
      <c r="I261" s="622">
        <v>2696</v>
      </c>
      <c r="J261" s="622">
        <v>9</v>
      </c>
      <c r="K261" s="622">
        <v>24624</v>
      </c>
      <c r="L261" s="622">
        <v>1</v>
      </c>
      <c r="M261" s="622">
        <v>2736</v>
      </c>
      <c r="N261" s="622">
        <v>7</v>
      </c>
      <c r="O261" s="622">
        <v>19159</v>
      </c>
      <c r="P261" s="610">
        <v>0.77806205328135147</v>
      </c>
      <c r="Q261" s="623">
        <v>2737</v>
      </c>
    </row>
    <row r="262" spans="1:17" ht="14.4" customHeight="1" x14ac:dyDescent="0.3">
      <c r="A262" s="604" t="s">
        <v>1874</v>
      </c>
      <c r="B262" s="605" t="s">
        <v>1525</v>
      </c>
      <c r="C262" s="605" t="s">
        <v>1508</v>
      </c>
      <c r="D262" s="605" t="s">
        <v>1611</v>
      </c>
      <c r="E262" s="605" t="s">
        <v>1612</v>
      </c>
      <c r="F262" s="622">
        <v>2</v>
      </c>
      <c r="G262" s="622">
        <v>10376</v>
      </c>
      <c r="H262" s="622"/>
      <c r="I262" s="622">
        <v>5188</v>
      </c>
      <c r="J262" s="622"/>
      <c r="K262" s="622"/>
      <c r="L262" s="622"/>
      <c r="M262" s="622"/>
      <c r="N262" s="622">
        <v>1</v>
      </c>
      <c r="O262" s="622">
        <v>5269</v>
      </c>
      <c r="P262" s="610"/>
      <c r="Q262" s="623">
        <v>5269</v>
      </c>
    </row>
    <row r="263" spans="1:17" ht="14.4" customHeight="1" x14ac:dyDescent="0.3">
      <c r="A263" s="604" t="s">
        <v>1874</v>
      </c>
      <c r="B263" s="605" t="s">
        <v>1525</v>
      </c>
      <c r="C263" s="605" t="s">
        <v>1508</v>
      </c>
      <c r="D263" s="605" t="s">
        <v>1615</v>
      </c>
      <c r="E263" s="605" t="s">
        <v>1616</v>
      </c>
      <c r="F263" s="622"/>
      <c r="G263" s="622"/>
      <c r="H263" s="622"/>
      <c r="I263" s="622"/>
      <c r="J263" s="622">
        <v>2</v>
      </c>
      <c r="K263" s="622">
        <v>1348</v>
      </c>
      <c r="L263" s="622">
        <v>1</v>
      </c>
      <c r="M263" s="622">
        <v>674</v>
      </c>
      <c r="N263" s="622"/>
      <c r="O263" s="622"/>
      <c r="P263" s="610"/>
      <c r="Q263" s="623"/>
    </row>
    <row r="264" spans="1:17" ht="14.4" customHeight="1" x14ac:dyDescent="0.3">
      <c r="A264" s="604" t="s">
        <v>1874</v>
      </c>
      <c r="B264" s="605" t="s">
        <v>1525</v>
      </c>
      <c r="C264" s="605" t="s">
        <v>1508</v>
      </c>
      <c r="D264" s="605" t="s">
        <v>1847</v>
      </c>
      <c r="E264" s="605" t="s">
        <v>1848</v>
      </c>
      <c r="F264" s="622"/>
      <c r="G264" s="622"/>
      <c r="H264" s="622"/>
      <c r="I264" s="622"/>
      <c r="J264" s="622"/>
      <c r="K264" s="622"/>
      <c r="L264" s="622"/>
      <c r="M264" s="622"/>
      <c r="N264" s="622">
        <v>1</v>
      </c>
      <c r="O264" s="622">
        <v>2113</v>
      </c>
      <c r="P264" s="610"/>
      <c r="Q264" s="623">
        <v>2113</v>
      </c>
    </row>
    <row r="265" spans="1:17" ht="14.4" customHeight="1" x14ac:dyDescent="0.3">
      <c r="A265" s="604" t="s">
        <v>1874</v>
      </c>
      <c r="B265" s="605" t="s">
        <v>1525</v>
      </c>
      <c r="C265" s="605" t="s">
        <v>1508</v>
      </c>
      <c r="D265" s="605" t="s">
        <v>1619</v>
      </c>
      <c r="E265" s="605" t="s">
        <v>1620</v>
      </c>
      <c r="F265" s="622">
        <v>36</v>
      </c>
      <c r="G265" s="622">
        <v>5436</v>
      </c>
      <c r="H265" s="622">
        <v>0.87677419354838715</v>
      </c>
      <c r="I265" s="622">
        <v>151</v>
      </c>
      <c r="J265" s="622">
        <v>40</v>
      </c>
      <c r="K265" s="622">
        <v>6200</v>
      </c>
      <c r="L265" s="622">
        <v>1</v>
      </c>
      <c r="M265" s="622">
        <v>155</v>
      </c>
      <c r="N265" s="622">
        <v>48</v>
      </c>
      <c r="O265" s="622">
        <v>7440</v>
      </c>
      <c r="P265" s="610">
        <v>1.2</v>
      </c>
      <c r="Q265" s="623">
        <v>155</v>
      </c>
    </row>
    <row r="266" spans="1:17" ht="14.4" customHeight="1" x14ac:dyDescent="0.3">
      <c r="A266" s="604" t="s">
        <v>1874</v>
      </c>
      <c r="B266" s="605" t="s">
        <v>1525</v>
      </c>
      <c r="C266" s="605" t="s">
        <v>1508</v>
      </c>
      <c r="D266" s="605" t="s">
        <v>1621</v>
      </c>
      <c r="E266" s="605" t="s">
        <v>1622</v>
      </c>
      <c r="F266" s="622">
        <v>16</v>
      </c>
      <c r="G266" s="622">
        <v>3120</v>
      </c>
      <c r="H266" s="622">
        <v>0.82517852419994708</v>
      </c>
      <c r="I266" s="622">
        <v>195</v>
      </c>
      <c r="J266" s="622">
        <v>19</v>
      </c>
      <c r="K266" s="622">
        <v>3781</v>
      </c>
      <c r="L266" s="622">
        <v>1</v>
      </c>
      <c r="M266" s="622">
        <v>199</v>
      </c>
      <c r="N266" s="622">
        <v>13</v>
      </c>
      <c r="O266" s="622">
        <v>2587</v>
      </c>
      <c r="P266" s="610">
        <v>0.68421052631578949</v>
      </c>
      <c r="Q266" s="623">
        <v>199</v>
      </c>
    </row>
    <row r="267" spans="1:17" ht="14.4" customHeight="1" x14ac:dyDescent="0.3">
      <c r="A267" s="604" t="s">
        <v>1874</v>
      </c>
      <c r="B267" s="605" t="s">
        <v>1525</v>
      </c>
      <c r="C267" s="605" t="s">
        <v>1508</v>
      </c>
      <c r="D267" s="605" t="s">
        <v>1623</v>
      </c>
      <c r="E267" s="605" t="s">
        <v>1624</v>
      </c>
      <c r="F267" s="622">
        <v>18</v>
      </c>
      <c r="G267" s="622">
        <v>3600</v>
      </c>
      <c r="H267" s="622">
        <v>1.4705882352941178</v>
      </c>
      <c r="I267" s="622">
        <v>200</v>
      </c>
      <c r="J267" s="622">
        <v>12</v>
      </c>
      <c r="K267" s="622">
        <v>2448</v>
      </c>
      <c r="L267" s="622">
        <v>1</v>
      </c>
      <c r="M267" s="622">
        <v>204</v>
      </c>
      <c r="N267" s="622">
        <v>8</v>
      </c>
      <c r="O267" s="622">
        <v>1632</v>
      </c>
      <c r="P267" s="610">
        <v>0.66666666666666663</v>
      </c>
      <c r="Q267" s="623">
        <v>204</v>
      </c>
    </row>
    <row r="268" spans="1:17" ht="14.4" customHeight="1" x14ac:dyDescent="0.3">
      <c r="A268" s="604" t="s">
        <v>1874</v>
      </c>
      <c r="B268" s="605" t="s">
        <v>1525</v>
      </c>
      <c r="C268" s="605" t="s">
        <v>1508</v>
      </c>
      <c r="D268" s="605" t="s">
        <v>1625</v>
      </c>
      <c r="E268" s="605" t="s">
        <v>1626</v>
      </c>
      <c r="F268" s="622">
        <v>2</v>
      </c>
      <c r="G268" s="622">
        <v>836</v>
      </c>
      <c r="H268" s="622">
        <v>1.9624413145539905</v>
      </c>
      <c r="I268" s="622">
        <v>418</v>
      </c>
      <c r="J268" s="622">
        <v>1</v>
      </c>
      <c r="K268" s="622">
        <v>426</v>
      </c>
      <c r="L268" s="622">
        <v>1</v>
      </c>
      <c r="M268" s="622">
        <v>426</v>
      </c>
      <c r="N268" s="622">
        <v>1</v>
      </c>
      <c r="O268" s="622">
        <v>426</v>
      </c>
      <c r="P268" s="610">
        <v>1</v>
      </c>
      <c r="Q268" s="623">
        <v>426</v>
      </c>
    </row>
    <row r="269" spans="1:17" ht="14.4" customHeight="1" x14ac:dyDescent="0.3">
      <c r="A269" s="604" t="s">
        <v>1874</v>
      </c>
      <c r="B269" s="605" t="s">
        <v>1525</v>
      </c>
      <c r="C269" s="605" t="s">
        <v>1508</v>
      </c>
      <c r="D269" s="605" t="s">
        <v>1627</v>
      </c>
      <c r="E269" s="605" t="s">
        <v>1628</v>
      </c>
      <c r="F269" s="622">
        <v>5</v>
      </c>
      <c r="G269" s="622">
        <v>795</v>
      </c>
      <c r="H269" s="622">
        <v>2.4386503067484662</v>
      </c>
      <c r="I269" s="622">
        <v>159</v>
      </c>
      <c r="J269" s="622">
        <v>2</v>
      </c>
      <c r="K269" s="622">
        <v>326</v>
      </c>
      <c r="L269" s="622">
        <v>1</v>
      </c>
      <c r="M269" s="622">
        <v>163</v>
      </c>
      <c r="N269" s="622">
        <v>3</v>
      </c>
      <c r="O269" s="622">
        <v>489</v>
      </c>
      <c r="P269" s="610">
        <v>1.5</v>
      </c>
      <c r="Q269" s="623">
        <v>163</v>
      </c>
    </row>
    <row r="270" spans="1:17" ht="14.4" customHeight="1" x14ac:dyDescent="0.3">
      <c r="A270" s="604" t="s">
        <v>1874</v>
      </c>
      <c r="B270" s="605" t="s">
        <v>1525</v>
      </c>
      <c r="C270" s="605" t="s">
        <v>1508</v>
      </c>
      <c r="D270" s="605" t="s">
        <v>1629</v>
      </c>
      <c r="E270" s="605" t="s">
        <v>1630</v>
      </c>
      <c r="F270" s="622"/>
      <c r="G270" s="622"/>
      <c r="H270" s="622"/>
      <c r="I270" s="622"/>
      <c r="J270" s="622">
        <v>1</v>
      </c>
      <c r="K270" s="622">
        <v>436</v>
      </c>
      <c r="L270" s="622">
        <v>1</v>
      </c>
      <c r="M270" s="622">
        <v>436</v>
      </c>
      <c r="N270" s="622"/>
      <c r="O270" s="622"/>
      <c r="P270" s="610"/>
      <c r="Q270" s="623"/>
    </row>
    <row r="271" spans="1:17" ht="14.4" customHeight="1" x14ac:dyDescent="0.3">
      <c r="A271" s="604" t="s">
        <v>1874</v>
      </c>
      <c r="B271" s="605" t="s">
        <v>1525</v>
      </c>
      <c r="C271" s="605" t="s">
        <v>1508</v>
      </c>
      <c r="D271" s="605" t="s">
        <v>1631</v>
      </c>
      <c r="E271" s="605" t="s">
        <v>1632</v>
      </c>
      <c r="F271" s="622">
        <v>79</v>
      </c>
      <c r="G271" s="622">
        <v>167717</v>
      </c>
      <c r="H271" s="622">
        <v>0.85563786260165087</v>
      </c>
      <c r="I271" s="622">
        <v>2123</v>
      </c>
      <c r="J271" s="622">
        <v>91</v>
      </c>
      <c r="K271" s="622">
        <v>196014</v>
      </c>
      <c r="L271" s="622">
        <v>1</v>
      </c>
      <c r="M271" s="622">
        <v>2154</v>
      </c>
      <c r="N271" s="622">
        <v>76</v>
      </c>
      <c r="O271" s="622">
        <v>163780</v>
      </c>
      <c r="P271" s="610">
        <v>0.83555256257206123</v>
      </c>
      <c r="Q271" s="623">
        <v>2155</v>
      </c>
    </row>
    <row r="272" spans="1:17" ht="14.4" customHeight="1" x14ac:dyDescent="0.3">
      <c r="A272" s="604" t="s">
        <v>1874</v>
      </c>
      <c r="B272" s="605" t="s">
        <v>1525</v>
      </c>
      <c r="C272" s="605" t="s">
        <v>1508</v>
      </c>
      <c r="D272" s="605" t="s">
        <v>1773</v>
      </c>
      <c r="E272" s="605" t="s">
        <v>1764</v>
      </c>
      <c r="F272" s="622">
        <v>4</v>
      </c>
      <c r="G272" s="622">
        <v>7476</v>
      </c>
      <c r="H272" s="622">
        <v>0.49496822033898308</v>
      </c>
      <c r="I272" s="622">
        <v>1869</v>
      </c>
      <c r="J272" s="622">
        <v>8</v>
      </c>
      <c r="K272" s="622">
        <v>15104</v>
      </c>
      <c r="L272" s="622">
        <v>1</v>
      </c>
      <c r="M272" s="622">
        <v>1888</v>
      </c>
      <c r="N272" s="622">
        <v>18</v>
      </c>
      <c r="O272" s="622">
        <v>34002</v>
      </c>
      <c r="P272" s="610">
        <v>2.2511917372881354</v>
      </c>
      <c r="Q272" s="623">
        <v>1889</v>
      </c>
    </row>
    <row r="273" spans="1:17" ht="14.4" customHeight="1" x14ac:dyDescent="0.3">
      <c r="A273" s="604" t="s">
        <v>1874</v>
      </c>
      <c r="B273" s="605" t="s">
        <v>1525</v>
      </c>
      <c r="C273" s="605" t="s">
        <v>1508</v>
      </c>
      <c r="D273" s="605" t="s">
        <v>1633</v>
      </c>
      <c r="E273" s="605" t="s">
        <v>1634</v>
      </c>
      <c r="F273" s="622">
        <v>9</v>
      </c>
      <c r="G273" s="622">
        <v>1431</v>
      </c>
      <c r="H273" s="622">
        <v>1.0973926380368098</v>
      </c>
      <c r="I273" s="622">
        <v>159</v>
      </c>
      <c r="J273" s="622">
        <v>8</v>
      </c>
      <c r="K273" s="622">
        <v>1304</v>
      </c>
      <c r="L273" s="622">
        <v>1</v>
      </c>
      <c r="M273" s="622">
        <v>163</v>
      </c>
      <c r="N273" s="622">
        <v>6</v>
      </c>
      <c r="O273" s="622">
        <v>978</v>
      </c>
      <c r="P273" s="610">
        <v>0.75</v>
      </c>
      <c r="Q273" s="623">
        <v>163</v>
      </c>
    </row>
    <row r="274" spans="1:17" ht="14.4" customHeight="1" x14ac:dyDescent="0.3">
      <c r="A274" s="604" t="s">
        <v>1874</v>
      </c>
      <c r="B274" s="605" t="s">
        <v>1525</v>
      </c>
      <c r="C274" s="605" t="s">
        <v>1508</v>
      </c>
      <c r="D274" s="605" t="s">
        <v>1776</v>
      </c>
      <c r="E274" s="605" t="s">
        <v>1777</v>
      </c>
      <c r="F274" s="622">
        <v>3</v>
      </c>
      <c r="G274" s="622">
        <v>25197</v>
      </c>
      <c r="H274" s="622">
        <v>0.21276577778528363</v>
      </c>
      <c r="I274" s="622">
        <v>8399</v>
      </c>
      <c r="J274" s="622">
        <v>14</v>
      </c>
      <c r="K274" s="622">
        <v>118426</v>
      </c>
      <c r="L274" s="622">
        <v>1</v>
      </c>
      <c r="M274" s="622">
        <v>8459</v>
      </c>
      <c r="N274" s="622">
        <v>11</v>
      </c>
      <c r="O274" s="622">
        <v>93060</v>
      </c>
      <c r="P274" s="610">
        <v>0.78580717072264539</v>
      </c>
      <c r="Q274" s="623">
        <v>8460</v>
      </c>
    </row>
    <row r="275" spans="1:17" ht="14.4" customHeight="1" x14ac:dyDescent="0.3">
      <c r="A275" s="604" t="s">
        <v>1874</v>
      </c>
      <c r="B275" s="605" t="s">
        <v>1525</v>
      </c>
      <c r="C275" s="605" t="s">
        <v>1508</v>
      </c>
      <c r="D275" s="605" t="s">
        <v>1849</v>
      </c>
      <c r="E275" s="605" t="s">
        <v>1850</v>
      </c>
      <c r="F275" s="622"/>
      <c r="G275" s="622"/>
      <c r="H275" s="622"/>
      <c r="I275" s="622"/>
      <c r="J275" s="622"/>
      <c r="K275" s="622"/>
      <c r="L275" s="622"/>
      <c r="M275" s="622"/>
      <c r="N275" s="622">
        <v>1</v>
      </c>
      <c r="O275" s="622">
        <v>0</v>
      </c>
      <c r="P275" s="610"/>
      <c r="Q275" s="623">
        <v>0</v>
      </c>
    </row>
    <row r="276" spans="1:17" ht="14.4" customHeight="1" x14ac:dyDescent="0.3">
      <c r="A276" s="604" t="s">
        <v>1874</v>
      </c>
      <c r="B276" s="605" t="s">
        <v>1525</v>
      </c>
      <c r="C276" s="605" t="s">
        <v>1508</v>
      </c>
      <c r="D276" s="605" t="s">
        <v>1780</v>
      </c>
      <c r="E276" s="605" t="s">
        <v>1781</v>
      </c>
      <c r="F276" s="622">
        <v>3</v>
      </c>
      <c r="G276" s="622">
        <v>2757</v>
      </c>
      <c r="H276" s="622"/>
      <c r="I276" s="622">
        <v>919</v>
      </c>
      <c r="J276" s="622"/>
      <c r="K276" s="622"/>
      <c r="L276" s="622"/>
      <c r="M276" s="622"/>
      <c r="N276" s="622"/>
      <c r="O276" s="622"/>
      <c r="P276" s="610"/>
      <c r="Q276" s="623"/>
    </row>
    <row r="277" spans="1:17" ht="14.4" customHeight="1" x14ac:dyDescent="0.3">
      <c r="A277" s="604" t="s">
        <v>1874</v>
      </c>
      <c r="B277" s="605" t="s">
        <v>1525</v>
      </c>
      <c r="C277" s="605" t="s">
        <v>1508</v>
      </c>
      <c r="D277" s="605" t="s">
        <v>1649</v>
      </c>
      <c r="E277" s="605" t="s">
        <v>1650</v>
      </c>
      <c r="F277" s="622"/>
      <c r="G277" s="622"/>
      <c r="H277" s="622"/>
      <c r="I277" s="622"/>
      <c r="J277" s="622"/>
      <c r="K277" s="622"/>
      <c r="L277" s="622"/>
      <c r="M277" s="622"/>
      <c r="N277" s="622">
        <v>2</v>
      </c>
      <c r="O277" s="622">
        <v>704</v>
      </c>
      <c r="P277" s="610"/>
      <c r="Q277" s="623">
        <v>352</v>
      </c>
    </row>
    <row r="278" spans="1:17" ht="14.4" customHeight="1" x14ac:dyDescent="0.3">
      <c r="A278" s="604" t="s">
        <v>1879</v>
      </c>
      <c r="B278" s="605" t="s">
        <v>1500</v>
      </c>
      <c r="C278" s="605" t="s">
        <v>1508</v>
      </c>
      <c r="D278" s="605" t="s">
        <v>1513</v>
      </c>
      <c r="E278" s="605" t="s">
        <v>1514</v>
      </c>
      <c r="F278" s="622">
        <v>1</v>
      </c>
      <c r="G278" s="622">
        <v>123</v>
      </c>
      <c r="H278" s="622"/>
      <c r="I278" s="622">
        <v>123</v>
      </c>
      <c r="J278" s="622"/>
      <c r="K278" s="622"/>
      <c r="L278" s="622"/>
      <c r="M278" s="622"/>
      <c r="N278" s="622"/>
      <c r="O278" s="622"/>
      <c r="P278" s="610"/>
      <c r="Q278" s="623"/>
    </row>
    <row r="279" spans="1:17" ht="14.4" customHeight="1" x14ac:dyDescent="0.3">
      <c r="A279" s="604" t="s">
        <v>1879</v>
      </c>
      <c r="B279" s="605" t="s">
        <v>1500</v>
      </c>
      <c r="C279" s="605" t="s">
        <v>1508</v>
      </c>
      <c r="D279" s="605" t="s">
        <v>1515</v>
      </c>
      <c r="E279" s="605" t="s">
        <v>1516</v>
      </c>
      <c r="F279" s="622">
        <v>2</v>
      </c>
      <c r="G279" s="622">
        <v>538</v>
      </c>
      <c r="H279" s="622"/>
      <c r="I279" s="622">
        <v>269</v>
      </c>
      <c r="J279" s="622"/>
      <c r="K279" s="622"/>
      <c r="L279" s="622"/>
      <c r="M279" s="622"/>
      <c r="N279" s="622"/>
      <c r="O279" s="622"/>
      <c r="P279" s="610"/>
      <c r="Q279" s="623"/>
    </row>
    <row r="280" spans="1:17" ht="14.4" customHeight="1" x14ac:dyDescent="0.3">
      <c r="A280" s="604" t="s">
        <v>1879</v>
      </c>
      <c r="B280" s="605" t="s">
        <v>1525</v>
      </c>
      <c r="C280" s="605" t="s">
        <v>1526</v>
      </c>
      <c r="D280" s="605" t="s">
        <v>1529</v>
      </c>
      <c r="E280" s="605" t="s">
        <v>1530</v>
      </c>
      <c r="F280" s="622"/>
      <c r="G280" s="622"/>
      <c r="H280" s="622"/>
      <c r="I280" s="622"/>
      <c r="J280" s="622">
        <v>1</v>
      </c>
      <c r="K280" s="622">
        <v>2708.04</v>
      </c>
      <c r="L280" s="622">
        <v>1</v>
      </c>
      <c r="M280" s="622">
        <v>2708.04</v>
      </c>
      <c r="N280" s="622">
        <v>0.67</v>
      </c>
      <c r="O280" s="622">
        <v>1814.38</v>
      </c>
      <c r="P280" s="610">
        <v>0.66999748895880418</v>
      </c>
      <c r="Q280" s="623">
        <v>2708.0298507462685</v>
      </c>
    </row>
    <row r="281" spans="1:17" ht="14.4" customHeight="1" x14ac:dyDescent="0.3">
      <c r="A281" s="604" t="s">
        <v>1879</v>
      </c>
      <c r="B281" s="605" t="s">
        <v>1525</v>
      </c>
      <c r="C281" s="605" t="s">
        <v>1526</v>
      </c>
      <c r="D281" s="605" t="s">
        <v>1651</v>
      </c>
      <c r="E281" s="605" t="s">
        <v>710</v>
      </c>
      <c r="F281" s="622"/>
      <c r="G281" s="622"/>
      <c r="H281" s="622"/>
      <c r="I281" s="622"/>
      <c r="J281" s="622"/>
      <c r="K281" s="622"/>
      <c r="L281" s="622"/>
      <c r="M281" s="622"/>
      <c r="N281" s="622">
        <v>0.06</v>
      </c>
      <c r="O281" s="622">
        <v>296.63</v>
      </c>
      <c r="P281" s="610"/>
      <c r="Q281" s="623">
        <v>4943.833333333333</v>
      </c>
    </row>
    <row r="282" spans="1:17" ht="14.4" customHeight="1" x14ac:dyDescent="0.3">
      <c r="A282" s="604" t="s">
        <v>1879</v>
      </c>
      <c r="B282" s="605" t="s">
        <v>1525</v>
      </c>
      <c r="C282" s="605" t="s">
        <v>1526</v>
      </c>
      <c r="D282" s="605" t="s">
        <v>1532</v>
      </c>
      <c r="E282" s="605" t="s">
        <v>642</v>
      </c>
      <c r="F282" s="622">
        <v>4.45</v>
      </c>
      <c r="G282" s="622">
        <v>4233.42</v>
      </c>
      <c r="H282" s="622">
        <v>8.4262255926434584</v>
      </c>
      <c r="I282" s="622">
        <v>951.33033707865161</v>
      </c>
      <c r="J282" s="622">
        <v>0.5</v>
      </c>
      <c r="K282" s="622">
        <v>502.41</v>
      </c>
      <c r="L282" s="622">
        <v>1</v>
      </c>
      <c r="M282" s="622">
        <v>1004.82</v>
      </c>
      <c r="N282" s="622">
        <v>4.7</v>
      </c>
      <c r="O282" s="622">
        <v>4722.68</v>
      </c>
      <c r="P282" s="610">
        <v>9.4000517505622891</v>
      </c>
      <c r="Q282" s="623">
        <v>1004.8255319148936</v>
      </c>
    </row>
    <row r="283" spans="1:17" ht="14.4" customHeight="1" x14ac:dyDescent="0.3">
      <c r="A283" s="604" t="s">
        <v>1879</v>
      </c>
      <c r="B283" s="605" t="s">
        <v>1525</v>
      </c>
      <c r="C283" s="605" t="s">
        <v>1526</v>
      </c>
      <c r="D283" s="605" t="s">
        <v>1533</v>
      </c>
      <c r="E283" s="605" t="s">
        <v>710</v>
      </c>
      <c r="F283" s="622">
        <v>1.1000000000000001</v>
      </c>
      <c r="G283" s="622">
        <v>10876.59</v>
      </c>
      <c r="H283" s="622">
        <v>0.83969529885694605</v>
      </c>
      <c r="I283" s="622">
        <v>9887.8090909090897</v>
      </c>
      <c r="J283" s="622">
        <v>1.31</v>
      </c>
      <c r="K283" s="622">
        <v>12953.02</v>
      </c>
      <c r="L283" s="622">
        <v>1</v>
      </c>
      <c r="M283" s="622">
        <v>9887.8015267175579</v>
      </c>
      <c r="N283" s="622">
        <v>0.95</v>
      </c>
      <c r="O283" s="622">
        <v>9393.41</v>
      </c>
      <c r="P283" s="610">
        <v>0.72519072772218363</v>
      </c>
      <c r="Q283" s="623">
        <v>9887.8000000000011</v>
      </c>
    </row>
    <row r="284" spans="1:17" ht="14.4" customHeight="1" x14ac:dyDescent="0.3">
      <c r="A284" s="604" t="s">
        <v>1879</v>
      </c>
      <c r="B284" s="605" t="s">
        <v>1525</v>
      </c>
      <c r="C284" s="605" t="s">
        <v>1526</v>
      </c>
      <c r="D284" s="605" t="s">
        <v>1538</v>
      </c>
      <c r="E284" s="605" t="s">
        <v>665</v>
      </c>
      <c r="F284" s="622">
        <v>1.27</v>
      </c>
      <c r="G284" s="622">
        <v>5622.29</v>
      </c>
      <c r="H284" s="622">
        <v>0.7341040462427747</v>
      </c>
      <c r="I284" s="622">
        <v>4427</v>
      </c>
      <c r="J284" s="622">
        <v>1.73</v>
      </c>
      <c r="K284" s="622">
        <v>7658.7099999999991</v>
      </c>
      <c r="L284" s="622">
        <v>1</v>
      </c>
      <c r="M284" s="622">
        <v>4426.9999999999991</v>
      </c>
      <c r="N284" s="622">
        <v>1.9600000000000004</v>
      </c>
      <c r="O284" s="622">
        <v>8913.26</v>
      </c>
      <c r="P284" s="610">
        <v>1.163806959657697</v>
      </c>
      <c r="Q284" s="623">
        <v>4547.5816326530603</v>
      </c>
    </row>
    <row r="285" spans="1:17" ht="14.4" customHeight="1" x14ac:dyDescent="0.3">
      <c r="A285" s="604" t="s">
        <v>1879</v>
      </c>
      <c r="B285" s="605" t="s">
        <v>1525</v>
      </c>
      <c r="C285" s="605" t="s">
        <v>1526</v>
      </c>
      <c r="D285" s="605" t="s">
        <v>1539</v>
      </c>
      <c r="E285" s="605" t="s">
        <v>665</v>
      </c>
      <c r="F285" s="622">
        <v>0.51</v>
      </c>
      <c r="G285" s="622">
        <v>4427</v>
      </c>
      <c r="H285" s="622">
        <v>1.0204081632653061</v>
      </c>
      <c r="I285" s="622">
        <v>8680.3921568627447</v>
      </c>
      <c r="J285" s="622">
        <v>0.49000000000000005</v>
      </c>
      <c r="K285" s="622">
        <v>4338.46</v>
      </c>
      <c r="L285" s="622">
        <v>1</v>
      </c>
      <c r="M285" s="622">
        <v>8854</v>
      </c>
      <c r="N285" s="622">
        <v>0.57000000000000006</v>
      </c>
      <c r="O285" s="622">
        <v>5184.25</v>
      </c>
      <c r="P285" s="610">
        <v>1.1949516648764769</v>
      </c>
      <c r="Q285" s="623">
        <v>9095.1754385964905</v>
      </c>
    </row>
    <row r="286" spans="1:17" ht="14.4" customHeight="1" x14ac:dyDescent="0.3">
      <c r="A286" s="604" t="s">
        <v>1879</v>
      </c>
      <c r="B286" s="605" t="s">
        <v>1525</v>
      </c>
      <c r="C286" s="605" t="s">
        <v>1526</v>
      </c>
      <c r="D286" s="605" t="s">
        <v>1540</v>
      </c>
      <c r="E286" s="605" t="s">
        <v>733</v>
      </c>
      <c r="F286" s="622">
        <v>2.72</v>
      </c>
      <c r="G286" s="622">
        <v>5298.1900000000005</v>
      </c>
      <c r="H286" s="622">
        <v>0.93724007026394984</v>
      </c>
      <c r="I286" s="622">
        <v>1947.8639705882354</v>
      </c>
      <c r="J286" s="622">
        <v>2.9</v>
      </c>
      <c r="K286" s="622">
        <v>5652.97</v>
      </c>
      <c r="L286" s="622">
        <v>1</v>
      </c>
      <c r="M286" s="622">
        <v>1949.3000000000002</v>
      </c>
      <c r="N286" s="622">
        <v>3.0000000000000004</v>
      </c>
      <c r="O286" s="622">
        <v>5847.9000000000005</v>
      </c>
      <c r="P286" s="610">
        <v>1.0344827586206897</v>
      </c>
      <c r="Q286" s="623">
        <v>1949.3</v>
      </c>
    </row>
    <row r="287" spans="1:17" ht="14.4" customHeight="1" x14ac:dyDescent="0.3">
      <c r="A287" s="604" t="s">
        <v>1879</v>
      </c>
      <c r="B287" s="605" t="s">
        <v>1525</v>
      </c>
      <c r="C287" s="605" t="s">
        <v>1526</v>
      </c>
      <c r="D287" s="605" t="s">
        <v>1541</v>
      </c>
      <c r="E287" s="605" t="s">
        <v>665</v>
      </c>
      <c r="F287" s="622">
        <v>6.2999999999999989</v>
      </c>
      <c r="G287" s="622">
        <v>11156.04</v>
      </c>
      <c r="H287" s="622">
        <v>0.66315789473684217</v>
      </c>
      <c r="I287" s="622">
        <v>1770.8000000000004</v>
      </c>
      <c r="J287" s="622">
        <v>9.5</v>
      </c>
      <c r="K287" s="622">
        <v>16822.599999999999</v>
      </c>
      <c r="L287" s="622">
        <v>1</v>
      </c>
      <c r="M287" s="622">
        <v>1770.8</v>
      </c>
      <c r="N287" s="622">
        <v>12.759999999999998</v>
      </c>
      <c r="O287" s="622">
        <v>23210.839999999997</v>
      </c>
      <c r="P287" s="610">
        <v>1.3797415381688918</v>
      </c>
      <c r="Q287" s="623">
        <v>1819.0313479623824</v>
      </c>
    </row>
    <row r="288" spans="1:17" ht="14.4" customHeight="1" x14ac:dyDescent="0.3">
      <c r="A288" s="604" t="s">
        <v>1879</v>
      </c>
      <c r="B288" s="605" t="s">
        <v>1525</v>
      </c>
      <c r="C288" s="605" t="s">
        <v>1526</v>
      </c>
      <c r="D288" s="605" t="s">
        <v>1542</v>
      </c>
      <c r="E288" s="605" t="s">
        <v>650</v>
      </c>
      <c r="F288" s="622">
        <v>5.0300000000000011</v>
      </c>
      <c r="G288" s="622">
        <v>2011.7300000000009</v>
      </c>
      <c r="H288" s="622">
        <v>1.6825549496503971</v>
      </c>
      <c r="I288" s="622">
        <v>399.94632206759451</v>
      </c>
      <c r="J288" s="622">
        <v>2.3099999999999992</v>
      </c>
      <c r="K288" s="622">
        <v>1195.6400000000001</v>
      </c>
      <c r="L288" s="622">
        <v>1</v>
      </c>
      <c r="M288" s="622">
        <v>517.59307359307377</v>
      </c>
      <c r="N288" s="622">
        <v>2.35</v>
      </c>
      <c r="O288" s="622">
        <v>1216.3600000000001</v>
      </c>
      <c r="P288" s="610">
        <v>1.0173296309926065</v>
      </c>
      <c r="Q288" s="623">
        <v>517.6</v>
      </c>
    </row>
    <row r="289" spans="1:17" ht="14.4" customHeight="1" x14ac:dyDescent="0.3">
      <c r="A289" s="604" t="s">
        <v>1879</v>
      </c>
      <c r="B289" s="605" t="s">
        <v>1525</v>
      </c>
      <c r="C289" s="605" t="s">
        <v>1526</v>
      </c>
      <c r="D289" s="605" t="s">
        <v>1543</v>
      </c>
      <c r="E289" s="605" t="s">
        <v>627</v>
      </c>
      <c r="F289" s="622">
        <v>0.2</v>
      </c>
      <c r="G289" s="622">
        <v>180.76</v>
      </c>
      <c r="H289" s="622">
        <v>0.79992919414081509</v>
      </c>
      <c r="I289" s="622">
        <v>903.8</v>
      </c>
      <c r="J289" s="622">
        <v>0.25</v>
      </c>
      <c r="K289" s="622">
        <v>225.97</v>
      </c>
      <c r="L289" s="622">
        <v>1</v>
      </c>
      <c r="M289" s="622">
        <v>903.88</v>
      </c>
      <c r="N289" s="622">
        <v>0.53</v>
      </c>
      <c r="O289" s="622">
        <v>479.01</v>
      </c>
      <c r="P289" s="610">
        <v>2.1197946630083639</v>
      </c>
      <c r="Q289" s="623">
        <v>903.79245283018861</v>
      </c>
    </row>
    <row r="290" spans="1:17" ht="14.4" customHeight="1" x14ac:dyDescent="0.3">
      <c r="A290" s="604" t="s">
        <v>1879</v>
      </c>
      <c r="B290" s="605" t="s">
        <v>1525</v>
      </c>
      <c r="C290" s="605" t="s">
        <v>1526</v>
      </c>
      <c r="D290" s="605" t="s">
        <v>1544</v>
      </c>
      <c r="E290" s="605" t="s">
        <v>665</v>
      </c>
      <c r="F290" s="622">
        <v>0.39999999999999997</v>
      </c>
      <c r="G290" s="622">
        <v>13493.529999999999</v>
      </c>
      <c r="H290" s="622">
        <v>1.0159995000391537</v>
      </c>
      <c r="I290" s="622">
        <v>33733.824999999997</v>
      </c>
      <c r="J290" s="622">
        <v>0.41</v>
      </c>
      <c r="K290" s="622">
        <v>13281.039999999997</v>
      </c>
      <c r="L290" s="622">
        <v>1</v>
      </c>
      <c r="M290" s="622">
        <v>32392.780487804874</v>
      </c>
      <c r="N290" s="622">
        <v>0.35</v>
      </c>
      <c r="O290" s="622">
        <v>11678.150000000001</v>
      </c>
      <c r="P290" s="610">
        <v>0.87930990344129711</v>
      </c>
      <c r="Q290" s="623">
        <v>33366.142857142862</v>
      </c>
    </row>
    <row r="291" spans="1:17" ht="14.4" customHeight="1" x14ac:dyDescent="0.3">
      <c r="A291" s="604" t="s">
        <v>1879</v>
      </c>
      <c r="B291" s="605" t="s">
        <v>1525</v>
      </c>
      <c r="C291" s="605" t="s">
        <v>1501</v>
      </c>
      <c r="D291" s="605" t="s">
        <v>1679</v>
      </c>
      <c r="E291" s="605" t="s">
        <v>1680</v>
      </c>
      <c r="F291" s="622"/>
      <c r="G291" s="622"/>
      <c r="H291" s="622"/>
      <c r="I291" s="622"/>
      <c r="J291" s="622">
        <v>1</v>
      </c>
      <c r="K291" s="622">
        <v>589.59</v>
      </c>
      <c r="L291" s="622">
        <v>1</v>
      </c>
      <c r="M291" s="622">
        <v>589.59</v>
      </c>
      <c r="N291" s="622">
        <v>1</v>
      </c>
      <c r="O291" s="622">
        <v>589.59</v>
      </c>
      <c r="P291" s="610">
        <v>1</v>
      </c>
      <c r="Q291" s="623">
        <v>589.59</v>
      </c>
    </row>
    <row r="292" spans="1:17" ht="14.4" customHeight="1" x14ac:dyDescent="0.3">
      <c r="A292" s="604" t="s">
        <v>1879</v>
      </c>
      <c r="B292" s="605" t="s">
        <v>1525</v>
      </c>
      <c r="C292" s="605" t="s">
        <v>1501</v>
      </c>
      <c r="D292" s="605" t="s">
        <v>1880</v>
      </c>
      <c r="E292" s="605" t="s">
        <v>1881</v>
      </c>
      <c r="F292" s="622">
        <v>14</v>
      </c>
      <c r="G292" s="622">
        <v>23899.4</v>
      </c>
      <c r="H292" s="622">
        <v>1.0769230769230769</v>
      </c>
      <c r="I292" s="622">
        <v>1707.1000000000001</v>
      </c>
      <c r="J292" s="622">
        <v>13</v>
      </c>
      <c r="K292" s="622">
        <v>22192.300000000003</v>
      </c>
      <c r="L292" s="622">
        <v>1</v>
      </c>
      <c r="M292" s="622">
        <v>1707.1000000000001</v>
      </c>
      <c r="N292" s="622">
        <v>14</v>
      </c>
      <c r="O292" s="622">
        <v>23899.4</v>
      </c>
      <c r="P292" s="610">
        <v>1.0769230769230769</v>
      </c>
      <c r="Q292" s="623">
        <v>1707.1000000000001</v>
      </c>
    </row>
    <row r="293" spans="1:17" ht="14.4" customHeight="1" x14ac:dyDescent="0.3">
      <c r="A293" s="604" t="s">
        <v>1879</v>
      </c>
      <c r="B293" s="605" t="s">
        <v>1525</v>
      </c>
      <c r="C293" s="605" t="s">
        <v>1501</v>
      </c>
      <c r="D293" s="605" t="s">
        <v>1681</v>
      </c>
      <c r="E293" s="605" t="s">
        <v>1682</v>
      </c>
      <c r="F293" s="622"/>
      <c r="G293" s="622"/>
      <c r="H293" s="622"/>
      <c r="I293" s="622"/>
      <c r="J293" s="622">
        <v>5</v>
      </c>
      <c r="K293" s="622">
        <v>7236.4</v>
      </c>
      <c r="L293" s="622">
        <v>1</v>
      </c>
      <c r="M293" s="622">
        <v>1447.28</v>
      </c>
      <c r="N293" s="622"/>
      <c r="O293" s="622"/>
      <c r="P293" s="610"/>
      <c r="Q293" s="623"/>
    </row>
    <row r="294" spans="1:17" ht="14.4" customHeight="1" x14ac:dyDescent="0.3">
      <c r="A294" s="604" t="s">
        <v>1879</v>
      </c>
      <c r="B294" s="605" t="s">
        <v>1525</v>
      </c>
      <c r="C294" s="605" t="s">
        <v>1501</v>
      </c>
      <c r="D294" s="605" t="s">
        <v>1683</v>
      </c>
      <c r="E294" s="605" t="s">
        <v>1684</v>
      </c>
      <c r="F294" s="622"/>
      <c r="G294" s="622"/>
      <c r="H294" s="622"/>
      <c r="I294" s="622"/>
      <c r="J294" s="622">
        <v>1</v>
      </c>
      <c r="K294" s="622">
        <v>972.32</v>
      </c>
      <c r="L294" s="622">
        <v>1</v>
      </c>
      <c r="M294" s="622">
        <v>972.32</v>
      </c>
      <c r="N294" s="622"/>
      <c r="O294" s="622"/>
      <c r="P294" s="610"/>
      <c r="Q294" s="623"/>
    </row>
    <row r="295" spans="1:17" ht="14.4" customHeight="1" x14ac:dyDescent="0.3">
      <c r="A295" s="604" t="s">
        <v>1879</v>
      </c>
      <c r="B295" s="605" t="s">
        <v>1525</v>
      </c>
      <c r="C295" s="605" t="s">
        <v>1501</v>
      </c>
      <c r="D295" s="605" t="s">
        <v>1685</v>
      </c>
      <c r="E295" s="605" t="s">
        <v>1684</v>
      </c>
      <c r="F295" s="622">
        <v>17</v>
      </c>
      <c r="G295" s="622">
        <v>29024.27</v>
      </c>
      <c r="H295" s="622">
        <v>1.5454545454545454</v>
      </c>
      <c r="I295" s="622">
        <v>1707.31</v>
      </c>
      <c r="J295" s="622">
        <v>11</v>
      </c>
      <c r="K295" s="622">
        <v>18780.41</v>
      </c>
      <c r="L295" s="622">
        <v>1</v>
      </c>
      <c r="M295" s="622">
        <v>1707.31</v>
      </c>
      <c r="N295" s="622">
        <v>11</v>
      </c>
      <c r="O295" s="622">
        <v>18780.41</v>
      </c>
      <c r="P295" s="610">
        <v>1</v>
      </c>
      <c r="Q295" s="623">
        <v>1707.31</v>
      </c>
    </row>
    <row r="296" spans="1:17" ht="14.4" customHeight="1" x14ac:dyDescent="0.3">
      <c r="A296" s="604" t="s">
        <v>1879</v>
      </c>
      <c r="B296" s="605" t="s">
        <v>1525</v>
      </c>
      <c r="C296" s="605" t="s">
        <v>1501</v>
      </c>
      <c r="D296" s="605" t="s">
        <v>1686</v>
      </c>
      <c r="E296" s="605" t="s">
        <v>1684</v>
      </c>
      <c r="F296" s="622">
        <v>2</v>
      </c>
      <c r="G296" s="622">
        <v>4132.6000000000004</v>
      </c>
      <c r="H296" s="622">
        <v>1</v>
      </c>
      <c r="I296" s="622">
        <v>2066.3000000000002</v>
      </c>
      <c r="J296" s="622">
        <v>2</v>
      </c>
      <c r="K296" s="622">
        <v>4132.6000000000004</v>
      </c>
      <c r="L296" s="622">
        <v>1</v>
      </c>
      <c r="M296" s="622">
        <v>2066.3000000000002</v>
      </c>
      <c r="N296" s="622"/>
      <c r="O296" s="622"/>
      <c r="P296" s="610"/>
      <c r="Q296" s="623"/>
    </row>
    <row r="297" spans="1:17" ht="14.4" customHeight="1" x14ac:dyDescent="0.3">
      <c r="A297" s="604" t="s">
        <v>1879</v>
      </c>
      <c r="B297" s="605" t="s">
        <v>1525</v>
      </c>
      <c r="C297" s="605" t="s">
        <v>1501</v>
      </c>
      <c r="D297" s="605" t="s">
        <v>1858</v>
      </c>
      <c r="E297" s="605" t="s">
        <v>1750</v>
      </c>
      <c r="F297" s="622"/>
      <c r="G297" s="622"/>
      <c r="H297" s="622"/>
      <c r="I297" s="622"/>
      <c r="J297" s="622">
        <v>1</v>
      </c>
      <c r="K297" s="622">
        <v>1932.09</v>
      </c>
      <c r="L297" s="622">
        <v>1</v>
      </c>
      <c r="M297" s="622">
        <v>1932.09</v>
      </c>
      <c r="N297" s="622"/>
      <c r="O297" s="622"/>
      <c r="P297" s="610"/>
      <c r="Q297" s="623"/>
    </row>
    <row r="298" spans="1:17" ht="14.4" customHeight="1" x14ac:dyDescent="0.3">
      <c r="A298" s="604" t="s">
        <v>1879</v>
      </c>
      <c r="B298" s="605" t="s">
        <v>1525</v>
      </c>
      <c r="C298" s="605" t="s">
        <v>1501</v>
      </c>
      <c r="D298" s="605" t="s">
        <v>1687</v>
      </c>
      <c r="E298" s="605" t="s">
        <v>1688</v>
      </c>
      <c r="F298" s="622">
        <v>1</v>
      </c>
      <c r="G298" s="622">
        <v>1027.76</v>
      </c>
      <c r="H298" s="622"/>
      <c r="I298" s="622">
        <v>1027.76</v>
      </c>
      <c r="J298" s="622"/>
      <c r="K298" s="622"/>
      <c r="L298" s="622"/>
      <c r="M298" s="622"/>
      <c r="N298" s="622"/>
      <c r="O298" s="622"/>
      <c r="P298" s="610"/>
      <c r="Q298" s="623"/>
    </row>
    <row r="299" spans="1:17" ht="14.4" customHeight="1" x14ac:dyDescent="0.3">
      <c r="A299" s="604" t="s">
        <v>1879</v>
      </c>
      <c r="B299" s="605" t="s">
        <v>1525</v>
      </c>
      <c r="C299" s="605" t="s">
        <v>1501</v>
      </c>
      <c r="D299" s="605" t="s">
        <v>1689</v>
      </c>
      <c r="E299" s="605" t="s">
        <v>1688</v>
      </c>
      <c r="F299" s="622">
        <v>2</v>
      </c>
      <c r="G299" s="622">
        <v>4283.7</v>
      </c>
      <c r="H299" s="622"/>
      <c r="I299" s="622">
        <v>2141.85</v>
      </c>
      <c r="J299" s="622"/>
      <c r="K299" s="622"/>
      <c r="L299" s="622"/>
      <c r="M299" s="622"/>
      <c r="N299" s="622">
        <v>3</v>
      </c>
      <c r="O299" s="622">
        <v>6425.5499999999993</v>
      </c>
      <c r="P299" s="610"/>
      <c r="Q299" s="623">
        <v>2141.85</v>
      </c>
    </row>
    <row r="300" spans="1:17" ht="14.4" customHeight="1" x14ac:dyDescent="0.3">
      <c r="A300" s="604" t="s">
        <v>1879</v>
      </c>
      <c r="B300" s="605" t="s">
        <v>1525</v>
      </c>
      <c r="C300" s="605" t="s">
        <v>1501</v>
      </c>
      <c r="D300" s="605" t="s">
        <v>1811</v>
      </c>
      <c r="E300" s="605" t="s">
        <v>1812</v>
      </c>
      <c r="F300" s="622">
        <v>1</v>
      </c>
      <c r="G300" s="622">
        <v>466.78</v>
      </c>
      <c r="H300" s="622"/>
      <c r="I300" s="622">
        <v>466.78</v>
      </c>
      <c r="J300" s="622"/>
      <c r="K300" s="622"/>
      <c r="L300" s="622"/>
      <c r="M300" s="622"/>
      <c r="N300" s="622"/>
      <c r="O300" s="622"/>
      <c r="P300" s="610"/>
      <c r="Q300" s="623"/>
    </row>
    <row r="301" spans="1:17" ht="14.4" customHeight="1" x14ac:dyDescent="0.3">
      <c r="A301" s="604" t="s">
        <v>1879</v>
      </c>
      <c r="B301" s="605" t="s">
        <v>1525</v>
      </c>
      <c r="C301" s="605" t="s">
        <v>1501</v>
      </c>
      <c r="D301" s="605" t="s">
        <v>1690</v>
      </c>
      <c r="E301" s="605" t="s">
        <v>1691</v>
      </c>
      <c r="F301" s="622">
        <v>1</v>
      </c>
      <c r="G301" s="622">
        <v>3003.38</v>
      </c>
      <c r="H301" s="622">
        <v>1</v>
      </c>
      <c r="I301" s="622">
        <v>3003.38</v>
      </c>
      <c r="J301" s="622">
        <v>1</v>
      </c>
      <c r="K301" s="622">
        <v>3003.38</v>
      </c>
      <c r="L301" s="622">
        <v>1</v>
      </c>
      <c r="M301" s="622">
        <v>3003.38</v>
      </c>
      <c r="N301" s="622">
        <v>1</v>
      </c>
      <c r="O301" s="622">
        <v>3003.38</v>
      </c>
      <c r="P301" s="610">
        <v>1</v>
      </c>
      <c r="Q301" s="623">
        <v>3003.38</v>
      </c>
    </row>
    <row r="302" spans="1:17" ht="14.4" customHeight="1" x14ac:dyDescent="0.3">
      <c r="A302" s="604" t="s">
        <v>1879</v>
      </c>
      <c r="B302" s="605" t="s">
        <v>1525</v>
      </c>
      <c r="C302" s="605" t="s">
        <v>1501</v>
      </c>
      <c r="D302" s="605" t="s">
        <v>1692</v>
      </c>
      <c r="E302" s="605" t="s">
        <v>1693</v>
      </c>
      <c r="F302" s="622"/>
      <c r="G302" s="622"/>
      <c r="H302" s="622"/>
      <c r="I302" s="622"/>
      <c r="J302" s="622">
        <v>2</v>
      </c>
      <c r="K302" s="622">
        <v>13781.56</v>
      </c>
      <c r="L302" s="622">
        <v>1</v>
      </c>
      <c r="M302" s="622">
        <v>6890.78</v>
      </c>
      <c r="N302" s="622">
        <v>1</v>
      </c>
      <c r="O302" s="622">
        <v>6890.78</v>
      </c>
      <c r="P302" s="610">
        <v>0.5</v>
      </c>
      <c r="Q302" s="623">
        <v>6890.78</v>
      </c>
    </row>
    <row r="303" spans="1:17" ht="14.4" customHeight="1" x14ac:dyDescent="0.3">
      <c r="A303" s="604" t="s">
        <v>1879</v>
      </c>
      <c r="B303" s="605" t="s">
        <v>1525</v>
      </c>
      <c r="C303" s="605" t="s">
        <v>1501</v>
      </c>
      <c r="D303" s="605" t="s">
        <v>1694</v>
      </c>
      <c r="E303" s="605" t="s">
        <v>1695</v>
      </c>
      <c r="F303" s="622">
        <v>5</v>
      </c>
      <c r="G303" s="622">
        <v>20689.45</v>
      </c>
      <c r="H303" s="622">
        <v>1.6666666666666665</v>
      </c>
      <c r="I303" s="622">
        <v>4137.8900000000003</v>
      </c>
      <c r="J303" s="622">
        <v>3</v>
      </c>
      <c r="K303" s="622">
        <v>12413.670000000002</v>
      </c>
      <c r="L303" s="622">
        <v>1</v>
      </c>
      <c r="M303" s="622">
        <v>4137.8900000000003</v>
      </c>
      <c r="N303" s="622">
        <v>3</v>
      </c>
      <c r="O303" s="622">
        <v>12413.670000000002</v>
      </c>
      <c r="P303" s="610">
        <v>1</v>
      </c>
      <c r="Q303" s="623">
        <v>4137.8900000000003</v>
      </c>
    </row>
    <row r="304" spans="1:17" ht="14.4" customHeight="1" x14ac:dyDescent="0.3">
      <c r="A304" s="604" t="s">
        <v>1879</v>
      </c>
      <c r="B304" s="605" t="s">
        <v>1525</v>
      </c>
      <c r="C304" s="605" t="s">
        <v>1501</v>
      </c>
      <c r="D304" s="605" t="s">
        <v>1698</v>
      </c>
      <c r="E304" s="605" t="s">
        <v>1699</v>
      </c>
      <c r="F304" s="622">
        <v>11</v>
      </c>
      <c r="G304" s="622">
        <v>187803.55</v>
      </c>
      <c r="H304" s="622"/>
      <c r="I304" s="622">
        <v>17073.05</v>
      </c>
      <c r="J304" s="622"/>
      <c r="K304" s="622"/>
      <c r="L304" s="622"/>
      <c r="M304" s="622"/>
      <c r="N304" s="622"/>
      <c r="O304" s="622"/>
      <c r="P304" s="610"/>
      <c r="Q304" s="623"/>
    </row>
    <row r="305" spans="1:17" ht="14.4" customHeight="1" x14ac:dyDescent="0.3">
      <c r="A305" s="604" t="s">
        <v>1879</v>
      </c>
      <c r="B305" s="605" t="s">
        <v>1525</v>
      </c>
      <c r="C305" s="605" t="s">
        <v>1501</v>
      </c>
      <c r="D305" s="605" t="s">
        <v>1700</v>
      </c>
      <c r="E305" s="605" t="s">
        <v>1701</v>
      </c>
      <c r="F305" s="622">
        <v>13</v>
      </c>
      <c r="G305" s="622">
        <v>13036.4</v>
      </c>
      <c r="H305" s="622">
        <v>1.1818181818181819</v>
      </c>
      <c r="I305" s="622">
        <v>1002.8</v>
      </c>
      <c r="J305" s="622">
        <v>11</v>
      </c>
      <c r="K305" s="622">
        <v>11030.8</v>
      </c>
      <c r="L305" s="622">
        <v>1</v>
      </c>
      <c r="M305" s="622">
        <v>1002.8</v>
      </c>
      <c r="N305" s="622">
        <v>9</v>
      </c>
      <c r="O305" s="622">
        <v>9025.1999999999989</v>
      </c>
      <c r="P305" s="610">
        <v>0.81818181818181812</v>
      </c>
      <c r="Q305" s="623">
        <v>1002.7999999999998</v>
      </c>
    </row>
    <row r="306" spans="1:17" ht="14.4" customHeight="1" x14ac:dyDescent="0.3">
      <c r="A306" s="604" t="s">
        <v>1879</v>
      </c>
      <c r="B306" s="605" t="s">
        <v>1525</v>
      </c>
      <c r="C306" s="605" t="s">
        <v>1501</v>
      </c>
      <c r="D306" s="605" t="s">
        <v>1702</v>
      </c>
      <c r="E306" s="605" t="s">
        <v>1703</v>
      </c>
      <c r="F306" s="622">
        <v>2</v>
      </c>
      <c r="G306" s="622">
        <v>15300</v>
      </c>
      <c r="H306" s="622"/>
      <c r="I306" s="622">
        <v>7650</v>
      </c>
      <c r="J306" s="622"/>
      <c r="K306" s="622"/>
      <c r="L306" s="622"/>
      <c r="M306" s="622"/>
      <c r="N306" s="622"/>
      <c r="O306" s="622"/>
      <c r="P306" s="610"/>
      <c r="Q306" s="623"/>
    </row>
    <row r="307" spans="1:17" ht="14.4" customHeight="1" x14ac:dyDescent="0.3">
      <c r="A307" s="604" t="s">
        <v>1879</v>
      </c>
      <c r="B307" s="605" t="s">
        <v>1525</v>
      </c>
      <c r="C307" s="605" t="s">
        <v>1501</v>
      </c>
      <c r="D307" s="605" t="s">
        <v>1704</v>
      </c>
      <c r="E307" s="605" t="s">
        <v>1705</v>
      </c>
      <c r="F307" s="622"/>
      <c r="G307" s="622"/>
      <c r="H307" s="622"/>
      <c r="I307" s="622"/>
      <c r="J307" s="622">
        <v>1</v>
      </c>
      <c r="K307" s="622">
        <v>9370.39</v>
      </c>
      <c r="L307" s="622">
        <v>1</v>
      </c>
      <c r="M307" s="622">
        <v>9370.39</v>
      </c>
      <c r="N307" s="622"/>
      <c r="O307" s="622"/>
      <c r="P307" s="610"/>
      <c r="Q307" s="623"/>
    </row>
    <row r="308" spans="1:17" ht="14.4" customHeight="1" x14ac:dyDescent="0.3">
      <c r="A308" s="604" t="s">
        <v>1879</v>
      </c>
      <c r="B308" s="605" t="s">
        <v>1525</v>
      </c>
      <c r="C308" s="605" t="s">
        <v>1501</v>
      </c>
      <c r="D308" s="605" t="s">
        <v>1706</v>
      </c>
      <c r="E308" s="605" t="s">
        <v>1707</v>
      </c>
      <c r="F308" s="622">
        <v>1</v>
      </c>
      <c r="G308" s="622">
        <v>13284.52</v>
      </c>
      <c r="H308" s="622"/>
      <c r="I308" s="622">
        <v>13284.52</v>
      </c>
      <c r="J308" s="622"/>
      <c r="K308" s="622"/>
      <c r="L308" s="622"/>
      <c r="M308" s="622"/>
      <c r="N308" s="622"/>
      <c r="O308" s="622"/>
      <c r="P308" s="610"/>
      <c r="Q308" s="623"/>
    </row>
    <row r="309" spans="1:17" ht="14.4" customHeight="1" x14ac:dyDescent="0.3">
      <c r="A309" s="604" t="s">
        <v>1879</v>
      </c>
      <c r="B309" s="605" t="s">
        <v>1525</v>
      </c>
      <c r="C309" s="605" t="s">
        <v>1501</v>
      </c>
      <c r="D309" s="605" t="s">
        <v>1708</v>
      </c>
      <c r="E309" s="605" t="s">
        <v>1709</v>
      </c>
      <c r="F309" s="622">
        <v>1</v>
      </c>
      <c r="G309" s="622">
        <v>2170.9699999999998</v>
      </c>
      <c r="H309" s="622">
        <v>1</v>
      </c>
      <c r="I309" s="622">
        <v>2170.9699999999998</v>
      </c>
      <c r="J309" s="622">
        <v>1</v>
      </c>
      <c r="K309" s="622">
        <v>2170.9699999999998</v>
      </c>
      <c r="L309" s="622">
        <v>1</v>
      </c>
      <c r="M309" s="622">
        <v>2170.9699999999998</v>
      </c>
      <c r="N309" s="622">
        <v>1</v>
      </c>
      <c r="O309" s="622">
        <v>2170.9699999999998</v>
      </c>
      <c r="P309" s="610">
        <v>1</v>
      </c>
      <c r="Q309" s="623">
        <v>2170.9699999999998</v>
      </c>
    </row>
    <row r="310" spans="1:17" ht="14.4" customHeight="1" x14ac:dyDescent="0.3">
      <c r="A310" s="604" t="s">
        <v>1879</v>
      </c>
      <c r="B310" s="605" t="s">
        <v>1525</v>
      </c>
      <c r="C310" s="605" t="s">
        <v>1501</v>
      </c>
      <c r="D310" s="605" t="s">
        <v>1822</v>
      </c>
      <c r="E310" s="605" t="s">
        <v>1823</v>
      </c>
      <c r="F310" s="622"/>
      <c r="G310" s="622"/>
      <c r="H310" s="622"/>
      <c r="I310" s="622"/>
      <c r="J310" s="622">
        <v>1</v>
      </c>
      <c r="K310" s="622">
        <v>5259.23</v>
      </c>
      <c r="L310" s="622">
        <v>1</v>
      </c>
      <c r="M310" s="622">
        <v>5259.23</v>
      </c>
      <c r="N310" s="622"/>
      <c r="O310" s="622"/>
      <c r="P310" s="610"/>
      <c r="Q310" s="623"/>
    </row>
    <row r="311" spans="1:17" ht="14.4" customHeight="1" x14ac:dyDescent="0.3">
      <c r="A311" s="604" t="s">
        <v>1879</v>
      </c>
      <c r="B311" s="605" t="s">
        <v>1525</v>
      </c>
      <c r="C311" s="605" t="s">
        <v>1501</v>
      </c>
      <c r="D311" s="605" t="s">
        <v>1712</v>
      </c>
      <c r="E311" s="605" t="s">
        <v>1713</v>
      </c>
      <c r="F311" s="622">
        <v>1</v>
      </c>
      <c r="G311" s="622">
        <v>605.65</v>
      </c>
      <c r="H311" s="622">
        <v>1</v>
      </c>
      <c r="I311" s="622">
        <v>605.65</v>
      </c>
      <c r="J311" s="622">
        <v>1</v>
      </c>
      <c r="K311" s="622">
        <v>605.65</v>
      </c>
      <c r="L311" s="622">
        <v>1</v>
      </c>
      <c r="M311" s="622">
        <v>605.65</v>
      </c>
      <c r="N311" s="622">
        <v>4</v>
      </c>
      <c r="O311" s="622">
        <v>2422.6</v>
      </c>
      <c r="P311" s="610">
        <v>4</v>
      </c>
      <c r="Q311" s="623">
        <v>605.65</v>
      </c>
    </row>
    <row r="312" spans="1:17" ht="14.4" customHeight="1" x14ac:dyDescent="0.3">
      <c r="A312" s="604" t="s">
        <v>1879</v>
      </c>
      <c r="B312" s="605" t="s">
        <v>1525</v>
      </c>
      <c r="C312" s="605" t="s">
        <v>1501</v>
      </c>
      <c r="D312" s="605" t="s">
        <v>1716</v>
      </c>
      <c r="E312" s="605" t="s">
        <v>1717</v>
      </c>
      <c r="F312" s="622"/>
      <c r="G312" s="622"/>
      <c r="H312" s="622"/>
      <c r="I312" s="622"/>
      <c r="J312" s="622">
        <v>2</v>
      </c>
      <c r="K312" s="622">
        <v>1662.32</v>
      </c>
      <c r="L312" s="622">
        <v>1</v>
      </c>
      <c r="M312" s="622">
        <v>831.16</v>
      </c>
      <c r="N312" s="622"/>
      <c r="O312" s="622"/>
      <c r="P312" s="610"/>
      <c r="Q312" s="623"/>
    </row>
    <row r="313" spans="1:17" ht="14.4" customHeight="1" x14ac:dyDescent="0.3">
      <c r="A313" s="604" t="s">
        <v>1879</v>
      </c>
      <c r="B313" s="605" t="s">
        <v>1525</v>
      </c>
      <c r="C313" s="605" t="s">
        <v>1501</v>
      </c>
      <c r="D313" s="605" t="s">
        <v>1718</v>
      </c>
      <c r="E313" s="605" t="s">
        <v>1717</v>
      </c>
      <c r="F313" s="622"/>
      <c r="G313" s="622"/>
      <c r="H313" s="622"/>
      <c r="I313" s="622"/>
      <c r="J313" s="622">
        <v>5</v>
      </c>
      <c r="K313" s="622">
        <v>4440.2999999999993</v>
      </c>
      <c r="L313" s="622">
        <v>1</v>
      </c>
      <c r="M313" s="622">
        <v>888.05999999999983</v>
      </c>
      <c r="N313" s="622"/>
      <c r="O313" s="622"/>
      <c r="P313" s="610"/>
      <c r="Q313" s="623"/>
    </row>
    <row r="314" spans="1:17" ht="14.4" customHeight="1" x14ac:dyDescent="0.3">
      <c r="A314" s="604" t="s">
        <v>1879</v>
      </c>
      <c r="B314" s="605" t="s">
        <v>1525</v>
      </c>
      <c r="C314" s="605" t="s">
        <v>1501</v>
      </c>
      <c r="D314" s="605" t="s">
        <v>1826</v>
      </c>
      <c r="E314" s="605" t="s">
        <v>1827</v>
      </c>
      <c r="F314" s="622">
        <v>2</v>
      </c>
      <c r="G314" s="622">
        <v>1776.12</v>
      </c>
      <c r="H314" s="622"/>
      <c r="I314" s="622">
        <v>888.06</v>
      </c>
      <c r="J314" s="622"/>
      <c r="K314" s="622"/>
      <c r="L314" s="622"/>
      <c r="M314" s="622"/>
      <c r="N314" s="622"/>
      <c r="O314" s="622"/>
      <c r="P314" s="610"/>
      <c r="Q314" s="623"/>
    </row>
    <row r="315" spans="1:17" ht="14.4" customHeight="1" x14ac:dyDescent="0.3">
      <c r="A315" s="604" t="s">
        <v>1879</v>
      </c>
      <c r="B315" s="605" t="s">
        <v>1525</v>
      </c>
      <c r="C315" s="605" t="s">
        <v>1501</v>
      </c>
      <c r="D315" s="605" t="s">
        <v>1719</v>
      </c>
      <c r="E315" s="605" t="s">
        <v>1720</v>
      </c>
      <c r="F315" s="622">
        <v>1</v>
      </c>
      <c r="G315" s="622">
        <v>831.16</v>
      </c>
      <c r="H315" s="622"/>
      <c r="I315" s="622">
        <v>831.16</v>
      </c>
      <c r="J315" s="622"/>
      <c r="K315" s="622"/>
      <c r="L315" s="622"/>
      <c r="M315" s="622"/>
      <c r="N315" s="622">
        <v>1</v>
      </c>
      <c r="O315" s="622">
        <v>831.16</v>
      </c>
      <c r="P315" s="610"/>
      <c r="Q315" s="623">
        <v>831.16</v>
      </c>
    </row>
    <row r="316" spans="1:17" ht="14.4" customHeight="1" x14ac:dyDescent="0.3">
      <c r="A316" s="604" t="s">
        <v>1879</v>
      </c>
      <c r="B316" s="605" t="s">
        <v>1525</v>
      </c>
      <c r="C316" s="605" t="s">
        <v>1501</v>
      </c>
      <c r="D316" s="605" t="s">
        <v>1721</v>
      </c>
      <c r="E316" s="605" t="s">
        <v>1722</v>
      </c>
      <c r="F316" s="622">
        <v>10</v>
      </c>
      <c r="G316" s="622">
        <v>13121.4</v>
      </c>
      <c r="H316" s="622">
        <v>1.0000000000000002</v>
      </c>
      <c r="I316" s="622">
        <v>1312.1399999999999</v>
      </c>
      <c r="J316" s="622">
        <v>10</v>
      </c>
      <c r="K316" s="622">
        <v>13121.399999999998</v>
      </c>
      <c r="L316" s="622">
        <v>1</v>
      </c>
      <c r="M316" s="622">
        <v>1312.1399999999999</v>
      </c>
      <c r="N316" s="622">
        <v>9</v>
      </c>
      <c r="O316" s="622">
        <v>11809.259999999998</v>
      </c>
      <c r="P316" s="610">
        <v>0.9</v>
      </c>
      <c r="Q316" s="623">
        <v>1312.1399999999999</v>
      </c>
    </row>
    <row r="317" spans="1:17" ht="14.4" customHeight="1" x14ac:dyDescent="0.3">
      <c r="A317" s="604" t="s">
        <v>1879</v>
      </c>
      <c r="B317" s="605" t="s">
        <v>1525</v>
      </c>
      <c r="C317" s="605" t="s">
        <v>1501</v>
      </c>
      <c r="D317" s="605" t="s">
        <v>1723</v>
      </c>
      <c r="E317" s="605" t="s">
        <v>1724</v>
      </c>
      <c r="F317" s="622">
        <v>13</v>
      </c>
      <c r="G317" s="622">
        <v>14902.289999999999</v>
      </c>
      <c r="H317" s="622">
        <v>1.1818181818181819</v>
      </c>
      <c r="I317" s="622">
        <v>1146.33</v>
      </c>
      <c r="J317" s="622">
        <v>11</v>
      </c>
      <c r="K317" s="622">
        <v>12609.63</v>
      </c>
      <c r="L317" s="622">
        <v>1</v>
      </c>
      <c r="M317" s="622">
        <v>1146.33</v>
      </c>
      <c r="N317" s="622">
        <v>9</v>
      </c>
      <c r="O317" s="622">
        <v>10316.969999999999</v>
      </c>
      <c r="P317" s="610">
        <v>0.81818181818181823</v>
      </c>
      <c r="Q317" s="623">
        <v>1146.33</v>
      </c>
    </row>
    <row r="318" spans="1:17" ht="14.4" customHeight="1" x14ac:dyDescent="0.3">
      <c r="A318" s="604" t="s">
        <v>1879</v>
      </c>
      <c r="B318" s="605" t="s">
        <v>1525</v>
      </c>
      <c r="C318" s="605" t="s">
        <v>1501</v>
      </c>
      <c r="D318" s="605" t="s">
        <v>1725</v>
      </c>
      <c r="E318" s="605" t="s">
        <v>1726</v>
      </c>
      <c r="F318" s="622">
        <v>1</v>
      </c>
      <c r="G318" s="622">
        <v>359.1</v>
      </c>
      <c r="H318" s="622">
        <v>1</v>
      </c>
      <c r="I318" s="622">
        <v>359.1</v>
      </c>
      <c r="J318" s="622">
        <v>1</v>
      </c>
      <c r="K318" s="622">
        <v>359.1</v>
      </c>
      <c r="L318" s="622">
        <v>1</v>
      </c>
      <c r="M318" s="622">
        <v>359.1</v>
      </c>
      <c r="N318" s="622"/>
      <c r="O318" s="622"/>
      <c r="P318" s="610"/>
      <c r="Q318" s="623"/>
    </row>
    <row r="319" spans="1:17" ht="14.4" customHeight="1" x14ac:dyDescent="0.3">
      <c r="A319" s="604" t="s">
        <v>1879</v>
      </c>
      <c r="B319" s="605" t="s">
        <v>1525</v>
      </c>
      <c r="C319" s="605" t="s">
        <v>1501</v>
      </c>
      <c r="D319" s="605" t="s">
        <v>1502</v>
      </c>
      <c r="E319" s="605" t="s">
        <v>1503</v>
      </c>
      <c r="F319" s="622"/>
      <c r="G319" s="622"/>
      <c r="H319" s="622"/>
      <c r="I319" s="622"/>
      <c r="J319" s="622"/>
      <c r="K319" s="622"/>
      <c r="L319" s="622"/>
      <c r="M319" s="622"/>
      <c r="N319" s="622">
        <v>2</v>
      </c>
      <c r="O319" s="622">
        <v>1787.8</v>
      </c>
      <c r="P319" s="610"/>
      <c r="Q319" s="623">
        <v>893.9</v>
      </c>
    </row>
    <row r="320" spans="1:17" ht="14.4" customHeight="1" x14ac:dyDescent="0.3">
      <c r="A320" s="604" t="s">
        <v>1879</v>
      </c>
      <c r="B320" s="605" t="s">
        <v>1525</v>
      </c>
      <c r="C320" s="605" t="s">
        <v>1501</v>
      </c>
      <c r="D320" s="605" t="s">
        <v>1504</v>
      </c>
      <c r="E320" s="605" t="s">
        <v>1505</v>
      </c>
      <c r="F320" s="622">
        <v>1</v>
      </c>
      <c r="G320" s="622">
        <v>893.9</v>
      </c>
      <c r="H320" s="622"/>
      <c r="I320" s="622">
        <v>893.9</v>
      </c>
      <c r="J320" s="622"/>
      <c r="K320" s="622"/>
      <c r="L320" s="622"/>
      <c r="M320" s="622"/>
      <c r="N320" s="622"/>
      <c r="O320" s="622"/>
      <c r="P320" s="610"/>
      <c r="Q320" s="623"/>
    </row>
    <row r="321" spans="1:17" ht="14.4" customHeight="1" x14ac:dyDescent="0.3">
      <c r="A321" s="604" t="s">
        <v>1879</v>
      </c>
      <c r="B321" s="605" t="s">
        <v>1525</v>
      </c>
      <c r="C321" s="605" t="s">
        <v>1501</v>
      </c>
      <c r="D321" s="605" t="s">
        <v>1727</v>
      </c>
      <c r="E321" s="605" t="s">
        <v>1728</v>
      </c>
      <c r="F321" s="622"/>
      <c r="G321" s="622"/>
      <c r="H321" s="622"/>
      <c r="I321" s="622"/>
      <c r="J321" s="622">
        <v>1</v>
      </c>
      <c r="K321" s="622">
        <v>16831.689999999999</v>
      </c>
      <c r="L321" s="622">
        <v>1</v>
      </c>
      <c r="M321" s="622">
        <v>16831.689999999999</v>
      </c>
      <c r="N321" s="622"/>
      <c r="O321" s="622"/>
      <c r="P321" s="610"/>
      <c r="Q321" s="623"/>
    </row>
    <row r="322" spans="1:17" ht="14.4" customHeight="1" x14ac:dyDescent="0.3">
      <c r="A322" s="604" t="s">
        <v>1879</v>
      </c>
      <c r="B322" s="605" t="s">
        <v>1525</v>
      </c>
      <c r="C322" s="605" t="s">
        <v>1501</v>
      </c>
      <c r="D322" s="605" t="s">
        <v>1729</v>
      </c>
      <c r="E322" s="605" t="s">
        <v>1730</v>
      </c>
      <c r="F322" s="622"/>
      <c r="G322" s="622"/>
      <c r="H322" s="622"/>
      <c r="I322" s="622"/>
      <c r="J322" s="622">
        <v>1</v>
      </c>
      <c r="K322" s="622">
        <v>6587.13</v>
      </c>
      <c r="L322" s="622">
        <v>1</v>
      </c>
      <c r="M322" s="622">
        <v>6587.13</v>
      </c>
      <c r="N322" s="622"/>
      <c r="O322" s="622"/>
      <c r="P322" s="610"/>
      <c r="Q322" s="623"/>
    </row>
    <row r="323" spans="1:17" ht="14.4" customHeight="1" x14ac:dyDescent="0.3">
      <c r="A323" s="604" t="s">
        <v>1879</v>
      </c>
      <c r="B323" s="605" t="s">
        <v>1525</v>
      </c>
      <c r="C323" s="605" t="s">
        <v>1501</v>
      </c>
      <c r="D323" s="605" t="s">
        <v>1545</v>
      </c>
      <c r="E323" s="605" t="s">
        <v>1546</v>
      </c>
      <c r="F323" s="622">
        <v>3</v>
      </c>
      <c r="G323" s="622">
        <v>5524.86</v>
      </c>
      <c r="H323" s="622">
        <v>0.60000000000000009</v>
      </c>
      <c r="I323" s="622">
        <v>1841.62</v>
      </c>
      <c r="J323" s="622">
        <v>5</v>
      </c>
      <c r="K323" s="622">
        <v>9208.0999999999985</v>
      </c>
      <c r="L323" s="622">
        <v>1</v>
      </c>
      <c r="M323" s="622">
        <v>1841.6199999999997</v>
      </c>
      <c r="N323" s="622">
        <v>7</v>
      </c>
      <c r="O323" s="622">
        <v>12891.339999999998</v>
      </c>
      <c r="P323" s="610">
        <v>1.4000000000000001</v>
      </c>
      <c r="Q323" s="623">
        <v>1841.6199999999997</v>
      </c>
    </row>
    <row r="324" spans="1:17" ht="14.4" customHeight="1" x14ac:dyDescent="0.3">
      <c r="A324" s="604" t="s">
        <v>1879</v>
      </c>
      <c r="B324" s="605" t="s">
        <v>1525</v>
      </c>
      <c r="C324" s="605" t="s">
        <v>1501</v>
      </c>
      <c r="D324" s="605" t="s">
        <v>1733</v>
      </c>
      <c r="E324" s="605" t="s">
        <v>1734</v>
      </c>
      <c r="F324" s="622"/>
      <c r="G324" s="622"/>
      <c r="H324" s="622"/>
      <c r="I324" s="622"/>
      <c r="J324" s="622"/>
      <c r="K324" s="622"/>
      <c r="L324" s="622"/>
      <c r="M324" s="622"/>
      <c r="N324" s="622">
        <v>2</v>
      </c>
      <c r="O324" s="622">
        <v>33438</v>
      </c>
      <c r="P324" s="610"/>
      <c r="Q324" s="623">
        <v>16719</v>
      </c>
    </row>
    <row r="325" spans="1:17" ht="14.4" customHeight="1" x14ac:dyDescent="0.3">
      <c r="A325" s="604" t="s">
        <v>1879</v>
      </c>
      <c r="B325" s="605" t="s">
        <v>1525</v>
      </c>
      <c r="C325" s="605" t="s">
        <v>1501</v>
      </c>
      <c r="D325" s="605" t="s">
        <v>1882</v>
      </c>
      <c r="E325" s="605" t="s">
        <v>1883</v>
      </c>
      <c r="F325" s="622"/>
      <c r="G325" s="622"/>
      <c r="H325" s="622"/>
      <c r="I325" s="622"/>
      <c r="J325" s="622">
        <v>1</v>
      </c>
      <c r="K325" s="622">
        <v>76433</v>
      </c>
      <c r="L325" s="622">
        <v>1</v>
      </c>
      <c r="M325" s="622">
        <v>76433</v>
      </c>
      <c r="N325" s="622"/>
      <c r="O325" s="622"/>
      <c r="P325" s="610"/>
      <c r="Q325" s="623"/>
    </row>
    <row r="326" spans="1:17" ht="14.4" customHeight="1" x14ac:dyDescent="0.3">
      <c r="A326" s="604" t="s">
        <v>1879</v>
      </c>
      <c r="B326" s="605" t="s">
        <v>1525</v>
      </c>
      <c r="C326" s="605" t="s">
        <v>1501</v>
      </c>
      <c r="D326" s="605" t="s">
        <v>1884</v>
      </c>
      <c r="E326" s="605" t="s">
        <v>1885</v>
      </c>
      <c r="F326" s="622">
        <v>2</v>
      </c>
      <c r="G326" s="622">
        <v>52999.64</v>
      </c>
      <c r="H326" s="622">
        <v>0.95278538812785385</v>
      </c>
      <c r="I326" s="622">
        <v>26499.82</v>
      </c>
      <c r="J326" s="622">
        <v>2</v>
      </c>
      <c r="K326" s="622">
        <v>55626</v>
      </c>
      <c r="L326" s="622">
        <v>1</v>
      </c>
      <c r="M326" s="622">
        <v>27813</v>
      </c>
      <c r="N326" s="622"/>
      <c r="O326" s="622"/>
      <c r="P326" s="610"/>
      <c r="Q326" s="623"/>
    </row>
    <row r="327" spans="1:17" ht="14.4" customHeight="1" x14ac:dyDescent="0.3">
      <c r="A327" s="604" t="s">
        <v>1879</v>
      </c>
      <c r="B327" s="605" t="s">
        <v>1525</v>
      </c>
      <c r="C327" s="605" t="s">
        <v>1501</v>
      </c>
      <c r="D327" s="605" t="s">
        <v>1886</v>
      </c>
      <c r="E327" s="605" t="s">
        <v>1887</v>
      </c>
      <c r="F327" s="622"/>
      <c r="G327" s="622"/>
      <c r="H327" s="622"/>
      <c r="I327" s="622"/>
      <c r="J327" s="622"/>
      <c r="K327" s="622"/>
      <c r="L327" s="622"/>
      <c r="M327" s="622"/>
      <c r="N327" s="622">
        <v>1</v>
      </c>
      <c r="O327" s="622">
        <v>3106.5</v>
      </c>
      <c r="P327" s="610"/>
      <c r="Q327" s="623">
        <v>3106.5</v>
      </c>
    </row>
    <row r="328" spans="1:17" ht="14.4" customHeight="1" x14ac:dyDescent="0.3">
      <c r="A328" s="604" t="s">
        <v>1879</v>
      </c>
      <c r="B328" s="605" t="s">
        <v>1525</v>
      </c>
      <c r="C328" s="605" t="s">
        <v>1501</v>
      </c>
      <c r="D328" s="605" t="s">
        <v>1741</v>
      </c>
      <c r="E328" s="605" t="s">
        <v>1742</v>
      </c>
      <c r="F328" s="622">
        <v>1</v>
      </c>
      <c r="G328" s="622">
        <v>380.86</v>
      </c>
      <c r="H328" s="622">
        <v>1</v>
      </c>
      <c r="I328" s="622">
        <v>380.86</v>
      </c>
      <c r="J328" s="622">
        <v>1</v>
      </c>
      <c r="K328" s="622">
        <v>380.86</v>
      </c>
      <c r="L328" s="622">
        <v>1</v>
      </c>
      <c r="M328" s="622">
        <v>380.86</v>
      </c>
      <c r="N328" s="622"/>
      <c r="O328" s="622"/>
      <c r="P328" s="610"/>
      <c r="Q328" s="623"/>
    </row>
    <row r="329" spans="1:17" ht="14.4" customHeight="1" x14ac:dyDescent="0.3">
      <c r="A329" s="604" t="s">
        <v>1879</v>
      </c>
      <c r="B329" s="605" t="s">
        <v>1525</v>
      </c>
      <c r="C329" s="605" t="s">
        <v>1501</v>
      </c>
      <c r="D329" s="605" t="s">
        <v>1888</v>
      </c>
      <c r="E329" s="605" t="s">
        <v>1889</v>
      </c>
      <c r="F329" s="622">
        <v>1</v>
      </c>
      <c r="G329" s="622">
        <v>13465.47</v>
      </c>
      <c r="H329" s="622">
        <v>0.5</v>
      </c>
      <c r="I329" s="622">
        <v>13465.47</v>
      </c>
      <c r="J329" s="622">
        <v>2</v>
      </c>
      <c r="K329" s="622">
        <v>26930.94</v>
      </c>
      <c r="L329" s="622">
        <v>1</v>
      </c>
      <c r="M329" s="622">
        <v>13465.47</v>
      </c>
      <c r="N329" s="622"/>
      <c r="O329" s="622"/>
      <c r="P329" s="610"/>
      <c r="Q329" s="623"/>
    </row>
    <row r="330" spans="1:17" ht="14.4" customHeight="1" x14ac:dyDescent="0.3">
      <c r="A330" s="604" t="s">
        <v>1879</v>
      </c>
      <c r="B330" s="605" t="s">
        <v>1525</v>
      </c>
      <c r="C330" s="605" t="s">
        <v>1501</v>
      </c>
      <c r="D330" s="605" t="s">
        <v>1890</v>
      </c>
      <c r="E330" s="605" t="s">
        <v>1891</v>
      </c>
      <c r="F330" s="622">
        <v>1</v>
      </c>
      <c r="G330" s="622">
        <v>11015.5</v>
      </c>
      <c r="H330" s="622"/>
      <c r="I330" s="622">
        <v>11015.5</v>
      </c>
      <c r="J330" s="622"/>
      <c r="K330" s="622"/>
      <c r="L330" s="622"/>
      <c r="M330" s="622"/>
      <c r="N330" s="622"/>
      <c r="O330" s="622"/>
      <c r="P330" s="610"/>
      <c r="Q330" s="623"/>
    </row>
    <row r="331" spans="1:17" ht="14.4" customHeight="1" x14ac:dyDescent="0.3">
      <c r="A331" s="604" t="s">
        <v>1879</v>
      </c>
      <c r="B331" s="605" t="s">
        <v>1525</v>
      </c>
      <c r="C331" s="605" t="s">
        <v>1501</v>
      </c>
      <c r="D331" s="605" t="s">
        <v>1892</v>
      </c>
      <c r="E331" s="605" t="s">
        <v>1893</v>
      </c>
      <c r="F331" s="622"/>
      <c r="G331" s="622"/>
      <c r="H331" s="622"/>
      <c r="I331" s="622"/>
      <c r="J331" s="622"/>
      <c r="K331" s="622"/>
      <c r="L331" s="622"/>
      <c r="M331" s="622"/>
      <c r="N331" s="622">
        <v>1</v>
      </c>
      <c r="O331" s="622">
        <v>17527.810000000001</v>
      </c>
      <c r="P331" s="610"/>
      <c r="Q331" s="623">
        <v>17527.810000000001</v>
      </c>
    </row>
    <row r="332" spans="1:17" ht="14.4" customHeight="1" x14ac:dyDescent="0.3">
      <c r="A332" s="604" t="s">
        <v>1879</v>
      </c>
      <c r="B332" s="605" t="s">
        <v>1525</v>
      </c>
      <c r="C332" s="605" t="s">
        <v>1501</v>
      </c>
      <c r="D332" s="605" t="s">
        <v>1894</v>
      </c>
      <c r="E332" s="605" t="s">
        <v>1895</v>
      </c>
      <c r="F332" s="622"/>
      <c r="G332" s="622"/>
      <c r="H332" s="622"/>
      <c r="I332" s="622"/>
      <c r="J332" s="622">
        <v>1</v>
      </c>
      <c r="K332" s="622">
        <v>38997.620000000003</v>
      </c>
      <c r="L332" s="622">
        <v>1</v>
      </c>
      <c r="M332" s="622">
        <v>38997.620000000003</v>
      </c>
      <c r="N332" s="622"/>
      <c r="O332" s="622"/>
      <c r="P332" s="610"/>
      <c r="Q332" s="623"/>
    </row>
    <row r="333" spans="1:17" ht="14.4" customHeight="1" x14ac:dyDescent="0.3">
      <c r="A333" s="604" t="s">
        <v>1879</v>
      </c>
      <c r="B333" s="605" t="s">
        <v>1525</v>
      </c>
      <c r="C333" s="605" t="s">
        <v>1501</v>
      </c>
      <c r="D333" s="605" t="s">
        <v>1834</v>
      </c>
      <c r="E333" s="605" t="s">
        <v>1835</v>
      </c>
      <c r="F333" s="622"/>
      <c r="G333" s="622"/>
      <c r="H333" s="622"/>
      <c r="I333" s="622"/>
      <c r="J333" s="622"/>
      <c r="K333" s="622"/>
      <c r="L333" s="622"/>
      <c r="M333" s="622"/>
      <c r="N333" s="622">
        <v>2</v>
      </c>
      <c r="O333" s="622">
        <v>620</v>
      </c>
      <c r="P333" s="610"/>
      <c r="Q333" s="623">
        <v>310</v>
      </c>
    </row>
    <row r="334" spans="1:17" ht="14.4" customHeight="1" x14ac:dyDescent="0.3">
      <c r="A334" s="604" t="s">
        <v>1879</v>
      </c>
      <c r="B334" s="605" t="s">
        <v>1525</v>
      </c>
      <c r="C334" s="605" t="s">
        <v>1501</v>
      </c>
      <c r="D334" s="605" t="s">
        <v>1747</v>
      </c>
      <c r="E334" s="605" t="s">
        <v>1748</v>
      </c>
      <c r="F334" s="622"/>
      <c r="G334" s="622"/>
      <c r="H334" s="622"/>
      <c r="I334" s="622"/>
      <c r="J334" s="622">
        <v>10</v>
      </c>
      <c r="K334" s="622">
        <v>189000</v>
      </c>
      <c r="L334" s="622">
        <v>1</v>
      </c>
      <c r="M334" s="622">
        <v>18900</v>
      </c>
      <c r="N334" s="622">
        <v>7</v>
      </c>
      <c r="O334" s="622">
        <v>132300</v>
      </c>
      <c r="P334" s="610">
        <v>0.7</v>
      </c>
      <c r="Q334" s="623">
        <v>18900</v>
      </c>
    </row>
    <row r="335" spans="1:17" ht="14.4" customHeight="1" x14ac:dyDescent="0.3">
      <c r="A335" s="604" t="s">
        <v>1879</v>
      </c>
      <c r="B335" s="605" t="s">
        <v>1525</v>
      </c>
      <c r="C335" s="605" t="s">
        <v>1501</v>
      </c>
      <c r="D335" s="605" t="s">
        <v>1896</v>
      </c>
      <c r="E335" s="605" t="s">
        <v>1897</v>
      </c>
      <c r="F335" s="622"/>
      <c r="G335" s="622"/>
      <c r="H335" s="622"/>
      <c r="I335" s="622"/>
      <c r="J335" s="622"/>
      <c r="K335" s="622"/>
      <c r="L335" s="622"/>
      <c r="M335" s="622"/>
      <c r="N335" s="622">
        <v>1</v>
      </c>
      <c r="O335" s="622">
        <v>952.21</v>
      </c>
      <c r="P335" s="610"/>
      <c r="Q335" s="623">
        <v>952.21</v>
      </c>
    </row>
    <row r="336" spans="1:17" ht="14.4" customHeight="1" x14ac:dyDescent="0.3">
      <c r="A336" s="604" t="s">
        <v>1879</v>
      </c>
      <c r="B336" s="605" t="s">
        <v>1525</v>
      </c>
      <c r="C336" s="605" t="s">
        <v>1501</v>
      </c>
      <c r="D336" s="605" t="s">
        <v>1751</v>
      </c>
      <c r="E336" s="605" t="s">
        <v>1752</v>
      </c>
      <c r="F336" s="622"/>
      <c r="G336" s="622"/>
      <c r="H336" s="622"/>
      <c r="I336" s="622"/>
      <c r="J336" s="622"/>
      <c r="K336" s="622"/>
      <c r="L336" s="622"/>
      <c r="M336" s="622"/>
      <c r="N336" s="622">
        <v>1</v>
      </c>
      <c r="O336" s="622">
        <v>8860.39</v>
      </c>
      <c r="P336" s="610"/>
      <c r="Q336" s="623">
        <v>8860.39</v>
      </c>
    </row>
    <row r="337" spans="1:17" ht="14.4" customHeight="1" x14ac:dyDescent="0.3">
      <c r="A337" s="604" t="s">
        <v>1879</v>
      </c>
      <c r="B337" s="605" t="s">
        <v>1525</v>
      </c>
      <c r="C337" s="605" t="s">
        <v>1508</v>
      </c>
      <c r="D337" s="605" t="s">
        <v>1555</v>
      </c>
      <c r="E337" s="605" t="s">
        <v>1556</v>
      </c>
      <c r="F337" s="622"/>
      <c r="G337" s="622"/>
      <c r="H337" s="622"/>
      <c r="I337" s="622"/>
      <c r="J337" s="622">
        <v>1</v>
      </c>
      <c r="K337" s="622">
        <v>155</v>
      </c>
      <c r="L337" s="622">
        <v>1</v>
      </c>
      <c r="M337" s="622">
        <v>155</v>
      </c>
      <c r="N337" s="622">
        <v>1</v>
      </c>
      <c r="O337" s="622">
        <v>155</v>
      </c>
      <c r="P337" s="610">
        <v>1</v>
      </c>
      <c r="Q337" s="623">
        <v>155</v>
      </c>
    </row>
    <row r="338" spans="1:17" ht="14.4" customHeight="1" x14ac:dyDescent="0.3">
      <c r="A338" s="604" t="s">
        <v>1879</v>
      </c>
      <c r="B338" s="605" t="s">
        <v>1525</v>
      </c>
      <c r="C338" s="605" t="s">
        <v>1508</v>
      </c>
      <c r="D338" s="605" t="s">
        <v>1557</v>
      </c>
      <c r="E338" s="605" t="s">
        <v>1558</v>
      </c>
      <c r="F338" s="622"/>
      <c r="G338" s="622"/>
      <c r="H338" s="622"/>
      <c r="I338" s="622"/>
      <c r="J338" s="622"/>
      <c r="K338" s="622"/>
      <c r="L338" s="622"/>
      <c r="M338" s="622"/>
      <c r="N338" s="622">
        <v>2</v>
      </c>
      <c r="O338" s="622">
        <v>374</v>
      </c>
      <c r="P338" s="610"/>
      <c r="Q338" s="623">
        <v>187</v>
      </c>
    </row>
    <row r="339" spans="1:17" ht="14.4" customHeight="1" x14ac:dyDescent="0.3">
      <c r="A339" s="604" t="s">
        <v>1879</v>
      </c>
      <c r="B339" s="605" t="s">
        <v>1525</v>
      </c>
      <c r="C339" s="605" t="s">
        <v>1508</v>
      </c>
      <c r="D339" s="605" t="s">
        <v>1559</v>
      </c>
      <c r="E339" s="605" t="s">
        <v>1560</v>
      </c>
      <c r="F339" s="622"/>
      <c r="G339" s="622"/>
      <c r="H339" s="622"/>
      <c r="I339" s="622"/>
      <c r="J339" s="622">
        <v>1</v>
      </c>
      <c r="K339" s="622">
        <v>128</v>
      </c>
      <c r="L339" s="622">
        <v>1</v>
      </c>
      <c r="M339" s="622">
        <v>128</v>
      </c>
      <c r="N339" s="622">
        <v>2</v>
      </c>
      <c r="O339" s="622">
        <v>256</v>
      </c>
      <c r="P339" s="610">
        <v>2</v>
      </c>
      <c r="Q339" s="623">
        <v>128</v>
      </c>
    </row>
    <row r="340" spans="1:17" ht="14.4" customHeight="1" x14ac:dyDescent="0.3">
      <c r="A340" s="604" t="s">
        <v>1879</v>
      </c>
      <c r="B340" s="605" t="s">
        <v>1525</v>
      </c>
      <c r="C340" s="605" t="s">
        <v>1508</v>
      </c>
      <c r="D340" s="605" t="s">
        <v>1561</v>
      </c>
      <c r="E340" s="605" t="s">
        <v>1562</v>
      </c>
      <c r="F340" s="622">
        <v>3</v>
      </c>
      <c r="G340" s="622">
        <v>657</v>
      </c>
      <c r="H340" s="622">
        <v>0.73654708520179368</v>
      </c>
      <c r="I340" s="622">
        <v>219</v>
      </c>
      <c r="J340" s="622">
        <v>4</v>
      </c>
      <c r="K340" s="622">
        <v>892</v>
      </c>
      <c r="L340" s="622">
        <v>1</v>
      </c>
      <c r="M340" s="622">
        <v>223</v>
      </c>
      <c r="N340" s="622">
        <v>3</v>
      </c>
      <c r="O340" s="622">
        <v>669</v>
      </c>
      <c r="P340" s="610">
        <v>0.75</v>
      </c>
      <c r="Q340" s="623">
        <v>223</v>
      </c>
    </row>
    <row r="341" spans="1:17" ht="14.4" customHeight="1" x14ac:dyDescent="0.3">
      <c r="A341" s="604" t="s">
        <v>1879</v>
      </c>
      <c r="B341" s="605" t="s">
        <v>1525</v>
      </c>
      <c r="C341" s="605" t="s">
        <v>1508</v>
      </c>
      <c r="D341" s="605" t="s">
        <v>1567</v>
      </c>
      <c r="E341" s="605" t="s">
        <v>1568</v>
      </c>
      <c r="F341" s="622">
        <v>66</v>
      </c>
      <c r="G341" s="622">
        <v>14586</v>
      </c>
      <c r="H341" s="622">
        <v>1.3792907801418439</v>
      </c>
      <c r="I341" s="622">
        <v>221</v>
      </c>
      <c r="J341" s="622">
        <v>47</v>
      </c>
      <c r="K341" s="622">
        <v>10575</v>
      </c>
      <c r="L341" s="622">
        <v>1</v>
      </c>
      <c r="M341" s="622">
        <v>225</v>
      </c>
      <c r="N341" s="622">
        <v>72</v>
      </c>
      <c r="O341" s="622">
        <v>16200</v>
      </c>
      <c r="P341" s="610">
        <v>1.5319148936170213</v>
      </c>
      <c r="Q341" s="623">
        <v>225</v>
      </c>
    </row>
    <row r="342" spans="1:17" ht="14.4" customHeight="1" x14ac:dyDescent="0.3">
      <c r="A342" s="604" t="s">
        <v>1879</v>
      </c>
      <c r="B342" s="605" t="s">
        <v>1525</v>
      </c>
      <c r="C342" s="605" t="s">
        <v>1508</v>
      </c>
      <c r="D342" s="605" t="s">
        <v>1569</v>
      </c>
      <c r="E342" s="605" t="s">
        <v>1570</v>
      </c>
      <c r="F342" s="622">
        <v>38</v>
      </c>
      <c r="G342" s="622">
        <v>23294</v>
      </c>
      <c r="H342" s="622">
        <v>1.8635200000000001</v>
      </c>
      <c r="I342" s="622">
        <v>613</v>
      </c>
      <c r="J342" s="622">
        <v>20</v>
      </c>
      <c r="K342" s="622">
        <v>12500</v>
      </c>
      <c r="L342" s="622">
        <v>1</v>
      </c>
      <c r="M342" s="622">
        <v>625</v>
      </c>
      <c r="N342" s="622">
        <v>11</v>
      </c>
      <c r="O342" s="622">
        <v>6886</v>
      </c>
      <c r="P342" s="610">
        <v>0.55088000000000004</v>
      </c>
      <c r="Q342" s="623">
        <v>626</v>
      </c>
    </row>
    <row r="343" spans="1:17" ht="14.4" customHeight="1" x14ac:dyDescent="0.3">
      <c r="A343" s="604" t="s">
        <v>1879</v>
      </c>
      <c r="B343" s="605" t="s">
        <v>1525</v>
      </c>
      <c r="C343" s="605" t="s">
        <v>1508</v>
      </c>
      <c r="D343" s="605" t="s">
        <v>1579</v>
      </c>
      <c r="E343" s="605" t="s">
        <v>1580</v>
      </c>
      <c r="F343" s="622">
        <v>15</v>
      </c>
      <c r="G343" s="622">
        <v>4950</v>
      </c>
      <c r="H343" s="622">
        <v>0.42979942693409739</v>
      </c>
      <c r="I343" s="622">
        <v>330</v>
      </c>
      <c r="J343" s="622">
        <v>33</v>
      </c>
      <c r="K343" s="622">
        <v>11517</v>
      </c>
      <c r="L343" s="622">
        <v>1</v>
      </c>
      <c r="M343" s="622">
        <v>349</v>
      </c>
      <c r="N343" s="622">
        <v>20</v>
      </c>
      <c r="O343" s="622">
        <v>7000</v>
      </c>
      <c r="P343" s="610">
        <v>0.60779716940175388</v>
      </c>
      <c r="Q343" s="623">
        <v>350</v>
      </c>
    </row>
    <row r="344" spans="1:17" ht="14.4" customHeight="1" x14ac:dyDescent="0.3">
      <c r="A344" s="604" t="s">
        <v>1879</v>
      </c>
      <c r="B344" s="605" t="s">
        <v>1525</v>
      </c>
      <c r="C344" s="605" t="s">
        <v>1508</v>
      </c>
      <c r="D344" s="605" t="s">
        <v>1755</v>
      </c>
      <c r="E344" s="605" t="s">
        <v>1756</v>
      </c>
      <c r="F344" s="622"/>
      <c r="G344" s="622"/>
      <c r="H344" s="622"/>
      <c r="I344" s="622"/>
      <c r="J344" s="622">
        <v>1</v>
      </c>
      <c r="K344" s="622">
        <v>4164</v>
      </c>
      <c r="L344" s="622">
        <v>1</v>
      </c>
      <c r="M344" s="622">
        <v>4164</v>
      </c>
      <c r="N344" s="622"/>
      <c r="O344" s="622"/>
      <c r="P344" s="610"/>
      <c r="Q344" s="623"/>
    </row>
    <row r="345" spans="1:17" ht="14.4" customHeight="1" x14ac:dyDescent="0.3">
      <c r="A345" s="604" t="s">
        <v>1879</v>
      </c>
      <c r="B345" s="605" t="s">
        <v>1525</v>
      </c>
      <c r="C345" s="605" t="s">
        <v>1508</v>
      </c>
      <c r="D345" s="605" t="s">
        <v>1757</v>
      </c>
      <c r="E345" s="605" t="s">
        <v>1758</v>
      </c>
      <c r="F345" s="622">
        <v>3</v>
      </c>
      <c r="G345" s="622">
        <v>837</v>
      </c>
      <c r="H345" s="622">
        <v>0.36969964664310956</v>
      </c>
      <c r="I345" s="622">
        <v>279</v>
      </c>
      <c r="J345" s="622">
        <v>8</v>
      </c>
      <c r="K345" s="622">
        <v>2264</v>
      </c>
      <c r="L345" s="622">
        <v>1</v>
      </c>
      <c r="M345" s="622">
        <v>283</v>
      </c>
      <c r="N345" s="622">
        <v>5</v>
      </c>
      <c r="O345" s="622">
        <v>1415</v>
      </c>
      <c r="P345" s="610">
        <v>0.625</v>
      </c>
      <c r="Q345" s="623">
        <v>283</v>
      </c>
    </row>
    <row r="346" spans="1:17" ht="14.4" customHeight="1" x14ac:dyDescent="0.3">
      <c r="A346" s="604" t="s">
        <v>1879</v>
      </c>
      <c r="B346" s="605" t="s">
        <v>1525</v>
      </c>
      <c r="C346" s="605" t="s">
        <v>1508</v>
      </c>
      <c r="D346" s="605" t="s">
        <v>1759</v>
      </c>
      <c r="E346" s="605" t="s">
        <v>1760</v>
      </c>
      <c r="F346" s="622">
        <v>4</v>
      </c>
      <c r="G346" s="622">
        <v>25056</v>
      </c>
      <c r="H346" s="622">
        <v>1.9825921823073271</v>
      </c>
      <c r="I346" s="622">
        <v>6264</v>
      </c>
      <c r="J346" s="622">
        <v>2</v>
      </c>
      <c r="K346" s="622">
        <v>12638</v>
      </c>
      <c r="L346" s="622">
        <v>1</v>
      </c>
      <c r="M346" s="622">
        <v>6319</v>
      </c>
      <c r="N346" s="622">
        <v>3</v>
      </c>
      <c r="O346" s="622">
        <v>18960</v>
      </c>
      <c r="P346" s="610">
        <v>1.5002373793321728</v>
      </c>
      <c r="Q346" s="623">
        <v>6320</v>
      </c>
    </row>
    <row r="347" spans="1:17" ht="14.4" customHeight="1" x14ac:dyDescent="0.3">
      <c r="A347" s="604" t="s">
        <v>1879</v>
      </c>
      <c r="B347" s="605" t="s">
        <v>1525</v>
      </c>
      <c r="C347" s="605" t="s">
        <v>1508</v>
      </c>
      <c r="D347" s="605" t="s">
        <v>1761</v>
      </c>
      <c r="E347" s="605" t="s">
        <v>1762</v>
      </c>
      <c r="F347" s="622">
        <v>12</v>
      </c>
      <c r="G347" s="622">
        <v>18324</v>
      </c>
      <c r="H347" s="622">
        <v>1.1634285714285715</v>
      </c>
      <c r="I347" s="622">
        <v>1527</v>
      </c>
      <c r="J347" s="622">
        <v>10</v>
      </c>
      <c r="K347" s="622">
        <v>15750</v>
      </c>
      <c r="L347" s="622">
        <v>1</v>
      </c>
      <c r="M347" s="622">
        <v>1575</v>
      </c>
      <c r="N347" s="622">
        <v>10</v>
      </c>
      <c r="O347" s="622">
        <v>15750</v>
      </c>
      <c r="P347" s="610">
        <v>1</v>
      </c>
      <c r="Q347" s="623">
        <v>1575</v>
      </c>
    </row>
    <row r="348" spans="1:17" ht="14.4" customHeight="1" x14ac:dyDescent="0.3">
      <c r="A348" s="604" t="s">
        <v>1879</v>
      </c>
      <c r="B348" s="605" t="s">
        <v>1525</v>
      </c>
      <c r="C348" s="605" t="s">
        <v>1508</v>
      </c>
      <c r="D348" s="605" t="s">
        <v>1667</v>
      </c>
      <c r="E348" s="605" t="s">
        <v>1668</v>
      </c>
      <c r="F348" s="622">
        <v>16</v>
      </c>
      <c r="G348" s="622">
        <v>17536</v>
      </c>
      <c r="H348" s="622">
        <v>0.85159285159285159</v>
      </c>
      <c r="I348" s="622">
        <v>1096</v>
      </c>
      <c r="J348" s="622">
        <v>18</v>
      </c>
      <c r="K348" s="622">
        <v>20592</v>
      </c>
      <c r="L348" s="622">
        <v>1</v>
      </c>
      <c r="M348" s="622">
        <v>1144</v>
      </c>
      <c r="N348" s="622">
        <v>18</v>
      </c>
      <c r="O348" s="622">
        <v>20592</v>
      </c>
      <c r="P348" s="610">
        <v>1</v>
      </c>
      <c r="Q348" s="623">
        <v>1144</v>
      </c>
    </row>
    <row r="349" spans="1:17" ht="14.4" customHeight="1" x14ac:dyDescent="0.3">
      <c r="A349" s="604" t="s">
        <v>1879</v>
      </c>
      <c r="B349" s="605" t="s">
        <v>1525</v>
      </c>
      <c r="C349" s="605" t="s">
        <v>1508</v>
      </c>
      <c r="D349" s="605" t="s">
        <v>1843</v>
      </c>
      <c r="E349" s="605" t="s">
        <v>1844</v>
      </c>
      <c r="F349" s="622"/>
      <c r="G349" s="622"/>
      <c r="H349" s="622"/>
      <c r="I349" s="622"/>
      <c r="J349" s="622">
        <v>1</v>
      </c>
      <c r="K349" s="622">
        <v>15260</v>
      </c>
      <c r="L349" s="622">
        <v>1</v>
      </c>
      <c r="M349" s="622">
        <v>15260</v>
      </c>
      <c r="N349" s="622"/>
      <c r="O349" s="622"/>
      <c r="P349" s="610"/>
      <c r="Q349" s="623"/>
    </row>
    <row r="350" spans="1:17" ht="14.4" customHeight="1" x14ac:dyDescent="0.3">
      <c r="A350" s="604" t="s">
        <v>1879</v>
      </c>
      <c r="B350" s="605" t="s">
        <v>1525</v>
      </c>
      <c r="C350" s="605" t="s">
        <v>1508</v>
      </c>
      <c r="D350" s="605" t="s">
        <v>1763</v>
      </c>
      <c r="E350" s="605" t="s">
        <v>1764</v>
      </c>
      <c r="F350" s="622"/>
      <c r="G350" s="622"/>
      <c r="H350" s="622"/>
      <c r="I350" s="622"/>
      <c r="J350" s="622">
        <v>4</v>
      </c>
      <c r="K350" s="622">
        <v>15440</v>
      </c>
      <c r="L350" s="622">
        <v>1</v>
      </c>
      <c r="M350" s="622">
        <v>3860</v>
      </c>
      <c r="N350" s="622"/>
      <c r="O350" s="622"/>
      <c r="P350" s="610"/>
      <c r="Q350" s="623"/>
    </row>
    <row r="351" spans="1:17" ht="14.4" customHeight="1" x14ac:dyDescent="0.3">
      <c r="A351" s="604" t="s">
        <v>1879</v>
      </c>
      <c r="B351" s="605" t="s">
        <v>1525</v>
      </c>
      <c r="C351" s="605" t="s">
        <v>1508</v>
      </c>
      <c r="D351" s="605" t="s">
        <v>1765</v>
      </c>
      <c r="E351" s="605" t="s">
        <v>1766</v>
      </c>
      <c r="F351" s="622">
        <v>2</v>
      </c>
      <c r="G351" s="622">
        <v>10324</v>
      </c>
      <c r="H351" s="622">
        <v>1.9815738963531671</v>
      </c>
      <c r="I351" s="622">
        <v>5162</v>
      </c>
      <c r="J351" s="622">
        <v>1</v>
      </c>
      <c r="K351" s="622">
        <v>5210</v>
      </c>
      <c r="L351" s="622">
        <v>1</v>
      </c>
      <c r="M351" s="622">
        <v>5210</v>
      </c>
      <c r="N351" s="622">
        <v>1</v>
      </c>
      <c r="O351" s="622">
        <v>5210</v>
      </c>
      <c r="P351" s="610">
        <v>1</v>
      </c>
      <c r="Q351" s="623">
        <v>5210</v>
      </c>
    </row>
    <row r="352" spans="1:17" ht="14.4" customHeight="1" x14ac:dyDescent="0.3">
      <c r="A352" s="604" t="s">
        <v>1879</v>
      </c>
      <c r="B352" s="605" t="s">
        <v>1525</v>
      </c>
      <c r="C352" s="605" t="s">
        <v>1508</v>
      </c>
      <c r="D352" s="605" t="s">
        <v>1767</v>
      </c>
      <c r="E352" s="605" t="s">
        <v>1768</v>
      </c>
      <c r="F352" s="622"/>
      <c r="G352" s="622"/>
      <c r="H352" s="622"/>
      <c r="I352" s="622"/>
      <c r="J352" s="622">
        <v>2</v>
      </c>
      <c r="K352" s="622">
        <v>15850</v>
      </c>
      <c r="L352" s="622">
        <v>1</v>
      </c>
      <c r="M352" s="622">
        <v>7925</v>
      </c>
      <c r="N352" s="622"/>
      <c r="O352" s="622"/>
      <c r="P352" s="610"/>
      <c r="Q352" s="623"/>
    </row>
    <row r="353" spans="1:17" ht="14.4" customHeight="1" x14ac:dyDescent="0.3">
      <c r="A353" s="604" t="s">
        <v>1879</v>
      </c>
      <c r="B353" s="605" t="s">
        <v>1525</v>
      </c>
      <c r="C353" s="605" t="s">
        <v>1508</v>
      </c>
      <c r="D353" s="605" t="s">
        <v>1769</v>
      </c>
      <c r="E353" s="605" t="s">
        <v>1770</v>
      </c>
      <c r="F353" s="622">
        <v>4</v>
      </c>
      <c r="G353" s="622">
        <v>6664</v>
      </c>
      <c r="H353" s="622">
        <v>3.9153936545240895</v>
      </c>
      <c r="I353" s="622">
        <v>1666</v>
      </c>
      <c r="J353" s="622">
        <v>1</v>
      </c>
      <c r="K353" s="622">
        <v>1702</v>
      </c>
      <c r="L353" s="622">
        <v>1</v>
      </c>
      <c r="M353" s="622">
        <v>1702</v>
      </c>
      <c r="N353" s="622">
        <v>1</v>
      </c>
      <c r="O353" s="622">
        <v>1702</v>
      </c>
      <c r="P353" s="610">
        <v>1</v>
      </c>
      <c r="Q353" s="623">
        <v>1702</v>
      </c>
    </row>
    <row r="354" spans="1:17" ht="14.4" customHeight="1" x14ac:dyDescent="0.3">
      <c r="A354" s="604" t="s">
        <v>1879</v>
      </c>
      <c r="B354" s="605" t="s">
        <v>1525</v>
      </c>
      <c r="C354" s="605" t="s">
        <v>1508</v>
      </c>
      <c r="D354" s="605" t="s">
        <v>1589</v>
      </c>
      <c r="E354" s="605" t="s">
        <v>1590</v>
      </c>
      <c r="F354" s="622">
        <v>44</v>
      </c>
      <c r="G354" s="622">
        <v>56364</v>
      </c>
      <c r="H354" s="622">
        <v>1.4061821719931142</v>
      </c>
      <c r="I354" s="622">
        <v>1281</v>
      </c>
      <c r="J354" s="622">
        <v>31</v>
      </c>
      <c r="K354" s="622">
        <v>40083</v>
      </c>
      <c r="L354" s="622">
        <v>1</v>
      </c>
      <c r="M354" s="622">
        <v>1293</v>
      </c>
      <c r="N354" s="622">
        <v>61</v>
      </c>
      <c r="O354" s="622">
        <v>78934</v>
      </c>
      <c r="P354" s="610">
        <v>1.9692637776613526</v>
      </c>
      <c r="Q354" s="623">
        <v>1294</v>
      </c>
    </row>
    <row r="355" spans="1:17" ht="14.4" customHeight="1" x14ac:dyDescent="0.3">
      <c r="A355" s="604" t="s">
        <v>1879</v>
      </c>
      <c r="B355" s="605" t="s">
        <v>1525</v>
      </c>
      <c r="C355" s="605" t="s">
        <v>1508</v>
      </c>
      <c r="D355" s="605" t="s">
        <v>1591</v>
      </c>
      <c r="E355" s="605" t="s">
        <v>1592</v>
      </c>
      <c r="F355" s="622">
        <v>41</v>
      </c>
      <c r="G355" s="622">
        <v>47847</v>
      </c>
      <c r="H355" s="622">
        <v>1.2703642735768903</v>
      </c>
      <c r="I355" s="622">
        <v>1167</v>
      </c>
      <c r="J355" s="622">
        <v>32</v>
      </c>
      <c r="K355" s="622">
        <v>37664</v>
      </c>
      <c r="L355" s="622">
        <v>1</v>
      </c>
      <c r="M355" s="622">
        <v>1177</v>
      </c>
      <c r="N355" s="622">
        <v>56</v>
      </c>
      <c r="O355" s="622">
        <v>65968</v>
      </c>
      <c r="P355" s="610">
        <v>1.7514868309260834</v>
      </c>
      <c r="Q355" s="623">
        <v>1178</v>
      </c>
    </row>
    <row r="356" spans="1:17" ht="14.4" customHeight="1" x14ac:dyDescent="0.3">
      <c r="A356" s="604" t="s">
        <v>1879</v>
      </c>
      <c r="B356" s="605" t="s">
        <v>1525</v>
      </c>
      <c r="C356" s="605" t="s">
        <v>1508</v>
      </c>
      <c r="D356" s="605" t="s">
        <v>1593</v>
      </c>
      <c r="E356" s="605" t="s">
        <v>1594</v>
      </c>
      <c r="F356" s="622"/>
      <c r="G356" s="622"/>
      <c r="H356" s="622"/>
      <c r="I356" s="622"/>
      <c r="J356" s="622"/>
      <c r="K356" s="622"/>
      <c r="L356" s="622"/>
      <c r="M356" s="622"/>
      <c r="N356" s="622">
        <v>1</v>
      </c>
      <c r="O356" s="622">
        <v>5157</v>
      </c>
      <c r="P356" s="610"/>
      <c r="Q356" s="623">
        <v>5157</v>
      </c>
    </row>
    <row r="357" spans="1:17" ht="14.4" customHeight="1" x14ac:dyDescent="0.3">
      <c r="A357" s="604" t="s">
        <v>1879</v>
      </c>
      <c r="B357" s="605" t="s">
        <v>1525</v>
      </c>
      <c r="C357" s="605" t="s">
        <v>1508</v>
      </c>
      <c r="D357" s="605" t="s">
        <v>1771</v>
      </c>
      <c r="E357" s="605" t="s">
        <v>1772</v>
      </c>
      <c r="F357" s="622">
        <v>2</v>
      </c>
      <c r="G357" s="622">
        <v>1504</v>
      </c>
      <c r="H357" s="622"/>
      <c r="I357" s="622">
        <v>752</v>
      </c>
      <c r="J357" s="622"/>
      <c r="K357" s="622"/>
      <c r="L357" s="622"/>
      <c r="M357" s="622"/>
      <c r="N357" s="622">
        <v>1</v>
      </c>
      <c r="O357" s="622">
        <v>801</v>
      </c>
      <c r="P357" s="610"/>
      <c r="Q357" s="623">
        <v>801</v>
      </c>
    </row>
    <row r="358" spans="1:17" ht="14.4" customHeight="1" x14ac:dyDescent="0.3">
      <c r="A358" s="604" t="s">
        <v>1879</v>
      </c>
      <c r="B358" s="605" t="s">
        <v>1525</v>
      </c>
      <c r="C358" s="605" t="s">
        <v>1508</v>
      </c>
      <c r="D358" s="605" t="s">
        <v>1601</v>
      </c>
      <c r="E358" s="605" t="s">
        <v>1602</v>
      </c>
      <c r="F358" s="622">
        <v>403</v>
      </c>
      <c r="G358" s="622">
        <v>70525</v>
      </c>
      <c r="H358" s="622">
        <v>0.89942737626098379</v>
      </c>
      <c r="I358" s="622">
        <v>175</v>
      </c>
      <c r="J358" s="622">
        <v>443</v>
      </c>
      <c r="K358" s="622">
        <v>78411</v>
      </c>
      <c r="L358" s="622">
        <v>1</v>
      </c>
      <c r="M358" s="622">
        <v>177</v>
      </c>
      <c r="N358" s="622">
        <v>469</v>
      </c>
      <c r="O358" s="622">
        <v>83013</v>
      </c>
      <c r="P358" s="610">
        <v>1.0586907449209932</v>
      </c>
      <c r="Q358" s="623">
        <v>177</v>
      </c>
    </row>
    <row r="359" spans="1:17" ht="14.4" customHeight="1" x14ac:dyDescent="0.3">
      <c r="A359" s="604" t="s">
        <v>1879</v>
      </c>
      <c r="B359" s="605" t="s">
        <v>1525</v>
      </c>
      <c r="C359" s="605" t="s">
        <v>1508</v>
      </c>
      <c r="D359" s="605" t="s">
        <v>1603</v>
      </c>
      <c r="E359" s="605" t="s">
        <v>1604</v>
      </c>
      <c r="F359" s="622">
        <v>14</v>
      </c>
      <c r="G359" s="622">
        <v>28014</v>
      </c>
      <c r="H359" s="622">
        <v>0.54714843749999997</v>
      </c>
      <c r="I359" s="622">
        <v>2001</v>
      </c>
      <c r="J359" s="622">
        <v>25</v>
      </c>
      <c r="K359" s="622">
        <v>51200</v>
      </c>
      <c r="L359" s="622">
        <v>1</v>
      </c>
      <c r="M359" s="622">
        <v>2048</v>
      </c>
      <c r="N359" s="622">
        <v>21</v>
      </c>
      <c r="O359" s="622">
        <v>43029</v>
      </c>
      <c r="P359" s="610">
        <v>0.84041015625000004</v>
      </c>
      <c r="Q359" s="623">
        <v>2049</v>
      </c>
    </row>
    <row r="360" spans="1:17" ht="14.4" customHeight="1" x14ac:dyDescent="0.3">
      <c r="A360" s="604" t="s">
        <v>1879</v>
      </c>
      <c r="B360" s="605" t="s">
        <v>1525</v>
      </c>
      <c r="C360" s="605" t="s">
        <v>1508</v>
      </c>
      <c r="D360" s="605" t="s">
        <v>1609</v>
      </c>
      <c r="E360" s="605" t="s">
        <v>1610</v>
      </c>
      <c r="F360" s="622"/>
      <c r="G360" s="622"/>
      <c r="H360" s="622"/>
      <c r="I360" s="622"/>
      <c r="J360" s="622">
        <v>3</v>
      </c>
      <c r="K360" s="622">
        <v>8208</v>
      </c>
      <c r="L360" s="622">
        <v>1</v>
      </c>
      <c r="M360" s="622">
        <v>2736</v>
      </c>
      <c r="N360" s="622">
        <v>1</v>
      </c>
      <c r="O360" s="622">
        <v>2737</v>
      </c>
      <c r="P360" s="610">
        <v>0.33345516569200778</v>
      </c>
      <c r="Q360" s="623">
        <v>2737</v>
      </c>
    </row>
    <row r="361" spans="1:17" ht="14.4" customHeight="1" x14ac:dyDescent="0.3">
      <c r="A361" s="604" t="s">
        <v>1879</v>
      </c>
      <c r="B361" s="605" t="s">
        <v>1525</v>
      </c>
      <c r="C361" s="605" t="s">
        <v>1508</v>
      </c>
      <c r="D361" s="605" t="s">
        <v>1611</v>
      </c>
      <c r="E361" s="605" t="s">
        <v>1612</v>
      </c>
      <c r="F361" s="622">
        <v>1</v>
      </c>
      <c r="G361" s="622">
        <v>5188</v>
      </c>
      <c r="H361" s="622">
        <v>0.3282090213196685</v>
      </c>
      <c r="I361" s="622">
        <v>5188</v>
      </c>
      <c r="J361" s="622">
        <v>3</v>
      </c>
      <c r="K361" s="622">
        <v>15807</v>
      </c>
      <c r="L361" s="622">
        <v>1</v>
      </c>
      <c r="M361" s="622">
        <v>5269</v>
      </c>
      <c r="N361" s="622"/>
      <c r="O361" s="622"/>
      <c r="P361" s="610"/>
      <c r="Q361" s="623"/>
    </row>
    <row r="362" spans="1:17" ht="14.4" customHeight="1" x14ac:dyDescent="0.3">
      <c r="A362" s="604" t="s">
        <v>1879</v>
      </c>
      <c r="B362" s="605" t="s">
        <v>1525</v>
      </c>
      <c r="C362" s="605" t="s">
        <v>1508</v>
      </c>
      <c r="D362" s="605" t="s">
        <v>1615</v>
      </c>
      <c r="E362" s="605" t="s">
        <v>1616</v>
      </c>
      <c r="F362" s="622">
        <v>25</v>
      </c>
      <c r="G362" s="622">
        <v>16550</v>
      </c>
      <c r="H362" s="622">
        <v>1.7539211530309453</v>
      </c>
      <c r="I362" s="622">
        <v>662</v>
      </c>
      <c r="J362" s="622">
        <v>14</v>
      </c>
      <c r="K362" s="622">
        <v>9436</v>
      </c>
      <c r="L362" s="622">
        <v>1</v>
      </c>
      <c r="M362" s="622">
        <v>674</v>
      </c>
      <c r="N362" s="622">
        <v>8</v>
      </c>
      <c r="O362" s="622">
        <v>5400</v>
      </c>
      <c r="P362" s="610">
        <v>0.57227638830012717</v>
      </c>
      <c r="Q362" s="623">
        <v>675</v>
      </c>
    </row>
    <row r="363" spans="1:17" ht="14.4" customHeight="1" x14ac:dyDescent="0.3">
      <c r="A363" s="604" t="s">
        <v>1879</v>
      </c>
      <c r="B363" s="605" t="s">
        <v>1525</v>
      </c>
      <c r="C363" s="605" t="s">
        <v>1508</v>
      </c>
      <c r="D363" s="605" t="s">
        <v>1847</v>
      </c>
      <c r="E363" s="605" t="s">
        <v>1848</v>
      </c>
      <c r="F363" s="622">
        <v>2</v>
      </c>
      <c r="G363" s="622">
        <v>4164</v>
      </c>
      <c r="H363" s="622"/>
      <c r="I363" s="622">
        <v>2082</v>
      </c>
      <c r="J363" s="622"/>
      <c r="K363" s="622"/>
      <c r="L363" s="622"/>
      <c r="M363" s="622"/>
      <c r="N363" s="622"/>
      <c r="O363" s="622"/>
      <c r="P363" s="610"/>
      <c r="Q363" s="623"/>
    </row>
    <row r="364" spans="1:17" ht="14.4" customHeight="1" x14ac:dyDescent="0.3">
      <c r="A364" s="604" t="s">
        <v>1879</v>
      </c>
      <c r="B364" s="605" t="s">
        <v>1525</v>
      </c>
      <c r="C364" s="605" t="s">
        <v>1508</v>
      </c>
      <c r="D364" s="605" t="s">
        <v>1619</v>
      </c>
      <c r="E364" s="605" t="s">
        <v>1620</v>
      </c>
      <c r="F364" s="622">
        <v>9</v>
      </c>
      <c r="G364" s="622">
        <v>1359</v>
      </c>
      <c r="H364" s="622">
        <v>1.2525345622119817</v>
      </c>
      <c r="I364" s="622">
        <v>151</v>
      </c>
      <c r="J364" s="622">
        <v>7</v>
      </c>
      <c r="K364" s="622">
        <v>1085</v>
      </c>
      <c r="L364" s="622">
        <v>1</v>
      </c>
      <c r="M364" s="622">
        <v>155</v>
      </c>
      <c r="N364" s="622">
        <v>6</v>
      </c>
      <c r="O364" s="622">
        <v>930</v>
      </c>
      <c r="P364" s="610">
        <v>0.8571428571428571</v>
      </c>
      <c r="Q364" s="623">
        <v>155</v>
      </c>
    </row>
    <row r="365" spans="1:17" ht="14.4" customHeight="1" x14ac:dyDescent="0.3">
      <c r="A365" s="604" t="s">
        <v>1879</v>
      </c>
      <c r="B365" s="605" t="s">
        <v>1525</v>
      </c>
      <c r="C365" s="605" t="s">
        <v>1508</v>
      </c>
      <c r="D365" s="605" t="s">
        <v>1621</v>
      </c>
      <c r="E365" s="605" t="s">
        <v>1622</v>
      </c>
      <c r="F365" s="622">
        <v>1</v>
      </c>
      <c r="G365" s="622">
        <v>195</v>
      </c>
      <c r="H365" s="622"/>
      <c r="I365" s="622">
        <v>195</v>
      </c>
      <c r="J365" s="622"/>
      <c r="K365" s="622"/>
      <c r="L365" s="622"/>
      <c r="M365" s="622"/>
      <c r="N365" s="622">
        <v>3</v>
      </c>
      <c r="O365" s="622">
        <v>597</v>
      </c>
      <c r="P365" s="610"/>
      <c r="Q365" s="623">
        <v>199</v>
      </c>
    </row>
    <row r="366" spans="1:17" ht="14.4" customHeight="1" x14ac:dyDescent="0.3">
      <c r="A366" s="604" t="s">
        <v>1879</v>
      </c>
      <c r="B366" s="605" t="s">
        <v>1525</v>
      </c>
      <c r="C366" s="605" t="s">
        <v>1508</v>
      </c>
      <c r="D366" s="605" t="s">
        <v>1623</v>
      </c>
      <c r="E366" s="605" t="s">
        <v>1624</v>
      </c>
      <c r="F366" s="622">
        <v>2</v>
      </c>
      <c r="G366" s="622">
        <v>400</v>
      </c>
      <c r="H366" s="622">
        <v>0.2178649237472767</v>
      </c>
      <c r="I366" s="622">
        <v>200</v>
      </c>
      <c r="J366" s="622">
        <v>9</v>
      </c>
      <c r="K366" s="622">
        <v>1836</v>
      </c>
      <c r="L366" s="622">
        <v>1</v>
      </c>
      <c r="M366" s="622">
        <v>204</v>
      </c>
      <c r="N366" s="622">
        <v>4</v>
      </c>
      <c r="O366" s="622">
        <v>816</v>
      </c>
      <c r="P366" s="610">
        <v>0.44444444444444442</v>
      </c>
      <c r="Q366" s="623">
        <v>204</v>
      </c>
    </row>
    <row r="367" spans="1:17" ht="14.4" customHeight="1" x14ac:dyDescent="0.3">
      <c r="A367" s="604" t="s">
        <v>1879</v>
      </c>
      <c r="B367" s="605" t="s">
        <v>1525</v>
      </c>
      <c r="C367" s="605" t="s">
        <v>1508</v>
      </c>
      <c r="D367" s="605" t="s">
        <v>1625</v>
      </c>
      <c r="E367" s="605" t="s">
        <v>1626</v>
      </c>
      <c r="F367" s="622">
        <v>68</v>
      </c>
      <c r="G367" s="622">
        <v>28424</v>
      </c>
      <c r="H367" s="622">
        <v>1.6680751173708921</v>
      </c>
      <c r="I367" s="622">
        <v>418</v>
      </c>
      <c r="J367" s="622">
        <v>40</v>
      </c>
      <c r="K367" s="622">
        <v>17040</v>
      </c>
      <c r="L367" s="622">
        <v>1</v>
      </c>
      <c r="M367" s="622">
        <v>426</v>
      </c>
      <c r="N367" s="622">
        <v>34</v>
      </c>
      <c r="O367" s="622">
        <v>14484</v>
      </c>
      <c r="P367" s="610">
        <v>0.85</v>
      </c>
      <c r="Q367" s="623">
        <v>426</v>
      </c>
    </row>
    <row r="368" spans="1:17" ht="14.4" customHeight="1" x14ac:dyDescent="0.3">
      <c r="A368" s="604" t="s">
        <v>1879</v>
      </c>
      <c r="B368" s="605" t="s">
        <v>1525</v>
      </c>
      <c r="C368" s="605" t="s">
        <v>1508</v>
      </c>
      <c r="D368" s="605" t="s">
        <v>1627</v>
      </c>
      <c r="E368" s="605" t="s">
        <v>1628</v>
      </c>
      <c r="F368" s="622"/>
      <c r="G368" s="622"/>
      <c r="H368" s="622"/>
      <c r="I368" s="622"/>
      <c r="J368" s="622">
        <v>1</v>
      </c>
      <c r="K368" s="622">
        <v>163</v>
      </c>
      <c r="L368" s="622">
        <v>1</v>
      </c>
      <c r="M368" s="622">
        <v>163</v>
      </c>
      <c r="N368" s="622">
        <v>1</v>
      </c>
      <c r="O368" s="622">
        <v>163</v>
      </c>
      <c r="P368" s="610">
        <v>1</v>
      </c>
      <c r="Q368" s="623">
        <v>163</v>
      </c>
    </row>
    <row r="369" spans="1:17" ht="14.4" customHeight="1" x14ac:dyDescent="0.3">
      <c r="A369" s="604" t="s">
        <v>1879</v>
      </c>
      <c r="B369" s="605" t="s">
        <v>1525</v>
      </c>
      <c r="C369" s="605" t="s">
        <v>1508</v>
      </c>
      <c r="D369" s="605" t="s">
        <v>1629</v>
      </c>
      <c r="E369" s="605" t="s">
        <v>1630</v>
      </c>
      <c r="F369" s="622"/>
      <c r="G369" s="622"/>
      <c r="H369" s="622"/>
      <c r="I369" s="622"/>
      <c r="J369" s="622"/>
      <c r="K369" s="622"/>
      <c r="L369" s="622"/>
      <c r="M369" s="622"/>
      <c r="N369" s="622">
        <v>2</v>
      </c>
      <c r="O369" s="622">
        <v>872</v>
      </c>
      <c r="P369" s="610"/>
      <c r="Q369" s="623">
        <v>436</v>
      </c>
    </row>
    <row r="370" spans="1:17" ht="14.4" customHeight="1" x14ac:dyDescent="0.3">
      <c r="A370" s="604" t="s">
        <v>1879</v>
      </c>
      <c r="B370" s="605" t="s">
        <v>1525</v>
      </c>
      <c r="C370" s="605" t="s">
        <v>1508</v>
      </c>
      <c r="D370" s="605" t="s">
        <v>1631</v>
      </c>
      <c r="E370" s="605" t="s">
        <v>1632</v>
      </c>
      <c r="F370" s="622">
        <v>8</v>
      </c>
      <c r="G370" s="622">
        <v>16984</v>
      </c>
      <c r="H370" s="622">
        <v>0.39424326833797585</v>
      </c>
      <c r="I370" s="622">
        <v>2123</v>
      </c>
      <c r="J370" s="622">
        <v>20</v>
      </c>
      <c r="K370" s="622">
        <v>43080</v>
      </c>
      <c r="L370" s="622">
        <v>1</v>
      </c>
      <c r="M370" s="622">
        <v>2154</v>
      </c>
      <c r="N370" s="622">
        <v>10</v>
      </c>
      <c r="O370" s="622">
        <v>21550</v>
      </c>
      <c r="P370" s="610">
        <v>0.50023212627669456</v>
      </c>
      <c r="Q370" s="623">
        <v>2155</v>
      </c>
    </row>
    <row r="371" spans="1:17" ht="14.4" customHeight="1" x14ac:dyDescent="0.3">
      <c r="A371" s="604" t="s">
        <v>1879</v>
      </c>
      <c r="B371" s="605" t="s">
        <v>1525</v>
      </c>
      <c r="C371" s="605" t="s">
        <v>1508</v>
      </c>
      <c r="D371" s="605" t="s">
        <v>1773</v>
      </c>
      <c r="E371" s="605" t="s">
        <v>1764</v>
      </c>
      <c r="F371" s="622"/>
      <c r="G371" s="622"/>
      <c r="H371" s="622"/>
      <c r="I371" s="622"/>
      <c r="J371" s="622">
        <v>4</v>
      </c>
      <c r="K371" s="622">
        <v>7552</v>
      </c>
      <c r="L371" s="622">
        <v>1</v>
      </c>
      <c r="M371" s="622">
        <v>1888</v>
      </c>
      <c r="N371" s="622"/>
      <c r="O371" s="622"/>
      <c r="P371" s="610"/>
      <c r="Q371" s="623"/>
    </row>
    <row r="372" spans="1:17" ht="14.4" customHeight="1" x14ac:dyDescent="0.3">
      <c r="A372" s="604" t="s">
        <v>1879</v>
      </c>
      <c r="B372" s="605" t="s">
        <v>1525</v>
      </c>
      <c r="C372" s="605" t="s">
        <v>1508</v>
      </c>
      <c r="D372" s="605" t="s">
        <v>1633</v>
      </c>
      <c r="E372" s="605" t="s">
        <v>1634</v>
      </c>
      <c r="F372" s="622"/>
      <c r="G372" s="622"/>
      <c r="H372" s="622"/>
      <c r="I372" s="622"/>
      <c r="J372" s="622"/>
      <c r="K372" s="622"/>
      <c r="L372" s="622"/>
      <c r="M372" s="622"/>
      <c r="N372" s="622">
        <v>1</v>
      </c>
      <c r="O372" s="622">
        <v>163</v>
      </c>
      <c r="P372" s="610"/>
      <c r="Q372" s="623">
        <v>163</v>
      </c>
    </row>
    <row r="373" spans="1:17" ht="14.4" customHeight="1" x14ac:dyDescent="0.3">
      <c r="A373" s="604" t="s">
        <v>1879</v>
      </c>
      <c r="B373" s="605" t="s">
        <v>1525</v>
      </c>
      <c r="C373" s="605" t="s">
        <v>1508</v>
      </c>
      <c r="D373" s="605" t="s">
        <v>1635</v>
      </c>
      <c r="E373" s="605" t="s">
        <v>1636</v>
      </c>
      <c r="F373" s="622">
        <v>3</v>
      </c>
      <c r="G373" s="622">
        <v>2751</v>
      </c>
      <c r="H373" s="622">
        <v>0.73713826366559487</v>
      </c>
      <c r="I373" s="622">
        <v>917</v>
      </c>
      <c r="J373" s="622">
        <v>4</v>
      </c>
      <c r="K373" s="622">
        <v>3732</v>
      </c>
      <c r="L373" s="622">
        <v>1</v>
      </c>
      <c r="M373" s="622">
        <v>933</v>
      </c>
      <c r="N373" s="622">
        <v>2</v>
      </c>
      <c r="O373" s="622">
        <v>1868</v>
      </c>
      <c r="P373" s="610">
        <v>0.50053590568060025</v>
      </c>
      <c r="Q373" s="623">
        <v>934</v>
      </c>
    </row>
    <row r="374" spans="1:17" ht="14.4" customHeight="1" x14ac:dyDescent="0.3">
      <c r="A374" s="604" t="s">
        <v>1879</v>
      </c>
      <c r="B374" s="605" t="s">
        <v>1525</v>
      </c>
      <c r="C374" s="605" t="s">
        <v>1508</v>
      </c>
      <c r="D374" s="605" t="s">
        <v>1776</v>
      </c>
      <c r="E374" s="605" t="s">
        <v>1777</v>
      </c>
      <c r="F374" s="622"/>
      <c r="G374" s="622"/>
      <c r="H374" s="622"/>
      <c r="I374" s="622"/>
      <c r="J374" s="622">
        <v>3</v>
      </c>
      <c r="K374" s="622">
        <v>25377</v>
      </c>
      <c r="L374" s="622">
        <v>1</v>
      </c>
      <c r="M374" s="622">
        <v>8459</v>
      </c>
      <c r="N374" s="622">
        <v>1</v>
      </c>
      <c r="O374" s="622">
        <v>8460</v>
      </c>
      <c r="P374" s="610">
        <v>0.33337273909445558</v>
      </c>
      <c r="Q374" s="623">
        <v>8460</v>
      </c>
    </row>
    <row r="375" spans="1:17" ht="14.4" customHeight="1" x14ac:dyDescent="0.3">
      <c r="A375" s="604" t="s">
        <v>1879</v>
      </c>
      <c r="B375" s="605" t="s">
        <v>1525</v>
      </c>
      <c r="C375" s="605" t="s">
        <v>1508</v>
      </c>
      <c r="D375" s="605" t="s">
        <v>1675</v>
      </c>
      <c r="E375" s="605" t="s">
        <v>1676</v>
      </c>
      <c r="F375" s="622">
        <v>29</v>
      </c>
      <c r="G375" s="622">
        <v>4466</v>
      </c>
      <c r="H375" s="622">
        <v>0.5473039215686275</v>
      </c>
      <c r="I375" s="622">
        <v>154</v>
      </c>
      <c r="J375" s="622">
        <v>51</v>
      </c>
      <c r="K375" s="622">
        <v>8160</v>
      </c>
      <c r="L375" s="622">
        <v>1</v>
      </c>
      <c r="M375" s="622">
        <v>160</v>
      </c>
      <c r="N375" s="622">
        <v>35</v>
      </c>
      <c r="O375" s="622">
        <v>5600</v>
      </c>
      <c r="P375" s="610">
        <v>0.68627450980392157</v>
      </c>
      <c r="Q375" s="623">
        <v>160</v>
      </c>
    </row>
    <row r="376" spans="1:17" ht="14.4" customHeight="1" x14ac:dyDescent="0.3">
      <c r="A376" s="604" t="s">
        <v>1879</v>
      </c>
      <c r="B376" s="605" t="s">
        <v>1525</v>
      </c>
      <c r="C376" s="605" t="s">
        <v>1508</v>
      </c>
      <c r="D376" s="605" t="s">
        <v>1641</v>
      </c>
      <c r="E376" s="605" t="s">
        <v>1642</v>
      </c>
      <c r="F376" s="622">
        <v>3</v>
      </c>
      <c r="G376" s="622">
        <v>6015</v>
      </c>
      <c r="H376" s="622">
        <v>0.418551249043212</v>
      </c>
      <c r="I376" s="622">
        <v>2005</v>
      </c>
      <c r="J376" s="622">
        <v>7</v>
      </c>
      <c r="K376" s="622">
        <v>14371</v>
      </c>
      <c r="L376" s="622">
        <v>1</v>
      </c>
      <c r="M376" s="622">
        <v>2053</v>
      </c>
      <c r="N376" s="622">
        <v>7</v>
      </c>
      <c r="O376" s="622">
        <v>14371</v>
      </c>
      <c r="P376" s="610">
        <v>1</v>
      </c>
      <c r="Q376" s="623">
        <v>2053</v>
      </c>
    </row>
    <row r="377" spans="1:17" ht="14.4" customHeight="1" x14ac:dyDescent="0.3">
      <c r="A377" s="604" t="s">
        <v>1879</v>
      </c>
      <c r="B377" s="605" t="s">
        <v>1525</v>
      </c>
      <c r="C377" s="605" t="s">
        <v>1508</v>
      </c>
      <c r="D377" s="605" t="s">
        <v>1851</v>
      </c>
      <c r="E377" s="605" t="s">
        <v>1852</v>
      </c>
      <c r="F377" s="622">
        <v>1</v>
      </c>
      <c r="G377" s="622">
        <v>563</v>
      </c>
      <c r="H377" s="622"/>
      <c r="I377" s="622">
        <v>563</v>
      </c>
      <c r="J377" s="622"/>
      <c r="K377" s="622"/>
      <c r="L377" s="622"/>
      <c r="M377" s="622"/>
      <c r="N377" s="622"/>
      <c r="O377" s="622"/>
      <c r="P377" s="610"/>
      <c r="Q377" s="623"/>
    </row>
    <row r="378" spans="1:17" ht="14.4" customHeight="1" x14ac:dyDescent="0.3">
      <c r="A378" s="604" t="s">
        <v>1879</v>
      </c>
      <c r="B378" s="605" t="s">
        <v>1525</v>
      </c>
      <c r="C378" s="605" t="s">
        <v>1508</v>
      </c>
      <c r="D378" s="605" t="s">
        <v>1645</v>
      </c>
      <c r="E378" s="605" t="s">
        <v>1646</v>
      </c>
      <c r="F378" s="622"/>
      <c r="G378" s="622"/>
      <c r="H378" s="622"/>
      <c r="I378" s="622"/>
      <c r="J378" s="622">
        <v>1</v>
      </c>
      <c r="K378" s="622">
        <v>373</v>
      </c>
      <c r="L378" s="622">
        <v>1</v>
      </c>
      <c r="M378" s="622">
        <v>373</v>
      </c>
      <c r="N378" s="622"/>
      <c r="O378" s="622"/>
      <c r="P378" s="610"/>
      <c r="Q378" s="623"/>
    </row>
    <row r="379" spans="1:17" ht="14.4" customHeight="1" x14ac:dyDescent="0.3">
      <c r="A379" s="604" t="s">
        <v>1879</v>
      </c>
      <c r="B379" s="605" t="s">
        <v>1525</v>
      </c>
      <c r="C379" s="605" t="s">
        <v>1508</v>
      </c>
      <c r="D379" s="605" t="s">
        <v>1649</v>
      </c>
      <c r="E379" s="605" t="s">
        <v>1650</v>
      </c>
      <c r="F379" s="622">
        <v>44</v>
      </c>
      <c r="G379" s="622">
        <v>15136</v>
      </c>
      <c r="H379" s="622">
        <v>0.69354838709677424</v>
      </c>
      <c r="I379" s="622">
        <v>344</v>
      </c>
      <c r="J379" s="622">
        <v>62</v>
      </c>
      <c r="K379" s="622">
        <v>21824</v>
      </c>
      <c r="L379" s="622">
        <v>1</v>
      </c>
      <c r="M379" s="622">
        <v>352</v>
      </c>
      <c r="N379" s="622">
        <v>49</v>
      </c>
      <c r="O379" s="622">
        <v>17248</v>
      </c>
      <c r="P379" s="610">
        <v>0.79032258064516125</v>
      </c>
      <c r="Q379" s="623">
        <v>352</v>
      </c>
    </row>
    <row r="380" spans="1:17" ht="14.4" customHeight="1" x14ac:dyDescent="0.3">
      <c r="A380" s="604" t="s">
        <v>1898</v>
      </c>
      <c r="B380" s="605" t="s">
        <v>1525</v>
      </c>
      <c r="C380" s="605" t="s">
        <v>1526</v>
      </c>
      <c r="D380" s="605" t="s">
        <v>1528</v>
      </c>
      <c r="E380" s="605" t="s">
        <v>631</v>
      </c>
      <c r="F380" s="622">
        <v>1.25</v>
      </c>
      <c r="G380" s="622">
        <v>2139.08</v>
      </c>
      <c r="H380" s="622">
        <v>2.5000058436473709</v>
      </c>
      <c r="I380" s="622">
        <v>1711.2639999999999</v>
      </c>
      <c r="J380" s="622">
        <v>0.5</v>
      </c>
      <c r="K380" s="622">
        <v>855.63</v>
      </c>
      <c r="L380" s="622">
        <v>1</v>
      </c>
      <c r="M380" s="622">
        <v>1711.26</v>
      </c>
      <c r="N380" s="622">
        <v>0.5</v>
      </c>
      <c r="O380" s="622">
        <v>855.63</v>
      </c>
      <c r="P380" s="610">
        <v>1</v>
      </c>
      <c r="Q380" s="623">
        <v>1711.26</v>
      </c>
    </row>
    <row r="381" spans="1:17" ht="14.4" customHeight="1" x14ac:dyDescent="0.3">
      <c r="A381" s="604" t="s">
        <v>1898</v>
      </c>
      <c r="B381" s="605" t="s">
        <v>1525</v>
      </c>
      <c r="C381" s="605" t="s">
        <v>1526</v>
      </c>
      <c r="D381" s="605" t="s">
        <v>1529</v>
      </c>
      <c r="E381" s="605" t="s">
        <v>1530</v>
      </c>
      <c r="F381" s="622">
        <v>4.3499999999999996</v>
      </c>
      <c r="G381" s="622">
        <v>11115.56</v>
      </c>
      <c r="H381" s="622">
        <v>6.1263682359814364</v>
      </c>
      <c r="I381" s="622">
        <v>2555.3011494252873</v>
      </c>
      <c r="J381" s="622">
        <v>0.67</v>
      </c>
      <c r="K381" s="622">
        <v>1814.38</v>
      </c>
      <c r="L381" s="622">
        <v>1</v>
      </c>
      <c r="M381" s="622">
        <v>2708.0298507462685</v>
      </c>
      <c r="N381" s="622"/>
      <c r="O381" s="622"/>
      <c r="P381" s="610"/>
      <c r="Q381" s="623"/>
    </row>
    <row r="382" spans="1:17" ht="14.4" customHeight="1" x14ac:dyDescent="0.3">
      <c r="A382" s="604" t="s">
        <v>1898</v>
      </c>
      <c r="B382" s="605" t="s">
        <v>1525</v>
      </c>
      <c r="C382" s="605" t="s">
        <v>1526</v>
      </c>
      <c r="D382" s="605" t="s">
        <v>1651</v>
      </c>
      <c r="E382" s="605" t="s">
        <v>710</v>
      </c>
      <c r="F382" s="622">
        <v>0.65</v>
      </c>
      <c r="G382" s="622">
        <v>3213.55</v>
      </c>
      <c r="H382" s="622">
        <v>0.71428412662425711</v>
      </c>
      <c r="I382" s="622">
        <v>4943.9230769230771</v>
      </c>
      <c r="J382" s="622">
        <v>0.91</v>
      </c>
      <c r="K382" s="622">
        <v>4498.9799999999996</v>
      </c>
      <c r="L382" s="622">
        <v>1</v>
      </c>
      <c r="M382" s="622">
        <v>4943.9340659340651</v>
      </c>
      <c r="N382" s="622">
        <v>0.67999999999999994</v>
      </c>
      <c r="O382" s="622">
        <v>3361.8699999999994</v>
      </c>
      <c r="P382" s="610">
        <v>0.74725159925138585</v>
      </c>
      <c r="Q382" s="623">
        <v>4943.9264705882351</v>
      </c>
    </row>
    <row r="383" spans="1:17" ht="14.4" customHeight="1" x14ac:dyDescent="0.3">
      <c r="A383" s="604" t="s">
        <v>1898</v>
      </c>
      <c r="B383" s="605" t="s">
        <v>1525</v>
      </c>
      <c r="C383" s="605" t="s">
        <v>1526</v>
      </c>
      <c r="D383" s="605" t="s">
        <v>1532</v>
      </c>
      <c r="E383" s="605" t="s">
        <v>642</v>
      </c>
      <c r="F383" s="622">
        <v>7</v>
      </c>
      <c r="G383" s="622">
        <v>6659.37</v>
      </c>
      <c r="H383" s="622">
        <v>2.2091199506384163</v>
      </c>
      <c r="I383" s="622">
        <v>951.33857142857141</v>
      </c>
      <c r="J383" s="622">
        <v>3</v>
      </c>
      <c r="K383" s="622">
        <v>3014.4900000000002</v>
      </c>
      <c r="L383" s="622">
        <v>1</v>
      </c>
      <c r="M383" s="622">
        <v>1004.83</v>
      </c>
      <c r="N383" s="622">
        <v>16.350000000000001</v>
      </c>
      <c r="O383" s="622">
        <v>16428.96</v>
      </c>
      <c r="P383" s="610">
        <v>5.4499965168237408</v>
      </c>
      <c r="Q383" s="623">
        <v>1004.829357798165</v>
      </c>
    </row>
    <row r="384" spans="1:17" ht="14.4" customHeight="1" x14ac:dyDescent="0.3">
      <c r="A384" s="604" t="s">
        <v>1898</v>
      </c>
      <c r="B384" s="605" t="s">
        <v>1525</v>
      </c>
      <c r="C384" s="605" t="s">
        <v>1526</v>
      </c>
      <c r="D384" s="605" t="s">
        <v>1533</v>
      </c>
      <c r="E384" s="605" t="s">
        <v>710</v>
      </c>
      <c r="F384" s="622">
        <v>9.8800000000000008</v>
      </c>
      <c r="G384" s="622">
        <v>97712.139999999985</v>
      </c>
      <c r="H384" s="622">
        <v>1.142427186622752</v>
      </c>
      <c r="I384" s="622">
        <v>9889.8927125506052</v>
      </c>
      <c r="J384" s="622">
        <v>8.6499999999999986</v>
      </c>
      <c r="K384" s="622">
        <v>85530.300000000017</v>
      </c>
      <c r="L384" s="622">
        <v>1</v>
      </c>
      <c r="M384" s="622">
        <v>9887.8959537572282</v>
      </c>
      <c r="N384" s="622">
        <v>7.9800000000000013</v>
      </c>
      <c r="O384" s="622">
        <v>78905.359999999986</v>
      </c>
      <c r="P384" s="610">
        <v>0.92254277139212615</v>
      </c>
      <c r="Q384" s="623">
        <v>9887.8897243107731</v>
      </c>
    </row>
    <row r="385" spans="1:17" ht="14.4" customHeight="1" x14ac:dyDescent="0.3">
      <c r="A385" s="604" t="s">
        <v>1898</v>
      </c>
      <c r="B385" s="605" t="s">
        <v>1525</v>
      </c>
      <c r="C385" s="605" t="s">
        <v>1526</v>
      </c>
      <c r="D385" s="605" t="s">
        <v>1534</v>
      </c>
      <c r="E385" s="605" t="s">
        <v>1535</v>
      </c>
      <c r="F385" s="622">
        <v>0.08</v>
      </c>
      <c r="G385" s="622">
        <v>374.03</v>
      </c>
      <c r="H385" s="622"/>
      <c r="I385" s="622">
        <v>4675.375</v>
      </c>
      <c r="J385" s="622"/>
      <c r="K385" s="622"/>
      <c r="L385" s="622"/>
      <c r="M385" s="622"/>
      <c r="N385" s="622"/>
      <c r="O385" s="622"/>
      <c r="P385" s="610"/>
      <c r="Q385" s="623"/>
    </row>
    <row r="386" spans="1:17" ht="14.4" customHeight="1" x14ac:dyDescent="0.3">
      <c r="A386" s="604" t="s">
        <v>1898</v>
      </c>
      <c r="B386" s="605" t="s">
        <v>1525</v>
      </c>
      <c r="C386" s="605" t="s">
        <v>1526</v>
      </c>
      <c r="D386" s="605" t="s">
        <v>1541</v>
      </c>
      <c r="E386" s="605" t="s">
        <v>665</v>
      </c>
      <c r="F386" s="622">
        <v>0.25</v>
      </c>
      <c r="G386" s="622">
        <v>442.7</v>
      </c>
      <c r="H386" s="622">
        <v>0.20833333333333331</v>
      </c>
      <c r="I386" s="622">
        <v>1770.8</v>
      </c>
      <c r="J386" s="622">
        <v>1.2</v>
      </c>
      <c r="K386" s="622">
        <v>2124.96</v>
      </c>
      <c r="L386" s="622">
        <v>1</v>
      </c>
      <c r="M386" s="622">
        <v>1770.8000000000002</v>
      </c>
      <c r="N386" s="622">
        <v>0.35</v>
      </c>
      <c r="O386" s="622">
        <v>636.66</v>
      </c>
      <c r="P386" s="610">
        <v>0.29961034560650551</v>
      </c>
      <c r="Q386" s="623">
        <v>1819.0285714285715</v>
      </c>
    </row>
    <row r="387" spans="1:17" ht="14.4" customHeight="1" x14ac:dyDescent="0.3">
      <c r="A387" s="604" t="s">
        <v>1898</v>
      </c>
      <c r="B387" s="605" t="s">
        <v>1525</v>
      </c>
      <c r="C387" s="605" t="s">
        <v>1526</v>
      </c>
      <c r="D387" s="605" t="s">
        <v>1544</v>
      </c>
      <c r="E387" s="605" t="s">
        <v>665</v>
      </c>
      <c r="F387" s="622"/>
      <c r="G387" s="622"/>
      <c r="H387" s="622"/>
      <c r="I387" s="622"/>
      <c r="J387" s="622">
        <v>0.14000000000000001</v>
      </c>
      <c r="K387" s="622">
        <v>4391.59</v>
      </c>
      <c r="L387" s="622">
        <v>1</v>
      </c>
      <c r="M387" s="622">
        <v>31368.499999999996</v>
      </c>
      <c r="N387" s="622">
        <v>0.02</v>
      </c>
      <c r="O387" s="622">
        <v>654.85</v>
      </c>
      <c r="P387" s="610">
        <v>0.14911455759758993</v>
      </c>
      <c r="Q387" s="623">
        <v>32742.5</v>
      </c>
    </row>
    <row r="388" spans="1:17" ht="14.4" customHeight="1" x14ac:dyDescent="0.3">
      <c r="A388" s="604" t="s">
        <v>1898</v>
      </c>
      <c r="B388" s="605" t="s">
        <v>1525</v>
      </c>
      <c r="C388" s="605" t="s">
        <v>1501</v>
      </c>
      <c r="D388" s="605" t="s">
        <v>1681</v>
      </c>
      <c r="E388" s="605" t="s">
        <v>1682</v>
      </c>
      <c r="F388" s="622">
        <v>6</v>
      </c>
      <c r="G388" s="622">
        <v>8683.68</v>
      </c>
      <c r="H388" s="622">
        <v>1.2000000000000002</v>
      </c>
      <c r="I388" s="622">
        <v>1447.28</v>
      </c>
      <c r="J388" s="622">
        <v>5</v>
      </c>
      <c r="K388" s="622">
        <v>7236.4</v>
      </c>
      <c r="L388" s="622">
        <v>1</v>
      </c>
      <c r="M388" s="622">
        <v>1447.28</v>
      </c>
      <c r="N388" s="622"/>
      <c r="O388" s="622"/>
      <c r="P388" s="610"/>
      <c r="Q388" s="623"/>
    </row>
    <row r="389" spans="1:17" ht="14.4" customHeight="1" x14ac:dyDescent="0.3">
      <c r="A389" s="604" t="s">
        <v>1898</v>
      </c>
      <c r="B389" s="605" t="s">
        <v>1525</v>
      </c>
      <c r="C389" s="605" t="s">
        <v>1501</v>
      </c>
      <c r="D389" s="605" t="s">
        <v>1683</v>
      </c>
      <c r="E389" s="605" t="s">
        <v>1684</v>
      </c>
      <c r="F389" s="622">
        <v>9</v>
      </c>
      <c r="G389" s="622">
        <v>8750.880000000001</v>
      </c>
      <c r="H389" s="622">
        <v>3.0000000000000004</v>
      </c>
      <c r="I389" s="622">
        <v>972.32000000000016</v>
      </c>
      <c r="J389" s="622">
        <v>3</v>
      </c>
      <c r="K389" s="622">
        <v>2916.96</v>
      </c>
      <c r="L389" s="622">
        <v>1</v>
      </c>
      <c r="M389" s="622">
        <v>972.32</v>
      </c>
      <c r="N389" s="622">
        <v>2</v>
      </c>
      <c r="O389" s="622">
        <v>1944.64</v>
      </c>
      <c r="P389" s="610">
        <v>0.66666666666666674</v>
      </c>
      <c r="Q389" s="623">
        <v>972.32</v>
      </c>
    </row>
    <row r="390" spans="1:17" ht="14.4" customHeight="1" x14ac:dyDescent="0.3">
      <c r="A390" s="604" t="s">
        <v>1898</v>
      </c>
      <c r="B390" s="605" t="s">
        <v>1525</v>
      </c>
      <c r="C390" s="605" t="s">
        <v>1501</v>
      </c>
      <c r="D390" s="605" t="s">
        <v>1899</v>
      </c>
      <c r="E390" s="605" t="s">
        <v>1684</v>
      </c>
      <c r="F390" s="622">
        <v>2</v>
      </c>
      <c r="G390" s="622">
        <v>2816.84</v>
      </c>
      <c r="H390" s="622">
        <v>2</v>
      </c>
      <c r="I390" s="622">
        <v>1408.42</v>
      </c>
      <c r="J390" s="622">
        <v>1</v>
      </c>
      <c r="K390" s="622">
        <v>1408.42</v>
      </c>
      <c r="L390" s="622">
        <v>1</v>
      </c>
      <c r="M390" s="622">
        <v>1408.42</v>
      </c>
      <c r="N390" s="622"/>
      <c r="O390" s="622"/>
      <c r="P390" s="610"/>
      <c r="Q390" s="623"/>
    </row>
    <row r="391" spans="1:17" ht="14.4" customHeight="1" x14ac:dyDescent="0.3">
      <c r="A391" s="604" t="s">
        <v>1898</v>
      </c>
      <c r="B391" s="605" t="s">
        <v>1525</v>
      </c>
      <c r="C391" s="605" t="s">
        <v>1501</v>
      </c>
      <c r="D391" s="605" t="s">
        <v>1685</v>
      </c>
      <c r="E391" s="605" t="s">
        <v>1684</v>
      </c>
      <c r="F391" s="622">
        <v>56</v>
      </c>
      <c r="G391" s="622">
        <v>95609.359999999986</v>
      </c>
      <c r="H391" s="622">
        <v>1.2173913043478259</v>
      </c>
      <c r="I391" s="622">
        <v>1707.3099999999997</v>
      </c>
      <c r="J391" s="622">
        <v>46</v>
      </c>
      <c r="K391" s="622">
        <v>78536.259999999995</v>
      </c>
      <c r="L391" s="622">
        <v>1</v>
      </c>
      <c r="M391" s="622">
        <v>1707.31</v>
      </c>
      <c r="N391" s="622">
        <v>53</v>
      </c>
      <c r="O391" s="622">
        <v>90487.43</v>
      </c>
      <c r="P391" s="610">
        <v>1.1521739130434783</v>
      </c>
      <c r="Q391" s="623">
        <v>1707.31</v>
      </c>
    </row>
    <row r="392" spans="1:17" ht="14.4" customHeight="1" x14ac:dyDescent="0.3">
      <c r="A392" s="604" t="s">
        <v>1898</v>
      </c>
      <c r="B392" s="605" t="s">
        <v>1525</v>
      </c>
      <c r="C392" s="605" t="s">
        <v>1501</v>
      </c>
      <c r="D392" s="605" t="s">
        <v>1686</v>
      </c>
      <c r="E392" s="605" t="s">
        <v>1684</v>
      </c>
      <c r="F392" s="622">
        <v>25</v>
      </c>
      <c r="G392" s="622">
        <v>51657.5</v>
      </c>
      <c r="H392" s="622">
        <v>0.86206896551724144</v>
      </c>
      <c r="I392" s="622">
        <v>2066.3000000000002</v>
      </c>
      <c r="J392" s="622">
        <v>29</v>
      </c>
      <c r="K392" s="622">
        <v>59922.7</v>
      </c>
      <c r="L392" s="622">
        <v>1</v>
      </c>
      <c r="M392" s="622">
        <v>2066.2999999999997</v>
      </c>
      <c r="N392" s="622">
        <v>22</v>
      </c>
      <c r="O392" s="622">
        <v>45458.6</v>
      </c>
      <c r="P392" s="610">
        <v>0.75862068965517238</v>
      </c>
      <c r="Q392" s="623">
        <v>2066.2999999999997</v>
      </c>
    </row>
    <row r="393" spans="1:17" ht="14.4" customHeight="1" x14ac:dyDescent="0.3">
      <c r="A393" s="604" t="s">
        <v>1898</v>
      </c>
      <c r="B393" s="605" t="s">
        <v>1525</v>
      </c>
      <c r="C393" s="605" t="s">
        <v>1501</v>
      </c>
      <c r="D393" s="605" t="s">
        <v>1858</v>
      </c>
      <c r="E393" s="605" t="s">
        <v>1750</v>
      </c>
      <c r="F393" s="622">
        <v>1</v>
      </c>
      <c r="G393" s="622">
        <v>1932.09</v>
      </c>
      <c r="H393" s="622">
        <v>1</v>
      </c>
      <c r="I393" s="622">
        <v>1932.09</v>
      </c>
      <c r="J393" s="622">
        <v>1</v>
      </c>
      <c r="K393" s="622">
        <v>1932.09</v>
      </c>
      <c r="L393" s="622">
        <v>1</v>
      </c>
      <c r="M393" s="622">
        <v>1932.09</v>
      </c>
      <c r="N393" s="622">
        <v>1</v>
      </c>
      <c r="O393" s="622">
        <v>1932.09</v>
      </c>
      <c r="P393" s="610">
        <v>1</v>
      </c>
      <c r="Q393" s="623">
        <v>1932.09</v>
      </c>
    </row>
    <row r="394" spans="1:17" ht="14.4" customHeight="1" x14ac:dyDescent="0.3">
      <c r="A394" s="604" t="s">
        <v>1898</v>
      </c>
      <c r="B394" s="605" t="s">
        <v>1525</v>
      </c>
      <c r="C394" s="605" t="s">
        <v>1501</v>
      </c>
      <c r="D394" s="605" t="s">
        <v>1687</v>
      </c>
      <c r="E394" s="605" t="s">
        <v>1688</v>
      </c>
      <c r="F394" s="622">
        <v>51</v>
      </c>
      <c r="G394" s="622">
        <v>52415.76</v>
      </c>
      <c r="H394" s="622">
        <v>1.3421052631578949</v>
      </c>
      <c r="I394" s="622">
        <v>1027.76</v>
      </c>
      <c r="J394" s="622">
        <v>38</v>
      </c>
      <c r="K394" s="622">
        <v>39054.879999999997</v>
      </c>
      <c r="L394" s="622">
        <v>1</v>
      </c>
      <c r="M394" s="622">
        <v>1027.76</v>
      </c>
      <c r="N394" s="622">
        <v>44</v>
      </c>
      <c r="O394" s="622">
        <v>45221.439999999995</v>
      </c>
      <c r="P394" s="610">
        <v>1.1578947368421053</v>
      </c>
      <c r="Q394" s="623">
        <v>1027.76</v>
      </c>
    </row>
    <row r="395" spans="1:17" ht="14.4" customHeight="1" x14ac:dyDescent="0.3">
      <c r="A395" s="604" t="s">
        <v>1898</v>
      </c>
      <c r="B395" s="605" t="s">
        <v>1525</v>
      </c>
      <c r="C395" s="605" t="s">
        <v>1501</v>
      </c>
      <c r="D395" s="605" t="s">
        <v>1689</v>
      </c>
      <c r="E395" s="605" t="s">
        <v>1688</v>
      </c>
      <c r="F395" s="622">
        <v>36</v>
      </c>
      <c r="G395" s="622">
        <v>77106.600000000006</v>
      </c>
      <c r="H395" s="622">
        <v>1.0000000000000002</v>
      </c>
      <c r="I395" s="622">
        <v>2141.8500000000004</v>
      </c>
      <c r="J395" s="622">
        <v>36</v>
      </c>
      <c r="K395" s="622">
        <v>77106.599999999991</v>
      </c>
      <c r="L395" s="622">
        <v>1</v>
      </c>
      <c r="M395" s="622">
        <v>2141.85</v>
      </c>
      <c r="N395" s="622">
        <v>38</v>
      </c>
      <c r="O395" s="622">
        <v>81390.299999999988</v>
      </c>
      <c r="P395" s="610">
        <v>1.0555555555555556</v>
      </c>
      <c r="Q395" s="623">
        <v>2141.85</v>
      </c>
    </row>
    <row r="396" spans="1:17" ht="14.4" customHeight="1" x14ac:dyDescent="0.3">
      <c r="A396" s="604" t="s">
        <v>1898</v>
      </c>
      <c r="B396" s="605" t="s">
        <v>1525</v>
      </c>
      <c r="C396" s="605" t="s">
        <v>1501</v>
      </c>
      <c r="D396" s="605" t="s">
        <v>1811</v>
      </c>
      <c r="E396" s="605" t="s">
        <v>1812</v>
      </c>
      <c r="F396" s="622">
        <v>1</v>
      </c>
      <c r="G396" s="622">
        <v>466.78</v>
      </c>
      <c r="H396" s="622"/>
      <c r="I396" s="622">
        <v>466.78</v>
      </c>
      <c r="J396" s="622"/>
      <c r="K396" s="622"/>
      <c r="L396" s="622"/>
      <c r="M396" s="622"/>
      <c r="N396" s="622"/>
      <c r="O396" s="622"/>
      <c r="P396" s="610"/>
      <c r="Q396" s="623"/>
    </row>
    <row r="397" spans="1:17" ht="14.4" customHeight="1" x14ac:dyDescent="0.3">
      <c r="A397" s="604" t="s">
        <v>1898</v>
      </c>
      <c r="B397" s="605" t="s">
        <v>1525</v>
      </c>
      <c r="C397" s="605" t="s">
        <v>1501</v>
      </c>
      <c r="D397" s="605" t="s">
        <v>1813</v>
      </c>
      <c r="E397" s="605" t="s">
        <v>1814</v>
      </c>
      <c r="F397" s="622">
        <v>3</v>
      </c>
      <c r="G397" s="622">
        <v>82390.92</v>
      </c>
      <c r="H397" s="622">
        <v>1.9303095512824266</v>
      </c>
      <c r="I397" s="622">
        <v>27463.64</v>
      </c>
      <c r="J397" s="622">
        <v>5</v>
      </c>
      <c r="K397" s="622">
        <v>42682.75</v>
      </c>
      <c r="L397" s="622">
        <v>1</v>
      </c>
      <c r="M397" s="622">
        <v>8536.5499999999993</v>
      </c>
      <c r="N397" s="622">
        <v>12</v>
      </c>
      <c r="O397" s="622">
        <v>102438.6</v>
      </c>
      <c r="P397" s="610">
        <v>2.4000000000000004</v>
      </c>
      <c r="Q397" s="623">
        <v>8536.5500000000011</v>
      </c>
    </row>
    <row r="398" spans="1:17" ht="14.4" customHeight="1" x14ac:dyDescent="0.3">
      <c r="A398" s="604" t="s">
        <v>1898</v>
      </c>
      <c r="B398" s="605" t="s">
        <v>1525</v>
      </c>
      <c r="C398" s="605" t="s">
        <v>1501</v>
      </c>
      <c r="D398" s="605" t="s">
        <v>1875</v>
      </c>
      <c r="E398" s="605" t="s">
        <v>1876</v>
      </c>
      <c r="F398" s="622">
        <v>3</v>
      </c>
      <c r="G398" s="622">
        <v>3224.13</v>
      </c>
      <c r="H398" s="622"/>
      <c r="I398" s="622">
        <v>1074.71</v>
      </c>
      <c r="J398" s="622"/>
      <c r="K398" s="622"/>
      <c r="L398" s="622"/>
      <c r="M398" s="622"/>
      <c r="N398" s="622">
        <v>3</v>
      </c>
      <c r="O398" s="622">
        <v>3224.13</v>
      </c>
      <c r="P398" s="610"/>
      <c r="Q398" s="623">
        <v>1074.71</v>
      </c>
    </row>
    <row r="399" spans="1:17" ht="14.4" customHeight="1" x14ac:dyDescent="0.3">
      <c r="A399" s="604" t="s">
        <v>1898</v>
      </c>
      <c r="B399" s="605" t="s">
        <v>1525</v>
      </c>
      <c r="C399" s="605" t="s">
        <v>1501</v>
      </c>
      <c r="D399" s="605" t="s">
        <v>1900</v>
      </c>
      <c r="E399" s="605" t="s">
        <v>1901</v>
      </c>
      <c r="F399" s="622">
        <v>4</v>
      </c>
      <c r="G399" s="622">
        <v>221588.8</v>
      </c>
      <c r="H399" s="622"/>
      <c r="I399" s="622">
        <v>55397.2</v>
      </c>
      <c r="J399" s="622"/>
      <c r="K399" s="622"/>
      <c r="L399" s="622"/>
      <c r="M399" s="622"/>
      <c r="N399" s="622"/>
      <c r="O399" s="622"/>
      <c r="P399" s="610"/>
      <c r="Q399" s="623"/>
    </row>
    <row r="400" spans="1:17" ht="14.4" customHeight="1" x14ac:dyDescent="0.3">
      <c r="A400" s="604" t="s">
        <v>1898</v>
      </c>
      <c r="B400" s="605" t="s">
        <v>1525</v>
      </c>
      <c r="C400" s="605" t="s">
        <v>1501</v>
      </c>
      <c r="D400" s="605" t="s">
        <v>1902</v>
      </c>
      <c r="E400" s="605" t="s">
        <v>1903</v>
      </c>
      <c r="F400" s="622">
        <v>2</v>
      </c>
      <c r="G400" s="622">
        <v>5166</v>
      </c>
      <c r="H400" s="622">
        <v>1</v>
      </c>
      <c r="I400" s="622">
        <v>2583</v>
      </c>
      <c r="J400" s="622">
        <v>2</v>
      </c>
      <c r="K400" s="622">
        <v>5166</v>
      </c>
      <c r="L400" s="622">
        <v>1</v>
      </c>
      <c r="M400" s="622">
        <v>2583</v>
      </c>
      <c r="N400" s="622">
        <v>3</v>
      </c>
      <c r="O400" s="622">
        <v>7749</v>
      </c>
      <c r="P400" s="610">
        <v>1.5</v>
      </c>
      <c r="Q400" s="623">
        <v>2583</v>
      </c>
    </row>
    <row r="401" spans="1:17" ht="14.4" customHeight="1" x14ac:dyDescent="0.3">
      <c r="A401" s="604" t="s">
        <v>1898</v>
      </c>
      <c r="B401" s="605" t="s">
        <v>1525</v>
      </c>
      <c r="C401" s="605" t="s">
        <v>1501</v>
      </c>
      <c r="D401" s="605" t="s">
        <v>1815</v>
      </c>
      <c r="E401" s="605" t="s">
        <v>1816</v>
      </c>
      <c r="F401" s="622">
        <v>5</v>
      </c>
      <c r="G401" s="622">
        <v>11182.5</v>
      </c>
      <c r="H401" s="622">
        <v>0.7142857142857143</v>
      </c>
      <c r="I401" s="622">
        <v>2236.5</v>
      </c>
      <c r="J401" s="622">
        <v>7</v>
      </c>
      <c r="K401" s="622">
        <v>15655.5</v>
      </c>
      <c r="L401" s="622">
        <v>1</v>
      </c>
      <c r="M401" s="622">
        <v>2236.5</v>
      </c>
      <c r="N401" s="622">
        <v>14</v>
      </c>
      <c r="O401" s="622">
        <v>31311</v>
      </c>
      <c r="P401" s="610">
        <v>2</v>
      </c>
      <c r="Q401" s="623">
        <v>2236.5</v>
      </c>
    </row>
    <row r="402" spans="1:17" ht="14.4" customHeight="1" x14ac:dyDescent="0.3">
      <c r="A402" s="604" t="s">
        <v>1898</v>
      </c>
      <c r="B402" s="605" t="s">
        <v>1525</v>
      </c>
      <c r="C402" s="605" t="s">
        <v>1501</v>
      </c>
      <c r="D402" s="605" t="s">
        <v>1817</v>
      </c>
      <c r="E402" s="605" t="s">
        <v>1684</v>
      </c>
      <c r="F402" s="622">
        <v>1</v>
      </c>
      <c r="G402" s="622">
        <v>1446.97</v>
      </c>
      <c r="H402" s="622">
        <v>0.19999999999999998</v>
      </c>
      <c r="I402" s="622">
        <v>1446.97</v>
      </c>
      <c r="J402" s="622">
        <v>5</v>
      </c>
      <c r="K402" s="622">
        <v>7234.85</v>
      </c>
      <c r="L402" s="622">
        <v>1</v>
      </c>
      <c r="M402" s="622">
        <v>1446.97</v>
      </c>
      <c r="N402" s="622">
        <v>1</v>
      </c>
      <c r="O402" s="622">
        <v>1446.97</v>
      </c>
      <c r="P402" s="610">
        <v>0.19999999999999998</v>
      </c>
      <c r="Q402" s="623">
        <v>1446.97</v>
      </c>
    </row>
    <row r="403" spans="1:17" ht="14.4" customHeight="1" x14ac:dyDescent="0.3">
      <c r="A403" s="604" t="s">
        <v>1898</v>
      </c>
      <c r="B403" s="605" t="s">
        <v>1525</v>
      </c>
      <c r="C403" s="605" t="s">
        <v>1501</v>
      </c>
      <c r="D403" s="605" t="s">
        <v>1692</v>
      </c>
      <c r="E403" s="605" t="s">
        <v>1693</v>
      </c>
      <c r="F403" s="622">
        <v>88</v>
      </c>
      <c r="G403" s="622">
        <v>606388.64000000013</v>
      </c>
      <c r="H403" s="622">
        <v>1.1139240506329116</v>
      </c>
      <c r="I403" s="622">
        <v>6890.7800000000016</v>
      </c>
      <c r="J403" s="622">
        <v>79</v>
      </c>
      <c r="K403" s="622">
        <v>544371.62</v>
      </c>
      <c r="L403" s="622">
        <v>1</v>
      </c>
      <c r="M403" s="622">
        <v>6890.78</v>
      </c>
      <c r="N403" s="622">
        <v>80</v>
      </c>
      <c r="O403" s="622">
        <v>551262.4</v>
      </c>
      <c r="P403" s="610">
        <v>1.0126582278481013</v>
      </c>
      <c r="Q403" s="623">
        <v>6890.7800000000007</v>
      </c>
    </row>
    <row r="404" spans="1:17" ht="14.4" customHeight="1" x14ac:dyDescent="0.3">
      <c r="A404" s="604" t="s">
        <v>1898</v>
      </c>
      <c r="B404" s="605" t="s">
        <v>1525</v>
      </c>
      <c r="C404" s="605" t="s">
        <v>1501</v>
      </c>
      <c r="D404" s="605" t="s">
        <v>1818</v>
      </c>
      <c r="E404" s="605" t="s">
        <v>1819</v>
      </c>
      <c r="F404" s="622">
        <v>1</v>
      </c>
      <c r="G404" s="622">
        <v>19196.8</v>
      </c>
      <c r="H404" s="622"/>
      <c r="I404" s="622">
        <v>19196.8</v>
      </c>
      <c r="J404" s="622"/>
      <c r="K404" s="622"/>
      <c r="L404" s="622"/>
      <c r="M404" s="622"/>
      <c r="N404" s="622"/>
      <c r="O404" s="622"/>
      <c r="P404" s="610"/>
      <c r="Q404" s="623"/>
    </row>
    <row r="405" spans="1:17" ht="14.4" customHeight="1" x14ac:dyDescent="0.3">
      <c r="A405" s="604" t="s">
        <v>1898</v>
      </c>
      <c r="B405" s="605" t="s">
        <v>1525</v>
      </c>
      <c r="C405" s="605" t="s">
        <v>1501</v>
      </c>
      <c r="D405" s="605" t="s">
        <v>1904</v>
      </c>
      <c r="E405" s="605" t="s">
        <v>1905</v>
      </c>
      <c r="F405" s="622"/>
      <c r="G405" s="622"/>
      <c r="H405" s="622"/>
      <c r="I405" s="622"/>
      <c r="J405" s="622"/>
      <c r="K405" s="622"/>
      <c r="L405" s="622"/>
      <c r="M405" s="622"/>
      <c r="N405" s="622">
        <v>1</v>
      </c>
      <c r="O405" s="622">
        <v>5019</v>
      </c>
      <c r="P405" s="610"/>
      <c r="Q405" s="623">
        <v>5019</v>
      </c>
    </row>
    <row r="406" spans="1:17" ht="14.4" customHeight="1" x14ac:dyDescent="0.3">
      <c r="A406" s="604" t="s">
        <v>1898</v>
      </c>
      <c r="B406" s="605" t="s">
        <v>1525</v>
      </c>
      <c r="C406" s="605" t="s">
        <v>1501</v>
      </c>
      <c r="D406" s="605" t="s">
        <v>1700</v>
      </c>
      <c r="E406" s="605" t="s">
        <v>1701</v>
      </c>
      <c r="F406" s="622">
        <v>13</v>
      </c>
      <c r="G406" s="622">
        <v>13036.399999999998</v>
      </c>
      <c r="H406" s="622">
        <v>0.61904761904761896</v>
      </c>
      <c r="I406" s="622">
        <v>1002.7999999999998</v>
      </c>
      <c r="J406" s="622">
        <v>21</v>
      </c>
      <c r="K406" s="622">
        <v>21058.799999999999</v>
      </c>
      <c r="L406" s="622">
        <v>1</v>
      </c>
      <c r="M406" s="622">
        <v>1002.8</v>
      </c>
      <c r="N406" s="622">
        <v>28</v>
      </c>
      <c r="O406" s="622">
        <v>28078.399999999998</v>
      </c>
      <c r="P406" s="610">
        <v>1.3333333333333333</v>
      </c>
      <c r="Q406" s="623">
        <v>1002.8</v>
      </c>
    </row>
    <row r="407" spans="1:17" ht="14.4" customHeight="1" x14ac:dyDescent="0.3">
      <c r="A407" s="604" t="s">
        <v>1898</v>
      </c>
      <c r="B407" s="605" t="s">
        <v>1525</v>
      </c>
      <c r="C407" s="605" t="s">
        <v>1501</v>
      </c>
      <c r="D407" s="605" t="s">
        <v>1702</v>
      </c>
      <c r="E407" s="605" t="s">
        <v>1703</v>
      </c>
      <c r="F407" s="622">
        <v>35</v>
      </c>
      <c r="G407" s="622">
        <v>267750</v>
      </c>
      <c r="H407" s="622">
        <v>1.1666666666666667</v>
      </c>
      <c r="I407" s="622">
        <v>7650</v>
      </c>
      <c r="J407" s="622">
        <v>30</v>
      </c>
      <c r="K407" s="622">
        <v>229500</v>
      </c>
      <c r="L407" s="622">
        <v>1</v>
      </c>
      <c r="M407" s="622">
        <v>7650</v>
      </c>
      <c r="N407" s="622">
        <v>18</v>
      </c>
      <c r="O407" s="622">
        <v>137700</v>
      </c>
      <c r="P407" s="610">
        <v>0.6</v>
      </c>
      <c r="Q407" s="623">
        <v>7650</v>
      </c>
    </row>
    <row r="408" spans="1:17" ht="14.4" customHeight="1" x14ac:dyDescent="0.3">
      <c r="A408" s="604" t="s">
        <v>1898</v>
      </c>
      <c r="B408" s="605" t="s">
        <v>1525</v>
      </c>
      <c r="C408" s="605" t="s">
        <v>1501</v>
      </c>
      <c r="D408" s="605" t="s">
        <v>1706</v>
      </c>
      <c r="E408" s="605" t="s">
        <v>1707</v>
      </c>
      <c r="F408" s="622">
        <v>2</v>
      </c>
      <c r="G408" s="622">
        <v>26569.040000000001</v>
      </c>
      <c r="H408" s="622">
        <v>1</v>
      </c>
      <c r="I408" s="622">
        <v>13284.52</v>
      </c>
      <c r="J408" s="622">
        <v>2</v>
      </c>
      <c r="K408" s="622">
        <v>26569.040000000001</v>
      </c>
      <c r="L408" s="622">
        <v>1</v>
      </c>
      <c r="M408" s="622">
        <v>13284.52</v>
      </c>
      <c r="N408" s="622">
        <v>8</v>
      </c>
      <c r="O408" s="622">
        <v>106276.16</v>
      </c>
      <c r="P408" s="610">
        <v>4</v>
      </c>
      <c r="Q408" s="623">
        <v>13284.52</v>
      </c>
    </row>
    <row r="409" spans="1:17" ht="14.4" customHeight="1" x14ac:dyDescent="0.3">
      <c r="A409" s="604" t="s">
        <v>1898</v>
      </c>
      <c r="B409" s="605" t="s">
        <v>1525</v>
      </c>
      <c r="C409" s="605" t="s">
        <v>1501</v>
      </c>
      <c r="D409" s="605" t="s">
        <v>1820</v>
      </c>
      <c r="E409" s="605" t="s">
        <v>1821</v>
      </c>
      <c r="F409" s="622">
        <v>20</v>
      </c>
      <c r="G409" s="622">
        <v>15940</v>
      </c>
      <c r="H409" s="622">
        <v>1</v>
      </c>
      <c r="I409" s="622">
        <v>797</v>
      </c>
      <c r="J409" s="622">
        <v>20</v>
      </c>
      <c r="K409" s="622">
        <v>15940</v>
      </c>
      <c r="L409" s="622">
        <v>1</v>
      </c>
      <c r="M409" s="622">
        <v>797</v>
      </c>
      <c r="N409" s="622">
        <v>18</v>
      </c>
      <c r="O409" s="622">
        <v>14346</v>
      </c>
      <c r="P409" s="610">
        <v>0.9</v>
      </c>
      <c r="Q409" s="623">
        <v>797</v>
      </c>
    </row>
    <row r="410" spans="1:17" ht="14.4" customHeight="1" x14ac:dyDescent="0.3">
      <c r="A410" s="604" t="s">
        <v>1898</v>
      </c>
      <c r="B410" s="605" t="s">
        <v>1525</v>
      </c>
      <c r="C410" s="605" t="s">
        <v>1501</v>
      </c>
      <c r="D410" s="605" t="s">
        <v>1906</v>
      </c>
      <c r="E410" s="605" t="s">
        <v>1907</v>
      </c>
      <c r="F410" s="622">
        <v>5</v>
      </c>
      <c r="G410" s="622">
        <v>50364.700000000004</v>
      </c>
      <c r="H410" s="622">
        <v>2.5</v>
      </c>
      <c r="I410" s="622">
        <v>10072.94</v>
      </c>
      <c r="J410" s="622">
        <v>2</v>
      </c>
      <c r="K410" s="622">
        <v>20145.88</v>
      </c>
      <c r="L410" s="622">
        <v>1</v>
      </c>
      <c r="M410" s="622">
        <v>10072.94</v>
      </c>
      <c r="N410" s="622">
        <v>3</v>
      </c>
      <c r="O410" s="622">
        <v>30218.82</v>
      </c>
      <c r="P410" s="610">
        <v>1.5</v>
      </c>
      <c r="Q410" s="623">
        <v>10072.94</v>
      </c>
    </row>
    <row r="411" spans="1:17" ht="14.4" customHeight="1" x14ac:dyDescent="0.3">
      <c r="A411" s="604" t="s">
        <v>1898</v>
      </c>
      <c r="B411" s="605" t="s">
        <v>1525</v>
      </c>
      <c r="C411" s="605" t="s">
        <v>1501</v>
      </c>
      <c r="D411" s="605" t="s">
        <v>1859</v>
      </c>
      <c r="E411" s="605" t="s">
        <v>1860</v>
      </c>
      <c r="F411" s="622">
        <v>3</v>
      </c>
      <c r="G411" s="622">
        <v>8923.08</v>
      </c>
      <c r="H411" s="622"/>
      <c r="I411" s="622">
        <v>2974.36</v>
      </c>
      <c r="J411" s="622"/>
      <c r="K411" s="622"/>
      <c r="L411" s="622"/>
      <c r="M411" s="622"/>
      <c r="N411" s="622"/>
      <c r="O411" s="622"/>
      <c r="P411" s="610"/>
      <c r="Q411" s="623"/>
    </row>
    <row r="412" spans="1:17" ht="14.4" customHeight="1" x14ac:dyDescent="0.3">
      <c r="A412" s="604" t="s">
        <v>1898</v>
      </c>
      <c r="B412" s="605" t="s">
        <v>1525</v>
      </c>
      <c r="C412" s="605" t="s">
        <v>1501</v>
      </c>
      <c r="D412" s="605" t="s">
        <v>1908</v>
      </c>
      <c r="E412" s="605" t="s">
        <v>1823</v>
      </c>
      <c r="F412" s="622">
        <v>3</v>
      </c>
      <c r="G412" s="622">
        <v>8091.72</v>
      </c>
      <c r="H412" s="622"/>
      <c r="I412" s="622">
        <v>2697.2400000000002</v>
      </c>
      <c r="J412" s="622"/>
      <c r="K412" s="622"/>
      <c r="L412" s="622"/>
      <c r="M412" s="622"/>
      <c r="N412" s="622"/>
      <c r="O412" s="622"/>
      <c r="P412" s="610"/>
      <c r="Q412" s="623"/>
    </row>
    <row r="413" spans="1:17" ht="14.4" customHeight="1" x14ac:dyDescent="0.3">
      <c r="A413" s="604" t="s">
        <v>1898</v>
      </c>
      <c r="B413" s="605" t="s">
        <v>1525</v>
      </c>
      <c r="C413" s="605" t="s">
        <v>1501</v>
      </c>
      <c r="D413" s="605" t="s">
        <v>1822</v>
      </c>
      <c r="E413" s="605" t="s">
        <v>1823</v>
      </c>
      <c r="F413" s="622">
        <v>8</v>
      </c>
      <c r="G413" s="622">
        <v>42073.84</v>
      </c>
      <c r="H413" s="622">
        <v>0.88888888888888884</v>
      </c>
      <c r="I413" s="622">
        <v>5259.23</v>
      </c>
      <c r="J413" s="622">
        <v>9</v>
      </c>
      <c r="K413" s="622">
        <v>47333.07</v>
      </c>
      <c r="L413" s="622">
        <v>1</v>
      </c>
      <c r="M413" s="622">
        <v>5259.23</v>
      </c>
      <c r="N413" s="622">
        <v>5</v>
      </c>
      <c r="O413" s="622">
        <v>26296.149999999998</v>
      </c>
      <c r="P413" s="610">
        <v>0.55555555555555547</v>
      </c>
      <c r="Q413" s="623">
        <v>5259.23</v>
      </c>
    </row>
    <row r="414" spans="1:17" ht="14.4" customHeight="1" x14ac:dyDescent="0.3">
      <c r="A414" s="604" t="s">
        <v>1898</v>
      </c>
      <c r="B414" s="605" t="s">
        <v>1525</v>
      </c>
      <c r="C414" s="605" t="s">
        <v>1501</v>
      </c>
      <c r="D414" s="605" t="s">
        <v>1710</v>
      </c>
      <c r="E414" s="605" t="s">
        <v>1711</v>
      </c>
      <c r="F414" s="622">
        <v>1</v>
      </c>
      <c r="G414" s="622">
        <v>1497.44</v>
      </c>
      <c r="H414" s="622">
        <v>1</v>
      </c>
      <c r="I414" s="622">
        <v>1497.44</v>
      </c>
      <c r="J414" s="622">
        <v>1</v>
      </c>
      <c r="K414" s="622">
        <v>1497.44</v>
      </c>
      <c r="L414" s="622">
        <v>1</v>
      </c>
      <c r="M414" s="622">
        <v>1497.44</v>
      </c>
      <c r="N414" s="622">
        <v>1</v>
      </c>
      <c r="O414" s="622">
        <v>1497.44</v>
      </c>
      <c r="P414" s="610">
        <v>1</v>
      </c>
      <c r="Q414" s="623">
        <v>1497.44</v>
      </c>
    </row>
    <row r="415" spans="1:17" ht="14.4" customHeight="1" x14ac:dyDescent="0.3">
      <c r="A415" s="604" t="s">
        <v>1898</v>
      </c>
      <c r="B415" s="605" t="s">
        <v>1525</v>
      </c>
      <c r="C415" s="605" t="s">
        <v>1501</v>
      </c>
      <c r="D415" s="605" t="s">
        <v>1712</v>
      </c>
      <c r="E415" s="605" t="s">
        <v>1713</v>
      </c>
      <c r="F415" s="622">
        <v>3</v>
      </c>
      <c r="G415" s="622">
        <v>1816.95</v>
      </c>
      <c r="H415" s="622"/>
      <c r="I415" s="622">
        <v>605.65</v>
      </c>
      <c r="J415" s="622"/>
      <c r="K415" s="622"/>
      <c r="L415" s="622"/>
      <c r="M415" s="622"/>
      <c r="N415" s="622">
        <v>3</v>
      </c>
      <c r="O415" s="622">
        <v>1816.9499999999998</v>
      </c>
      <c r="P415" s="610"/>
      <c r="Q415" s="623">
        <v>605.65</v>
      </c>
    </row>
    <row r="416" spans="1:17" ht="14.4" customHeight="1" x14ac:dyDescent="0.3">
      <c r="A416" s="604" t="s">
        <v>1898</v>
      </c>
      <c r="B416" s="605" t="s">
        <v>1525</v>
      </c>
      <c r="C416" s="605" t="s">
        <v>1501</v>
      </c>
      <c r="D416" s="605" t="s">
        <v>1716</v>
      </c>
      <c r="E416" s="605" t="s">
        <v>1717</v>
      </c>
      <c r="F416" s="622">
        <v>3</v>
      </c>
      <c r="G416" s="622">
        <v>2493.48</v>
      </c>
      <c r="H416" s="622">
        <v>0.75</v>
      </c>
      <c r="I416" s="622">
        <v>831.16</v>
      </c>
      <c r="J416" s="622">
        <v>4</v>
      </c>
      <c r="K416" s="622">
        <v>3324.64</v>
      </c>
      <c r="L416" s="622">
        <v>1</v>
      </c>
      <c r="M416" s="622">
        <v>831.16</v>
      </c>
      <c r="N416" s="622">
        <v>4</v>
      </c>
      <c r="O416" s="622">
        <v>3324.64</v>
      </c>
      <c r="P416" s="610">
        <v>1</v>
      </c>
      <c r="Q416" s="623">
        <v>831.16</v>
      </c>
    </row>
    <row r="417" spans="1:17" ht="14.4" customHeight="1" x14ac:dyDescent="0.3">
      <c r="A417" s="604" t="s">
        <v>1898</v>
      </c>
      <c r="B417" s="605" t="s">
        <v>1525</v>
      </c>
      <c r="C417" s="605" t="s">
        <v>1501</v>
      </c>
      <c r="D417" s="605" t="s">
        <v>1718</v>
      </c>
      <c r="E417" s="605" t="s">
        <v>1717</v>
      </c>
      <c r="F417" s="622">
        <v>15</v>
      </c>
      <c r="G417" s="622">
        <v>13320.9</v>
      </c>
      <c r="H417" s="622">
        <v>2.5</v>
      </c>
      <c r="I417" s="622">
        <v>888.06</v>
      </c>
      <c r="J417" s="622">
        <v>6</v>
      </c>
      <c r="K417" s="622">
        <v>5328.36</v>
      </c>
      <c r="L417" s="622">
        <v>1</v>
      </c>
      <c r="M417" s="622">
        <v>888.06</v>
      </c>
      <c r="N417" s="622">
        <v>4</v>
      </c>
      <c r="O417" s="622">
        <v>3552.24</v>
      </c>
      <c r="P417" s="610">
        <v>0.66666666666666663</v>
      </c>
      <c r="Q417" s="623">
        <v>888.06</v>
      </c>
    </row>
    <row r="418" spans="1:17" ht="14.4" customHeight="1" x14ac:dyDescent="0.3">
      <c r="A418" s="604" t="s">
        <v>1898</v>
      </c>
      <c r="B418" s="605" t="s">
        <v>1525</v>
      </c>
      <c r="C418" s="605" t="s">
        <v>1501</v>
      </c>
      <c r="D418" s="605" t="s">
        <v>1826</v>
      </c>
      <c r="E418" s="605" t="s">
        <v>1827</v>
      </c>
      <c r="F418" s="622">
        <v>23</v>
      </c>
      <c r="G418" s="622">
        <v>20425.379999999997</v>
      </c>
      <c r="H418" s="622">
        <v>1.2105263157894737</v>
      </c>
      <c r="I418" s="622">
        <v>888.05999999999983</v>
      </c>
      <c r="J418" s="622">
        <v>19</v>
      </c>
      <c r="K418" s="622">
        <v>16873.14</v>
      </c>
      <c r="L418" s="622">
        <v>1</v>
      </c>
      <c r="M418" s="622">
        <v>888.06</v>
      </c>
      <c r="N418" s="622"/>
      <c r="O418" s="622"/>
      <c r="P418" s="610"/>
      <c r="Q418" s="623"/>
    </row>
    <row r="419" spans="1:17" ht="14.4" customHeight="1" x14ac:dyDescent="0.3">
      <c r="A419" s="604" t="s">
        <v>1898</v>
      </c>
      <c r="B419" s="605" t="s">
        <v>1525</v>
      </c>
      <c r="C419" s="605" t="s">
        <v>1501</v>
      </c>
      <c r="D419" s="605" t="s">
        <v>1909</v>
      </c>
      <c r="E419" s="605" t="s">
        <v>1910</v>
      </c>
      <c r="F419" s="622"/>
      <c r="G419" s="622"/>
      <c r="H419" s="622"/>
      <c r="I419" s="622"/>
      <c r="J419" s="622">
        <v>1</v>
      </c>
      <c r="K419" s="622">
        <v>2205</v>
      </c>
      <c r="L419" s="622">
        <v>1</v>
      </c>
      <c r="M419" s="622">
        <v>2205</v>
      </c>
      <c r="N419" s="622"/>
      <c r="O419" s="622"/>
      <c r="P419" s="610"/>
      <c r="Q419" s="623"/>
    </row>
    <row r="420" spans="1:17" ht="14.4" customHeight="1" x14ac:dyDescent="0.3">
      <c r="A420" s="604" t="s">
        <v>1898</v>
      </c>
      <c r="B420" s="605" t="s">
        <v>1525</v>
      </c>
      <c r="C420" s="605" t="s">
        <v>1501</v>
      </c>
      <c r="D420" s="605" t="s">
        <v>1911</v>
      </c>
      <c r="E420" s="605" t="s">
        <v>1912</v>
      </c>
      <c r="F420" s="622">
        <v>1</v>
      </c>
      <c r="G420" s="622">
        <v>1472.88</v>
      </c>
      <c r="H420" s="622"/>
      <c r="I420" s="622">
        <v>1472.88</v>
      </c>
      <c r="J420" s="622"/>
      <c r="K420" s="622"/>
      <c r="L420" s="622"/>
      <c r="M420" s="622"/>
      <c r="N420" s="622"/>
      <c r="O420" s="622"/>
      <c r="P420" s="610"/>
      <c r="Q420" s="623"/>
    </row>
    <row r="421" spans="1:17" ht="14.4" customHeight="1" x14ac:dyDescent="0.3">
      <c r="A421" s="604" t="s">
        <v>1898</v>
      </c>
      <c r="B421" s="605" t="s">
        <v>1525</v>
      </c>
      <c r="C421" s="605" t="s">
        <v>1501</v>
      </c>
      <c r="D421" s="605" t="s">
        <v>1721</v>
      </c>
      <c r="E421" s="605" t="s">
        <v>1722</v>
      </c>
      <c r="F421" s="622">
        <v>10</v>
      </c>
      <c r="G421" s="622">
        <v>13121.4</v>
      </c>
      <c r="H421" s="622">
        <v>2.4999999999999996</v>
      </c>
      <c r="I421" s="622">
        <v>1312.1399999999999</v>
      </c>
      <c r="J421" s="622">
        <v>4</v>
      </c>
      <c r="K421" s="622">
        <v>5248.56</v>
      </c>
      <c r="L421" s="622">
        <v>1</v>
      </c>
      <c r="M421" s="622">
        <v>1312.14</v>
      </c>
      <c r="N421" s="622">
        <v>7</v>
      </c>
      <c r="O421" s="622">
        <v>9184.9800000000014</v>
      </c>
      <c r="P421" s="610">
        <v>1.7500000000000002</v>
      </c>
      <c r="Q421" s="623">
        <v>1312.14</v>
      </c>
    </row>
    <row r="422" spans="1:17" ht="14.4" customHeight="1" x14ac:dyDescent="0.3">
      <c r="A422" s="604" t="s">
        <v>1898</v>
      </c>
      <c r="B422" s="605" t="s">
        <v>1525</v>
      </c>
      <c r="C422" s="605" t="s">
        <v>1501</v>
      </c>
      <c r="D422" s="605" t="s">
        <v>1913</v>
      </c>
      <c r="E422" s="605" t="s">
        <v>1914</v>
      </c>
      <c r="F422" s="622"/>
      <c r="G422" s="622"/>
      <c r="H422" s="622"/>
      <c r="I422" s="622"/>
      <c r="J422" s="622">
        <v>1</v>
      </c>
      <c r="K422" s="622">
        <v>40210.910000000003</v>
      </c>
      <c r="L422" s="622">
        <v>1</v>
      </c>
      <c r="M422" s="622">
        <v>40210.910000000003</v>
      </c>
      <c r="N422" s="622"/>
      <c r="O422" s="622"/>
      <c r="P422" s="610"/>
      <c r="Q422" s="623"/>
    </row>
    <row r="423" spans="1:17" ht="14.4" customHeight="1" x14ac:dyDescent="0.3">
      <c r="A423" s="604" t="s">
        <v>1898</v>
      </c>
      <c r="B423" s="605" t="s">
        <v>1525</v>
      </c>
      <c r="C423" s="605" t="s">
        <v>1501</v>
      </c>
      <c r="D423" s="605" t="s">
        <v>1865</v>
      </c>
      <c r="E423" s="605" t="s">
        <v>1866</v>
      </c>
      <c r="F423" s="622">
        <v>13</v>
      </c>
      <c r="G423" s="622">
        <v>47379.54</v>
      </c>
      <c r="H423" s="622"/>
      <c r="I423" s="622">
        <v>3644.58</v>
      </c>
      <c r="J423" s="622"/>
      <c r="K423" s="622"/>
      <c r="L423" s="622"/>
      <c r="M423" s="622"/>
      <c r="N423" s="622"/>
      <c r="O423" s="622"/>
      <c r="P423" s="610"/>
      <c r="Q423" s="623"/>
    </row>
    <row r="424" spans="1:17" ht="14.4" customHeight="1" x14ac:dyDescent="0.3">
      <c r="A424" s="604" t="s">
        <v>1898</v>
      </c>
      <c r="B424" s="605" t="s">
        <v>1525</v>
      </c>
      <c r="C424" s="605" t="s">
        <v>1501</v>
      </c>
      <c r="D424" s="605" t="s">
        <v>1915</v>
      </c>
      <c r="E424" s="605" t="s">
        <v>1916</v>
      </c>
      <c r="F424" s="622">
        <v>1</v>
      </c>
      <c r="G424" s="622">
        <v>81091.31</v>
      </c>
      <c r="H424" s="622"/>
      <c r="I424" s="622">
        <v>81091.31</v>
      </c>
      <c r="J424" s="622"/>
      <c r="K424" s="622"/>
      <c r="L424" s="622"/>
      <c r="M424" s="622"/>
      <c r="N424" s="622"/>
      <c r="O424" s="622"/>
      <c r="P424" s="610"/>
      <c r="Q424" s="623"/>
    </row>
    <row r="425" spans="1:17" ht="14.4" customHeight="1" x14ac:dyDescent="0.3">
      <c r="A425" s="604" t="s">
        <v>1898</v>
      </c>
      <c r="B425" s="605" t="s">
        <v>1525</v>
      </c>
      <c r="C425" s="605" t="s">
        <v>1501</v>
      </c>
      <c r="D425" s="605" t="s">
        <v>1723</v>
      </c>
      <c r="E425" s="605" t="s">
        <v>1724</v>
      </c>
      <c r="F425" s="622">
        <v>75</v>
      </c>
      <c r="G425" s="622">
        <v>85974.75</v>
      </c>
      <c r="H425" s="622">
        <v>1.119402985074627</v>
      </c>
      <c r="I425" s="622">
        <v>1146.33</v>
      </c>
      <c r="J425" s="622">
        <v>67</v>
      </c>
      <c r="K425" s="622">
        <v>76804.109999999986</v>
      </c>
      <c r="L425" s="622">
        <v>1</v>
      </c>
      <c r="M425" s="622">
        <v>1146.3299999999997</v>
      </c>
      <c r="N425" s="622">
        <v>71</v>
      </c>
      <c r="O425" s="622">
        <v>81389.430000000008</v>
      </c>
      <c r="P425" s="610">
        <v>1.0597014925373138</v>
      </c>
      <c r="Q425" s="623">
        <v>1146.3300000000002</v>
      </c>
    </row>
    <row r="426" spans="1:17" ht="14.4" customHeight="1" x14ac:dyDescent="0.3">
      <c r="A426" s="604" t="s">
        <v>1898</v>
      </c>
      <c r="B426" s="605" t="s">
        <v>1525</v>
      </c>
      <c r="C426" s="605" t="s">
        <v>1501</v>
      </c>
      <c r="D426" s="605" t="s">
        <v>1725</v>
      </c>
      <c r="E426" s="605" t="s">
        <v>1726</v>
      </c>
      <c r="F426" s="622">
        <v>34</v>
      </c>
      <c r="G426" s="622">
        <v>12209.400000000001</v>
      </c>
      <c r="H426" s="622">
        <v>2</v>
      </c>
      <c r="I426" s="622">
        <v>359.1</v>
      </c>
      <c r="J426" s="622">
        <v>17</v>
      </c>
      <c r="K426" s="622">
        <v>6104.7000000000007</v>
      </c>
      <c r="L426" s="622">
        <v>1</v>
      </c>
      <c r="M426" s="622">
        <v>359.1</v>
      </c>
      <c r="N426" s="622">
        <v>18</v>
      </c>
      <c r="O426" s="622">
        <v>6463.8</v>
      </c>
      <c r="P426" s="610">
        <v>1.0588235294117647</v>
      </c>
      <c r="Q426" s="623">
        <v>359.1</v>
      </c>
    </row>
    <row r="427" spans="1:17" ht="14.4" customHeight="1" x14ac:dyDescent="0.3">
      <c r="A427" s="604" t="s">
        <v>1898</v>
      </c>
      <c r="B427" s="605" t="s">
        <v>1525</v>
      </c>
      <c r="C427" s="605" t="s">
        <v>1501</v>
      </c>
      <c r="D427" s="605" t="s">
        <v>1727</v>
      </c>
      <c r="E427" s="605" t="s">
        <v>1728</v>
      </c>
      <c r="F427" s="622"/>
      <c r="G427" s="622"/>
      <c r="H427" s="622"/>
      <c r="I427" s="622"/>
      <c r="J427" s="622">
        <v>1</v>
      </c>
      <c r="K427" s="622">
        <v>16831.689999999999</v>
      </c>
      <c r="L427" s="622">
        <v>1</v>
      </c>
      <c r="M427" s="622">
        <v>16831.689999999999</v>
      </c>
      <c r="N427" s="622"/>
      <c r="O427" s="622"/>
      <c r="P427" s="610"/>
      <c r="Q427" s="623"/>
    </row>
    <row r="428" spans="1:17" ht="14.4" customHeight="1" x14ac:dyDescent="0.3">
      <c r="A428" s="604" t="s">
        <v>1898</v>
      </c>
      <c r="B428" s="605" t="s">
        <v>1525</v>
      </c>
      <c r="C428" s="605" t="s">
        <v>1501</v>
      </c>
      <c r="D428" s="605" t="s">
        <v>1917</v>
      </c>
      <c r="E428" s="605" t="s">
        <v>1918</v>
      </c>
      <c r="F428" s="622">
        <v>9</v>
      </c>
      <c r="G428" s="622">
        <v>289611.81</v>
      </c>
      <c r="H428" s="622">
        <v>0.66176475729499062</v>
      </c>
      <c r="I428" s="622">
        <v>32179.09</v>
      </c>
      <c r="J428" s="622">
        <v>17</v>
      </c>
      <c r="K428" s="622">
        <v>437635.58999999997</v>
      </c>
      <c r="L428" s="622">
        <v>1</v>
      </c>
      <c r="M428" s="622">
        <v>25743.269999999997</v>
      </c>
      <c r="N428" s="622">
        <v>1</v>
      </c>
      <c r="O428" s="622">
        <v>25743.27</v>
      </c>
      <c r="P428" s="610">
        <v>5.8823529411764712E-2</v>
      </c>
      <c r="Q428" s="623">
        <v>25743.27</v>
      </c>
    </row>
    <row r="429" spans="1:17" ht="14.4" customHeight="1" x14ac:dyDescent="0.3">
      <c r="A429" s="604" t="s">
        <v>1898</v>
      </c>
      <c r="B429" s="605" t="s">
        <v>1525</v>
      </c>
      <c r="C429" s="605" t="s">
        <v>1501</v>
      </c>
      <c r="D429" s="605" t="s">
        <v>1729</v>
      </c>
      <c r="E429" s="605" t="s">
        <v>1730</v>
      </c>
      <c r="F429" s="622">
        <v>48</v>
      </c>
      <c r="G429" s="622">
        <v>316182.24</v>
      </c>
      <c r="H429" s="622">
        <v>1.0434782608695652</v>
      </c>
      <c r="I429" s="622">
        <v>6587.13</v>
      </c>
      <c r="J429" s="622">
        <v>46</v>
      </c>
      <c r="K429" s="622">
        <v>303007.98</v>
      </c>
      <c r="L429" s="622">
        <v>1</v>
      </c>
      <c r="M429" s="622">
        <v>6587.1299999999992</v>
      </c>
      <c r="N429" s="622">
        <v>43</v>
      </c>
      <c r="O429" s="622">
        <v>283246.59000000003</v>
      </c>
      <c r="P429" s="610">
        <v>0.93478260869565233</v>
      </c>
      <c r="Q429" s="623">
        <v>6587.130000000001</v>
      </c>
    </row>
    <row r="430" spans="1:17" ht="14.4" customHeight="1" x14ac:dyDescent="0.3">
      <c r="A430" s="604" t="s">
        <v>1898</v>
      </c>
      <c r="B430" s="605" t="s">
        <v>1525</v>
      </c>
      <c r="C430" s="605" t="s">
        <v>1501</v>
      </c>
      <c r="D430" s="605" t="s">
        <v>1545</v>
      </c>
      <c r="E430" s="605" t="s">
        <v>1546</v>
      </c>
      <c r="F430" s="622"/>
      <c r="G430" s="622"/>
      <c r="H430" s="622"/>
      <c r="I430" s="622"/>
      <c r="J430" s="622">
        <v>1</v>
      </c>
      <c r="K430" s="622">
        <v>1841.62</v>
      </c>
      <c r="L430" s="622">
        <v>1</v>
      </c>
      <c r="M430" s="622">
        <v>1841.62</v>
      </c>
      <c r="N430" s="622">
        <v>1</v>
      </c>
      <c r="O430" s="622">
        <v>1841.62</v>
      </c>
      <c r="P430" s="610">
        <v>1</v>
      </c>
      <c r="Q430" s="623">
        <v>1841.62</v>
      </c>
    </row>
    <row r="431" spans="1:17" ht="14.4" customHeight="1" x14ac:dyDescent="0.3">
      <c r="A431" s="604" t="s">
        <v>1898</v>
      </c>
      <c r="B431" s="605" t="s">
        <v>1525</v>
      </c>
      <c r="C431" s="605" t="s">
        <v>1501</v>
      </c>
      <c r="D431" s="605" t="s">
        <v>1919</v>
      </c>
      <c r="E431" s="605" t="s">
        <v>1920</v>
      </c>
      <c r="F431" s="622">
        <v>3</v>
      </c>
      <c r="G431" s="622">
        <v>94889.46</v>
      </c>
      <c r="H431" s="622">
        <v>0.93749985180126671</v>
      </c>
      <c r="I431" s="622">
        <v>31629.820000000003</v>
      </c>
      <c r="J431" s="622">
        <v>4</v>
      </c>
      <c r="K431" s="622">
        <v>101215.44</v>
      </c>
      <c r="L431" s="622">
        <v>1</v>
      </c>
      <c r="M431" s="622">
        <v>25303.86</v>
      </c>
      <c r="N431" s="622">
        <v>11</v>
      </c>
      <c r="O431" s="622">
        <v>278342.46000000002</v>
      </c>
      <c r="P431" s="610">
        <v>2.75</v>
      </c>
      <c r="Q431" s="623">
        <v>25303.86</v>
      </c>
    </row>
    <row r="432" spans="1:17" ht="14.4" customHeight="1" x14ac:dyDescent="0.3">
      <c r="A432" s="604" t="s">
        <v>1898</v>
      </c>
      <c r="B432" s="605" t="s">
        <v>1525</v>
      </c>
      <c r="C432" s="605" t="s">
        <v>1501</v>
      </c>
      <c r="D432" s="605" t="s">
        <v>1921</v>
      </c>
      <c r="E432" s="605" t="s">
        <v>1922</v>
      </c>
      <c r="F432" s="622"/>
      <c r="G432" s="622"/>
      <c r="H432" s="622"/>
      <c r="I432" s="622"/>
      <c r="J432" s="622">
        <v>1</v>
      </c>
      <c r="K432" s="622">
        <v>20300.7</v>
      </c>
      <c r="L432" s="622">
        <v>1</v>
      </c>
      <c r="M432" s="622">
        <v>20300.7</v>
      </c>
      <c r="N432" s="622"/>
      <c r="O432" s="622"/>
      <c r="P432" s="610"/>
      <c r="Q432" s="623"/>
    </row>
    <row r="433" spans="1:17" ht="14.4" customHeight="1" x14ac:dyDescent="0.3">
      <c r="A433" s="604" t="s">
        <v>1898</v>
      </c>
      <c r="B433" s="605" t="s">
        <v>1525</v>
      </c>
      <c r="C433" s="605" t="s">
        <v>1501</v>
      </c>
      <c r="D433" s="605" t="s">
        <v>1923</v>
      </c>
      <c r="E433" s="605" t="s">
        <v>1924</v>
      </c>
      <c r="F433" s="622">
        <v>8</v>
      </c>
      <c r="G433" s="622">
        <v>595288</v>
      </c>
      <c r="H433" s="622">
        <v>4</v>
      </c>
      <c r="I433" s="622">
        <v>74411</v>
      </c>
      <c r="J433" s="622">
        <v>2</v>
      </c>
      <c r="K433" s="622">
        <v>148822</v>
      </c>
      <c r="L433" s="622">
        <v>1</v>
      </c>
      <c r="M433" s="622">
        <v>74411</v>
      </c>
      <c r="N433" s="622">
        <v>5</v>
      </c>
      <c r="O433" s="622">
        <v>372055</v>
      </c>
      <c r="P433" s="610">
        <v>2.5</v>
      </c>
      <c r="Q433" s="623">
        <v>74411</v>
      </c>
    </row>
    <row r="434" spans="1:17" ht="14.4" customHeight="1" x14ac:dyDescent="0.3">
      <c r="A434" s="604" t="s">
        <v>1898</v>
      </c>
      <c r="B434" s="605" t="s">
        <v>1525</v>
      </c>
      <c r="C434" s="605" t="s">
        <v>1501</v>
      </c>
      <c r="D434" s="605" t="s">
        <v>1925</v>
      </c>
      <c r="E434" s="605" t="s">
        <v>1926</v>
      </c>
      <c r="F434" s="622"/>
      <c r="G434" s="622"/>
      <c r="H434" s="622"/>
      <c r="I434" s="622"/>
      <c r="J434" s="622">
        <v>1</v>
      </c>
      <c r="K434" s="622">
        <v>7196.51</v>
      </c>
      <c r="L434" s="622">
        <v>1</v>
      </c>
      <c r="M434" s="622">
        <v>7196.51</v>
      </c>
      <c r="N434" s="622"/>
      <c r="O434" s="622"/>
      <c r="P434" s="610"/>
      <c r="Q434" s="623"/>
    </row>
    <row r="435" spans="1:17" ht="14.4" customHeight="1" x14ac:dyDescent="0.3">
      <c r="A435" s="604" t="s">
        <v>1898</v>
      </c>
      <c r="B435" s="605" t="s">
        <v>1525</v>
      </c>
      <c r="C435" s="605" t="s">
        <v>1501</v>
      </c>
      <c r="D435" s="605" t="s">
        <v>1739</v>
      </c>
      <c r="E435" s="605" t="s">
        <v>1740</v>
      </c>
      <c r="F435" s="622">
        <v>21</v>
      </c>
      <c r="G435" s="622">
        <v>91560</v>
      </c>
      <c r="H435" s="622">
        <v>0.875</v>
      </c>
      <c r="I435" s="622">
        <v>4360</v>
      </c>
      <c r="J435" s="622">
        <v>24</v>
      </c>
      <c r="K435" s="622">
        <v>104640</v>
      </c>
      <c r="L435" s="622">
        <v>1</v>
      </c>
      <c r="M435" s="622">
        <v>4360</v>
      </c>
      <c r="N435" s="622">
        <v>24</v>
      </c>
      <c r="O435" s="622">
        <v>104640</v>
      </c>
      <c r="P435" s="610">
        <v>1</v>
      </c>
      <c r="Q435" s="623">
        <v>4360</v>
      </c>
    </row>
    <row r="436" spans="1:17" ht="14.4" customHeight="1" x14ac:dyDescent="0.3">
      <c r="A436" s="604" t="s">
        <v>1898</v>
      </c>
      <c r="B436" s="605" t="s">
        <v>1525</v>
      </c>
      <c r="C436" s="605" t="s">
        <v>1501</v>
      </c>
      <c r="D436" s="605" t="s">
        <v>1886</v>
      </c>
      <c r="E436" s="605" t="s">
        <v>1887</v>
      </c>
      <c r="F436" s="622"/>
      <c r="G436" s="622"/>
      <c r="H436" s="622"/>
      <c r="I436" s="622"/>
      <c r="J436" s="622">
        <v>3</v>
      </c>
      <c r="K436" s="622">
        <v>9319.5</v>
      </c>
      <c r="L436" s="622">
        <v>1</v>
      </c>
      <c r="M436" s="622">
        <v>3106.5</v>
      </c>
      <c r="N436" s="622"/>
      <c r="O436" s="622"/>
      <c r="P436" s="610"/>
      <c r="Q436" s="623"/>
    </row>
    <row r="437" spans="1:17" ht="14.4" customHeight="1" x14ac:dyDescent="0.3">
      <c r="A437" s="604" t="s">
        <v>1898</v>
      </c>
      <c r="B437" s="605" t="s">
        <v>1525</v>
      </c>
      <c r="C437" s="605" t="s">
        <v>1501</v>
      </c>
      <c r="D437" s="605" t="s">
        <v>1832</v>
      </c>
      <c r="E437" s="605" t="s">
        <v>1833</v>
      </c>
      <c r="F437" s="622">
        <v>8</v>
      </c>
      <c r="G437" s="622">
        <v>265002.08</v>
      </c>
      <c r="H437" s="622">
        <v>0.99999992452889985</v>
      </c>
      <c r="I437" s="622">
        <v>33125.26</v>
      </c>
      <c r="J437" s="622">
        <v>10</v>
      </c>
      <c r="K437" s="622">
        <v>265002.10000000003</v>
      </c>
      <c r="L437" s="622">
        <v>1</v>
      </c>
      <c r="M437" s="622">
        <v>26500.210000000003</v>
      </c>
      <c r="N437" s="622">
        <v>10</v>
      </c>
      <c r="O437" s="622">
        <v>265002.09999999998</v>
      </c>
      <c r="P437" s="610">
        <v>0.99999999999999978</v>
      </c>
      <c r="Q437" s="623">
        <v>26500.21</v>
      </c>
    </row>
    <row r="438" spans="1:17" ht="14.4" customHeight="1" x14ac:dyDescent="0.3">
      <c r="A438" s="604" t="s">
        <v>1898</v>
      </c>
      <c r="B438" s="605" t="s">
        <v>1525</v>
      </c>
      <c r="C438" s="605" t="s">
        <v>1501</v>
      </c>
      <c r="D438" s="605" t="s">
        <v>1927</v>
      </c>
      <c r="E438" s="605" t="s">
        <v>1928</v>
      </c>
      <c r="F438" s="622">
        <v>1</v>
      </c>
      <c r="G438" s="622">
        <v>11608.31</v>
      </c>
      <c r="H438" s="622"/>
      <c r="I438" s="622">
        <v>11608.31</v>
      </c>
      <c r="J438" s="622"/>
      <c r="K438" s="622"/>
      <c r="L438" s="622"/>
      <c r="M438" s="622"/>
      <c r="N438" s="622"/>
      <c r="O438" s="622"/>
      <c r="P438" s="610"/>
      <c r="Q438" s="623"/>
    </row>
    <row r="439" spans="1:17" ht="14.4" customHeight="1" x14ac:dyDescent="0.3">
      <c r="A439" s="604" t="s">
        <v>1898</v>
      </c>
      <c r="B439" s="605" t="s">
        <v>1525</v>
      </c>
      <c r="C439" s="605" t="s">
        <v>1501</v>
      </c>
      <c r="D439" s="605" t="s">
        <v>1741</v>
      </c>
      <c r="E439" s="605" t="s">
        <v>1742</v>
      </c>
      <c r="F439" s="622">
        <v>11</v>
      </c>
      <c r="G439" s="622">
        <v>4189.46</v>
      </c>
      <c r="H439" s="622">
        <v>1.8333333333333335</v>
      </c>
      <c r="I439" s="622">
        <v>380.86</v>
      </c>
      <c r="J439" s="622">
        <v>6</v>
      </c>
      <c r="K439" s="622">
        <v>2285.16</v>
      </c>
      <c r="L439" s="622">
        <v>1</v>
      </c>
      <c r="M439" s="622">
        <v>380.85999999999996</v>
      </c>
      <c r="N439" s="622">
        <v>8</v>
      </c>
      <c r="O439" s="622">
        <v>3046.88</v>
      </c>
      <c r="P439" s="610">
        <v>1.3333333333333335</v>
      </c>
      <c r="Q439" s="623">
        <v>380.86</v>
      </c>
    </row>
    <row r="440" spans="1:17" ht="14.4" customHeight="1" x14ac:dyDescent="0.3">
      <c r="A440" s="604" t="s">
        <v>1898</v>
      </c>
      <c r="B440" s="605" t="s">
        <v>1525</v>
      </c>
      <c r="C440" s="605" t="s">
        <v>1501</v>
      </c>
      <c r="D440" s="605" t="s">
        <v>1929</v>
      </c>
      <c r="E440" s="605" t="s">
        <v>1930</v>
      </c>
      <c r="F440" s="622"/>
      <c r="G440" s="622"/>
      <c r="H440" s="622"/>
      <c r="I440" s="622"/>
      <c r="J440" s="622">
        <v>2</v>
      </c>
      <c r="K440" s="622">
        <v>14972.76</v>
      </c>
      <c r="L440" s="622">
        <v>1</v>
      </c>
      <c r="M440" s="622">
        <v>7486.38</v>
      </c>
      <c r="N440" s="622"/>
      <c r="O440" s="622"/>
      <c r="P440" s="610"/>
      <c r="Q440" s="623"/>
    </row>
    <row r="441" spans="1:17" ht="14.4" customHeight="1" x14ac:dyDescent="0.3">
      <c r="A441" s="604" t="s">
        <v>1898</v>
      </c>
      <c r="B441" s="605" t="s">
        <v>1525</v>
      </c>
      <c r="C441" s="605" t="s">
        <v>1501</v>
      </c>
      <c r="D441" s="605" t="s">
        <v>1931</v>
      </c>
      <c r="E441" s="605" t="s">
        <v>1932</v>
      </c>
      <c r="F441" s="622">
        <v>2</v>
      </c>
      <c r="G441" s="622">
        <v>443249.62</v>
      </c>
      <c r="H441" s="622">
        <v>1</v>
      </c>
      <c r="I441" s="622">
        <v>221624.81</v>
      </c>
      <c r="J441" s="622">
        <v>2</v>
      </c>
      <c r="K441" s="622">
        <v>443249.62</v>
      </c>
      <c r="L441" s="622">
        <v>1</v>
      </c>
      <c r="M441" s="622">
        <v>221624.81</v>
      </c>
      <c r="N441" s="622"/>
      <c r="O441" s="622"/>
      <c r="P441" s="610"/>
      <c r="Q441" s="623"/>
    </row>
    <row r="442" spans="1:17" ht="14.4" customHeight="1" x14ac:dyDescent="0.3">
      <c r="A442" s="604" t="s">
        <v>1898</v>
      </c>
      <c r="B442" s="605" t="s">
        <v>1525</v>
      </c>
      <c r="C442" s="605" t="s">
        <v>1501</v>
      </c>
      <c r="D442" s="605" t="s">
        <v>1933</v>
      </c>
      <c r="E442" s="605" t="s">
        <v>1934</v>
      </c>
      <c r="F442" s="622">
        <v>3</v>
      </c>
      <c r="G442" s="622">
        <v>342767.64</v>
      </c>
      <c r="H442" s="622"/>
      <c r="I442" s="622">
        <v>114255.88</v>
      </c>
      <c r="J442" s="622"/>
      <c r="K442" s="622"/>
      <c r="L442" s="622"/>
      <c r="M442" s="622"/>
      <c r="N442" s="622">
        <v>2</v>
      </c>
      <c r="O442" s="622">
        <v>228511.76</v>
      </c>
      <c r="P442" s="610"/>
      <c r="Q442" s="623">
        <v>114255.88</v>
      </c>
    </row>
    <row r="443" spans="1:17" ht="14.4" customHeight="1" x14ac:dyDescent="0.3">
      <c r="A443" s="604" t="s">
        <v>1898</v>
      </c>
      <c r="B443" s="605" t="s">
        <v>1525</v>
      </c>
      <c r="C443" s="605" t="s">
        <v>1501</v>
      </c>
      <c r="D443" s="605" t="s">
        <v>1935</v>
      </c>
      <c r="E443" s="605" t="s">
        <v>1936</v>
      </c>
      <c r="F443" s="622">
        <v>2</v>
      </c>
      <c r="G443" s="622">
        <v>113579.04</v>
      </c>
      <c r="H443" s="622"/>
      <c r="I443" s="622">
        <v>56789.52</v>
      </c>
      <c r="J443" s="622"/>
      <c r="K443" s="622"/>
      <c r="L443" s="622"/>
      <c r="M443" s="622"/>
      <c r="N443" s="622"/>
      <c r="O443" s="622"/>
      <c r="P443" s="610"/>
      <c r="Q443" s="623"/>
    </row>
    <row r="444" spans="1:17" ht="14.4" customHeight="1" x14ac:dyDescent="0.3">
      <c r="A444" s="604" t="s">
        <v>1898</v>
      </c>
      <c r="B444" s="605" t="s">
        <v>1525</v>
      </c>
      <c r="C444" s="605" t="s">
        <v>1501</v>
      </c>
      <c r="D444" s="605" t="s">
        <v>1937</v>
      </c>
      <c r="E444" s="605" t="s">
        <v>1938</v>
      </c>
      <c r="F444" s="622"/>
      <c r="G444" s="622"/>
      <c r="H444" s="622"/>
      <c r="I444" s="622"/>
      <c r="J444" s="622">
        <v>1</v>
      </c>
      <c r="K444" s="622">
        <v>30135</v>
      </c>
      <c r="L444" s="622">
        <v>1</v>
      </c>
      <c r="M444" s="622">
        <v>30135</v>
      </c>
      <c r="N444" s="622"/>
      <c r="O444" s="622"/>
      <c r="P444" s="610"/>
      <c r="Q444" s="623"/>
    </row>
    <row r="445" spans="1:17" ht="14.4" customHeight="1" x14ac:dyDescent="0.3">
      <c r="A445" s="604" t="s">
        <v>1898</v>
      </c>
      <c r="B445" s="605" t="s">
        <v>1525</v>
      </c>
      <c r="C445" s="605" t="s">
        <v>1501</v>
      </c>
      <c r="D445" s="605" t="s">
        <v>1892</v>
      </c>
      <c r="E445" s="605" t="s">
        <v>1893</v>
      </c>
      <c r="F445" s="622"/>
      <c r="G445" s="622"/>
      <c r="H445" s="622"/>
      <c r="I445" s="622"/>
      <c r="J445" s="622">
        <v>3</v>
      </c>
      <c r="K445" s="622">
        <v>52583.430000000008</v>
      </c>
      <c r="L445" s="622">
        <v>1</v>
      </c>
      <c r="M445" s="622">
        <v>17527.810000000001</v>
      </c>
      <c r="N445" s="622"/>
      <c r="O445" s="622"/>
      <c r="P445" s="610"/>
      <c r="Q445" s="623"/>
    </row>
    <row r="446" spans="1:17" ht="14.4" customHeight="1" x14ac:dyDescent="0.3">
      <c r="A446" s="604" t="s">
        <v>1898</v>
      </c>
      <c r="B446" s="605" t="s">
        <v>1525</v>
      </c>
      <c r="C446" s="605" t="s">
        <v>1501</v>
      </c>
      <c r="D446" s="605" t="s">
        <v>1894</v>
      </c>
      <c r="E446" s="605" t="s">
        <v>1895</v>
      </c>
      <c r="F446" s="622">
        <v>1</v>
      </c>
      <c r="G446" s="622">
        <v>48747.03</v>
      </c>
      <c r="H446" s="622"/>
      <c r="I446" s="622">
        <v>48747.03</v>
      </c>
      <c r="J446" s="622"/>
      <c r="K446" s="622"/>
      <c r="L446" s="622"/>
      <c r="M446" s="622"/>
      <c r="N446" s="622"/>
      <c r="O446" s="622"/>
      <c r="P446" s="610"/>
      <c r="Q446" s="623"/>
    </row>
    <row r="447" spans="1:17" ht="14.4" customHeight="1" x14ac:dyDescent="0.3">
      <c r="A447" s="604" t="s">
        <v>1898</v>
      </c>
      <c r="B447" s="605" t="s">
        <v>1525</v>
      </c>
      <c r="C447" s="605" t="s">
        <v>1501</v>
      </c>
      <c r="D447" s="605" t="s">
        <v>1834</v>
      </c>
      <c r="E447" s="605" t="s">
        <v>1835</v>
      </c>
      <c r="F447" s="622">
        <v>1</v>
      </c>
      <c r="G447" s="622">
        <v>310</v>
      </c>
      <c r="H447" s="622">
        <v>0.16666666666666666</v>
      </c>
      <c r="I447" s="622">
        <v>310</v>
      </c>
      <c r="J447" s="622">
        <v>6</v>
      </c>
      <c r="K447" s="622">
        <v>1860</v>
      </c>
      <c r="L447" s="622">
        <v>1</v>
      </c>
      <c r="M447" s="622">
        <v>310</v>
      </c>
      <c r="N447" s="622">
        <v>7</v>
      </c>
      <c r="O447" s="622">
        <v>2170</v>
      </c>
      <c r="P447" s="610">
        <v>1.1666666666666667</v>
      </c>
      <c r="Q447" s="623">
        <v>310</v>
      </c>
    </row>
    <row r="448" spans="1:17" ht="14.4" customHeight="1" x14ac:dyDescent="0.3">
      <c r="A448" s="604" t="s">
        <v>1898</v>
      </c>
      <c r="B448" s="605" t="s">
        <v>1525</v>
      </c>
      <c r="C448" s="605" t="s">
        <v>1501</v>
      </c>
      <c r="D448" s="605" t="s">
        <v>1745</v>
      </c>
      <c r="E448" s="605" t="s">
        <v>1746</v>
      </c>
      <c r="F448" s="622">
        <v>2</v>
      </c>
      <c r="G448" s="622">
        <v>1316.8</v>
      </c>
      <c r="H448" s="622"/>
      <c r="I448" s="622">
        <v>658.4</v>
      </c>
      <c r="J448" s="622"/>
      <c r="K448" s="622"/>
      <c r="L448" s="622"/>
      <c r="M448" s="622"/>
      <c r="N448" s="622">
        <v>1</v>
      </c>
      <c r="O448" s="622">
        <v>658.4</v>
      </c>
      <c r="P448" s="610"/>
      <c r="Q448" s="623">
        <v>658.4</v>
      </c>
    </row>
    <row r="449" spans="1:17" ht="14.4" customHeight="1" x14ac:dyDescent="0.3">
      <c r="A449" s="604" t="s">
        <v>1898</v>
      </c>
      <c r="B449" s="605" t="s">
        <v>1525</v>
      </c>
      <c r="C449" s="605" t="s">
        <v>1501</v>
      </c>
      <c r="D449" s="605" t="s">
        <v>1939</v>
      </c>
      <c r="E449" s="605" t="s">
        <v>1940</v>
      </c>
      <c r="F449" s="622">
        <v>1</v>
      </c>
      <c r="G449" s="622">
        <v>55236.11</v>
      </c>
      <c r="H449" s="622"/>
      <c r="I449" s="622">
        <v>55236.11</v>
      </c>
      <c r="J449" s="622"/>
      <c r="K449" s="622"/>
      <c r="L449" s="622"/>
      <c r="M449" s="622"/>
      <c r="N449" s="622"/>
      <c r="O449" s="622"/>
      <c r="P449" s="610"/>
      <c r="Q449" s="623"/>
    </row>
    <row r="450" spans="1:17" ht="14.4" customHeight="1" x14ac:dyDescent="0.3">
      <c r="A450" s="604" t="s">
        <v>1898</v>
      </c>
      <c r="B450" s="605" t="s">
        <v>1525</v>
      </c>
      <c r="C450" s="605" t="s">
        <v>1501</v>
      </c>
      <c r="D450" s="605" t="s">
        <v>1941</v>
      </c>
      <c r="E450" s="605" t="s">
        <v>1942</v>
      </c>
      <c r="F450" s="622">
        <v>1</v>
      </c>
      <c r="G450" s="622">
        <v>40000</v>
      </c>
      <c r="H450" s="622"/>
      <c r="I450" s="622">
        <v>40000</v>
      </c>
      <c r="J450" s="622"/>
      <c r="K450" s="622"/>
      <c r="L450" s="622"/>
      <c r="M450" s="622"/>
      <c r="N450" s="622"/>
      <c r="O450" s="622"/>
      <c r="P450" s="610"/>
      <c r="Q450" s="623"/>
    </row>
    <row r="451" spans="1:17" ht="14.4" customHeight="1" x14ac:dyDescent="0.3">
      <c r="A451" s="604" t="s">
        <v>1898</v>
      </c>
      <c r="B451" s="605" t="s">
        <v>1525</v>
      </c>
      <c r="C451" s="605" t="s">
        <v>1501</v>
      </c>
      <c r="D451" s="605" t="s">
        <v>1943</v>
      </c>
      <c r="E451" s="605" t="s">
        <v>1944</v>
      </c>
      <c r="F451" s="622">
        <v>1</v>
      </c>
      <c r="G451" s="622">
        <v>16952.3</v>
      </c>
      <c r="H451" s="622"/>
      <c r="I451" s="622">
        <v>16952.3</v>
      </c>
      <c r="J451" s="622"/>
      <c r="K451" s="622"/>
      <c r="L451" s="622"/>
      <c r="M451" s="622"/>
      <c r="N451" s="622"/>
      <c r="O451" s="622"/>
      <c r="P451" s="610"/>
      <c r="Q451" s="623"/>
    </row>
    <row r="452" spans="1:17" ht="14.4" customHeight="1" x14ac:dyDescent="0.3">
      <c r="A452" s="604" t="s">
        <v>1898</v>
      </c>
      <c r="B452" s="605" t="s">
        <v>1525</v>
      </c>
      <c r="C452" s="605" t="s">
        <v>1501</v>
      </c>
      <c r="D452" s="605" t="s">
        <v>1945</v>
      </c>
      <c r="E452" s="605" t="s">
        <v>1946</v>
      </c>
      <c r="F452" s="622"/>
      <c r="G452" s="622"/>
      <c r="H452" s="622"/>
      <c r="I452" s="622"/>
      <c r="J452" s="622">
        <v>1</v>
      </c>
      <c r="K452" s="622">
        <v>2493.59</v>
      </c>
      <c r="L452" s="622">
        <v>1</v>
      </c>
      <c r="M452" s="622">
        <v>2493.59</v>
      </c>
      <c r="N452" s="622"/>
      <c r="O452" s="622"/>
      <c r="P452" s="610"/>
      <c r="Q452" s="623"/>
    </row>
    <row r="453" spans="1:17" ht="14.4" customHeight="1" x14ac:dyDescent="0.3">
      <c r="A453" s="604" t="s">
        <v>1898</v>
      </c>
      <c r="B453" s="605" t="s">
        <v>1525</v>
      </c>
      <c r="C453" s="605" t="s">
        <v>1501</v>
      </c>
      <c r="D453" s="605" t="s">
        <v>1836</v>
      </c>
      <c r="E453" s="605" t="s">
        <v>1814</v>
      </c>
      <c r="F453" s="622"/>
      <c r="G453" s="622"/>
      <c r="H453" s="622"/>
      <c r="I453" s="622"/>
      <c r="J453" s="622">
        <v>1</v>
      </c>
      <c r="K453" s="622">
        <v>8536.5499999999993</v>
      </c>
      <c r="L453" s="622">
        <v>1</v>
      </c>
      <c r="M453" s="622">
        <v>8536.5499999999993</v>
      </c>
      <c r="N453" s="622"/>
      <c r="O453" s="622"/>
      <c r="P453" s="610"/>
      <c r="Q453" s="623"/>
    </row>
    <row r="454" spans="1:17" ht="14.4" customHeight="1" x14ac:dyDescent="0.3">
      <c r="A454" s="604" t="s">
        <v>1898</v>
      </c>
      <c r="B454" s="605" t="s">
        <v>1525</v>
      </c>
      <c r="C454" s="605" t="s">
        <v>1501</v>
      </c>
      <c r="D454" s="605" t="s">
        <v>1837</v>
      </c>
      <c r="E454" s="605" t="s">
        <v>1838</v>
      </c>
      <c r="F454" s="622"/>
      <c r="G454" s="622"/>
      <c r="H454" s="622"/>
      <c r="I454" s="622"/>
      <c r="J454" s="622"/>
      <c r="K454" s="622"/>
      <c r="L454" s="622"/>
      <c r="M454" s="622"/>
      <c r="N454" s="622">
        <v>5</v>
      </c>
      <c r="O454" s="622">
        <v>220356.8</v>
      </c>
      <c r="P454" s="610"/>
      <c r="Q454" s="623">
        <v>44071.360000000001</v>
      </c>
    </row>
    <row r="455" spans="1:17" ht="14.4" customHeight="1" x14ac:dyDescent="0.3">
      <c r="A455" s="604" t="s">
        <v>1898</v>
      </c>
      <c r="B455" s="605" t="s">
        <v>1525</v>
      </c>
      <c r="C455" s="605" t="s">
        <v>1501</v>
      </c>
      <c r="D455" s="605" t="s">
        <v>1947</v>
      </c>
      <c r="E455" s="605" t="s">
        <v>1840</v>
      </c>
      <c r="F455" s="622"/>
      <c r="G455" s="622"/>
      <c r="H455" s="622"/>
      <c r="I455" s="622"/>
      <c r="J455" s="622"/>
      <c r="K455" s="622"/>
      <c r="L455" s="622"/>
      <c r="M455" s="622"/>
      <c r="N455" s="622">
        <v>1</v>
      </c>
      <c r="O455" s="622">
        <v>71000</v>
      </c>
      <c r="P455" s="610"/>
      <c r="Q455" s="623">
        <v>71000</v>
      </c>
    </row>
    <row r="456" spans="1:17" ht="14.4" customHeight="1" x14ac:dyDescent="0.3">
      <c r="A456" s="604" t="s">
        <v>1898</v>
      </c>
      <c r="B456" s="605" t="s">
        <v>1525</v>
      </c>
      <c r="C456" s="605" t="s">
        <v>1501</v>
      </c>
      <c r="D456" s="605" t="s">
        <v>1948</v>
      </c>
      <c r="E456" s="605" t="s">
        <v>1949</v>
      </c>
      <c r="F456" s="622"/>
      <c r="G456" s="622"/>
      <c r="H456" s="622"/>
      <c r="I456" s="622"/>
      <c r="J456" s="622"/>
      <c r="K456" s="622"/>
      <c r="L456" s="622"/>
      <c r="M456" s="622"/>
      <c r="N456" s="622">
        <v>2</v>
      </c>
      <c r="O456" s="622">
        <v>69300</v>
      </c>
      <c r="P456" s="610"/>
      <c r="Q456" s="623">
        <v>34650</v>
      </c>
    </row>
    <row r="457" spans="1:17" ht="14.4" customHeight="1" x14ac:dyDescent="0.3">
      <c r="A457" s="604" t="s">
        <v>1898</v>
      </c>
      <c r="B457" s="605" t="s">
        <v>1525</v>
      </c>
      <c r="C457" s="605" t="s">
        <v>1501</v>
      </c>
      <c r="D457" s="605" t="s">
        <v>1839</v>
      </c>
      <c r="E457" s="605" t="s">
        <v>1840</v>
      </c>
      <c r="F457" s="622"/>
      <c r="G457" s="622"/>
      <c r="H457" s="622"/>
      <c r="I457" s="622"/>
      <c r="J457" s="622"/>
      <c r="K457" s="622"/>
      <c r="L457" s="622"/>
      <c r="M457" s="622"/>
      <c r="N457" s="622">
        <v>1</v>
      </c>
      <c r="O457" s="622">
        <v>75000</v>
      </c>
      <c r="P457" s="610"/>
      <c r="Q457" s="623">
        <v>75000</v>
      </c>
    </row>
    <row r="458" spans="1:17" ht="14.4" customHeight="1" x14ac:dyDescent="0.3">
      <c r="A458" s="604" t="s">
        <v>1898</v>
      </c>
      <c r="B458" s="605" t="s">
        <v>1525</v>
      </c>
      <c r="C458" s="605" t="s">
        <v>1501</v>
      </c>
      <c r="D458" s="605" t="s">
        <v>1950</v>
      </c>
      <c r="E458" s="605" t="s">
        <v>1951</v>
      </c>
      <c r="F458" s="622"/>
      <c r="G458" s="622"/>
      <c r="H458" s="622"/>
      <c r="I458" s="622"/>
      <c r="J458" s="622">
        <v>1</v>
      </c>
      <c r="K458" s="622">
        <v>88685.78</v>
      </c>
      <c r="L458" s="622">
        <v>1</v>
      </c>
      <c r="M458" s="622">
        <v>88685.78</v>
      </c>
      <c r="N458" s="622"/>
      <c r="O458" s="622"/>
      <c r="P458" s="610"/>
      <c r="Q458" s="623"/>
    </row>
    <row r="459" spans="1:17" ht="14.4" customHeight="1" x14ac:dyDescent="0.3">
      <c r="A459" s="604" t="s">
        <v>1898</v>
      </c>
      <c r="B459" s="605" t="s">
        <v>1525</v>
      </c>
      <c r="C459" s="605" t="s">
        <v>1501</v>
      </c>
      <c r="D459" s="605" t="s">
        <v>1952</v>
      </c>
      <c r="E459" s="605" t="s">
        <v>1953</v>
      </c>
      <c r="F459" s="622"/>
      <c r="G459" s="622"/>
      <c r="H459" s="622"/>
      <c r="I459" s="622"/>
      <c r="J459" s="622">
        <v>1</v>
      </c>
      <c r="K459" s="622">
        <v>94917.32</v>
      </c>
      <c r="L459" s="622">
        <v>1</v>
      </c>
      <c r="M459" s="622">
        <v>94917.32</v>
      </c>
      <c r="N459" s="622"/>
      <c r="O459" s="622"/>
      <c r="P459" s="610"/>
      <c r="Q459" s="623"/>
    </row>
    <row r="460" spans="1:17" ht="14.4" customHeight="1" x14ac:dyDescent="0.3">
      <c r="A460" s="604" t="s">
        <v>1898</v>
      </c>
      <c r="B460" s="605" t="s">
        <v>1525</v>
      </c>
      <c r="C460" s="605" t="s">
        <v>1501</v>
      </c>
      <c r="D460" s="605" t="s">
        <v>1954</v>
      </c>
      <c r="E460" s="605" t="s">
        <v>1955</v>
      </c>
      <c r="F460" s="622"/>
      <c r="G460" s="622"/>
      <c r="H460" s="622"/>
      <c r="I460" s="622"/>
      <c r="J460" s="622">
        <v>3</v>
      </c>
      <c r="K460" s="622">
        <v>108675</v>
      </c>
      <c r="L460" s="622">
        <v>1</v>
      </c>
      <c r="M460" s="622">
        <v>36225</v>
      </c>
      <c r="N460" s="622"/>
      <c r="O460" s="622"/>
      <c r="P460" s="610"/>
      <c r="Q460" s="623"/>
    </row>
    <row r="461" spans="1:17" ht="14.4" customHeight="1" x14ac:dyDescent="0.3">
      <c r="A461" s="604" t="s">
        <v>1898</v>
      </c>
      <c r="B461" s="605" t="s">
        <v>1525</v>
      </c>
      <c r="C461" s="605" t="s">
        <v>1501</v>
      </c>
      <c r="D461" s="605" t="s">
        <v>1956</v>
      </c>
      <c r="E461" s="605" t="s">
        <v>1957</v>
      </c>
      <c r="F461" s="622"/>
      <c r="G461" s="622"/>
      <c r="H461" s="622"/>
      <c r="I461" s="622"/>
      <c r="J461" s="622"/>
      <c r="K461" s="622"/>
      <c r="L461" s="622"/>
      <c r="M461" s="622"/>
      <c r="N461" s="622">
        <v>2</v>
      </c>
      <c r="O461" s="622">
        <v>102289.1</v>
      </c>
      <c r="P461" s="610"/>
      <c r="Q461" s="623">
        <v>51144.55</v>
      </c>
    </row>
    <row r="462" spans="1:17" ht="14.4" customHeight="1" x14ac:dyDescent="0.3">
      <c r="A462" s="604" t="s">
        <v>1898</v>
      </c>
      <c r="B462" s="605" t="s">
        <v>1525</v>
      </c>
      <c r="C462" s="605" t="s">
        <v>1508</v>
      </c>
      <c r="D462" s="605" t="s">
        <v>1555</v>
      </c>
      <c r="E462" s="605" t="s">
        <v>1556</v>
      </c>
      <c r="F462" s="622"/>
      <c r="G462" s="622"/>
      <c r="H462" s="622"/>
      <c r="I462" s="622"/>
      <c r="J462" s="622">
        <v>1</v>
      </c>
      <c r="K462" s="622">
        <v>155</v>
      </c>
      <c r="L462" s="622">
        <v>1</v>
      </c>
      <c r="M462" s="622">
        <v>155</v>
      </c>
      <c r="N462" s="622"/>
      <c r="O462" s="622"/>
      <c r="P462" s="610"/>
      <c r="Q462" s="623"/>
    </row>
    <row r="463" spans="1:17" ht="14.4" customHeight="1" x14ac:dyDescent="0.3">
      <c r="A463" s="604" t="s">
        <v>1898</v>
      </c>
      <c r="B463" s="605" t="s">
        <v>1525</v>
      </c>
      <c r="C463" s="605" t="s">
        <v>1508</v>
      </c>
      <c r="D463" s="605" t="s">
        <v>1557</v>
      </c>
      <c r="E463" s="605" t="s">
        <v>1558</v>
      </c>
      <c r="F463" s="622"/>
      <c r="G463" s="622"/>
      <c r="H463" s="622"/>
      <c r="I463" s="622"/>
      <c r="J463" s="622">
        <v>1</v>
      </c>
      <c r="K463" s="622">
        <v>187</v>
      </c>
      <c r="L463" s="622">
        <v>1</v>
      </c>
      <c r="M463" s="622">
        <v>187</v>
      </c>
      <c r="N463" s="622"/>
      <c r="O463" s="622"/>
      <c r="P463" s="610"/>
      <c r="Q463" s="623"/>
    </row>
    <row r="464" spans="1:17" ht="14.4" customHeight="1" x14ac:dyDescent="0.3">
      <c r="A464" s="604" t="s">
        <v>1898</v>
      </c>
      <c r="B464" s="605" t="s">
        <v>1525</v>
      </c>
      <c r="C464" s="605" t="s">
        <v>1508</v>
      </c>
      <c r="D464" s="605" t="s">
        <v>1559</v>
      </c>
      <c r="E464" s="605" t="s">
        <v>1560</v>
      </c>
      <c r="F464" s="622">
        <v>1</v>
      </c>
      <c r="G464" s="622">
        <v>125</v>
      </c>
      <c r="H464" s="622">
        <v>0.9765625</v>
      </c>
      <c r="I464" s="622">
        <v>125</v>
      </c>
      <c r="J464" s="622">
        <v>1</v>
      </c>
      <c r="K464" s="622">
        <v>128</v>
      </c>
      <c r="L464" s="622">
        <v>1</v>
      </c>
      <c r="M464" s="622">
        <v>128</v>
      </c>
      <c r="N464" s="622"/>
      <c r="O464" s="622"/>
      <c r="P464" s="610"/>
      <c r="Q464" s="623"/>
    </row>
    <row r="465" spans="1:17" ht="14.4" customHeight="1" x14ac:dyDescent="0.3">
      <c r="A465" s="604" t="s">
        <v>1898</v>
      </c>
      <c r="B465" s="605" t="s">
        <v>1525</v>
      </c>
      <c r="C465" s="605" t="s">
        <v>1508</v>
      </c>
      <c r="D465" s="605" t="s">
        <v>1561</v>
      </c>
      <c r="E465" s="605" t="s">
        <v>1562</v>
      </c>
      <c r="F465" s="622"/>
      <c r="G465" s="622"/>
      <c r="H465" s="622"/>
      <c r="I465" s="622"/>
      <c r="J465" s="622">
        <v>5</v>
      </c>
      <c r="K465" s="622">
        <v>1115</v>
      </c>
      <c r="L465" s="622">
        <v>1</v>
      </c>
      <c r="M465" s="622">
        <v>223</v>
      </c>
      <c r="N465" s="622"/>
      <c r="O465" s="622"/>
      <c r="P465" s="610"/>
      <c r="Q465" s="623"/>
    </row>
    <row r="466" spans="1:17" ht="14.4" customHeight="1" x14ac:dyDescent="0.3">
      <c r="A466" s="604" t="s">
        <v>1898</v>
      </c>
      <c r="B466" s="605" t="s">
        <v>1525</v>
      </c>
      <c r="C466" s="605" t="s">
        <v>1508</v>
      </c>
      <c r="D466" s="605" t="s">
        <v>1567</v>
      </c>
      <c r="E466" s="605" t="s">
        <v>1568</v>
      </c>
      <c r="F466" s="622">
        <v>1</v>
      </c>
      <c r="G466" s="622">
        <v>221</v>
      </c>
      <c r="H466" s="622">
        <v>0.98222222222222222</v>
      </c>
      <c r="I466" s="622">
        <v>221</v>
      </c>
      <c r="J466" s="622">
        <v>1</v>
      </c>
      <c r="K466" s="622">
        <v>225</v>
      </c>
      <c r="L466" s="622">
        <v>1</v>
      </c>
      <c r="M466" s="622">
        <v>225</v>
      </c>
      <c r="N466" s="622">
        <v>1</v>
      </c>
      <c r="O466" s="622">
        <v>225</v>
      </c>
      <c r="P466" s="610">
        <v>1</v>
      </c>
      <c r="Q466" s="623">
        <v>225</v>
      </c>
    </row>
    <row r="467" spans="1:17" ht="14.4" customHeight="1" x14ac:dyDescent="0.3">
      <c r="A467" s="604" t="s">
        <v>1898</v>
      </c>
      <c r="B467" s="605" t="s">
        <v>1525</v>
      </c>
      <c r="C467" s="605" t="s">
        <v>1508</v>
      </c>
      <c r="D467" s="605" t="s">
        <v>1579</v>
      </c>
      <c r="E467" s="605" t="s">
        <v>1580</v>
      </c>
      <c r="F467" s="622">
        <v>4</v>
      </c>
      <c r="G467" s="622">
        <v>1320</v>
      </c>
      <c r="H467" s="622"/>
      <c r="I467" s="622">
        <v>330</v>
      </c>
      <c r="J467" s="622"/>
      <c r="K467" s="622"/>
      <c r="L467" s="622"/>
      <c r="M467" s="622"/>
      <c r="N467" s="622"/>
      <c r="O467" s="622"/>
      <c r="P467" s="610"/>
      <c r="Q467" s="623"/>
    </row>
    <row r="468" spans="1:17" ht="14.4" customHeight="1" x14ac:dyDescent="0.3">
      <c r="A468" s="604" t="s">
        <v>1898</v>
      </c>
      <c r="B468" s="605" t="s">
        <v>1525</v>
      </c>
      <c r="C468" s="605" t="s">
        <v>1508</v>
      </c>
      <c r="D468" s="605" t="s">
        <v>1958</v>
      </c>
      <c r="E468" s="605" t="s">
        <v>1959</v>
      </c>
      <c r="F468" s="622">
        <v>2</v>
      </c>
      <c r="G468" s="622">
        <v>27448</v>
      </c>
      <c r="H468" s="622">
        <v>0.99133198497544062</v>
      </c>
      <c r="I468" s="622">
        <v>13724</v>
      </c>
      <c r="J468" s="622">
        <v>2</v>
      </c>
      <c r="K468" s="622">
        <v>27688</v>
      </c>
      <c r="L468" s="622">
        <v>1</v>
      </c>
      <c r="M468" s="622">
        <v>13844</v>
      </c>
      <c r="N468" s="622">
        <v>3</v>
      </c>
      <c r="O468" s="622">
        <v>41535</v>
      </c>
      <c r="P468" s="610">
        <v>1.500108350187807</v>
      </c>
      <c r="Q468" s="623">
        <v>13845</v>
      </c>
    </row>
    <row r="469" spans="1:17" ht="14.4" customHeight="1" x14ac:dyDescent="0.3">
      <c r="A469" s="604" t="s">
        <v>1898</v>
      </c>
      <c r="B469" s="605" t="s">
        <v>1525</v>
      </c>
      <c r="C469" s="605" t="s">
        <v>1508</v>
      </c>
      <c r="D469" s="605" t="s">
        <v>1755</v>
      </c>
      <c r="E469" s="605" t="s">
        <v>1756</v>
      </c>
      <c r="F469" s="622">
        <v>50</v>
      </c>
      <c r="G469" s="622">
        <v>206950</v>
      </c>
      <c r="H469" s="622">
        <v>1.1833287589771739</v>
      </c>
      <c r="I469" s="622">
        <v>4139</v>
      </c>
      <c r="J469" s="622">
        <v>42</v>
      </c>
      <c r="K469" s="622">
        <v>174888</v>
      </c>
      <c r="L469" s="622">
        <v>1</v>
      </c>
      <c r="M469" s="622">
        <v>4164</v>
      </c>
      <c r="N469" s="622">
        <v>45</v>
      </c>
      <c r="O469" s="622">
        <v>187380</v>
      </c>
      <c r="P469" s="610">
        <v>1.0714285714285714</v>
      </c>
      <c r="Q469" s="623">
        <v>4164</v>
      </c>
    </row>
    <row r="470" spans="1:17" ht="14.4" customHeight="1" x14ac:dyDescent="0.3">
      <c r="A470" s="604" t="s">
        <v>1898</v>
      </c>
      <c r="B470" s="605" t="s">
        <v>1525</v>
      </c>
      <c r="C470" s="605" t="s">
        <v>1508</v>
      </c>
      <c r="D470" s="605" t="s">
        <v>1759</v>
      </c>
      <c r="E470" s="605" t="s">
        <v>1760</v>
      </c>
      <c r="F470" s="622"/>
      <c r="G470" s="622"/>
      <c r="H470" s="622"/>
      <c r="I470" s="622"/>
      <c r="J470" s="622">
        <v>1</v>
      </c>
      <c r="K470" s="622">
        <v>6319</v>
      </c>
      <c r="L470" s="622">
        <v>1</v>
      </c>
      <c r="M470" s="622">
        <v>6319</v>
      </c>
      <c r="N470" s="622"/>
      <c r="O470" s="622"/>
      <c r="P470" s="610"/>
      <c r="Q470" s="623"/>
    </row>
    <row r="471" spans="1:17" ht="14.4" customHeight="1" x14ac:dyDescent="0.3">
      <c r="A471" s="604" t="s">
        <v>1898</v>
      </c>
      <c r="B471" s="605" t="s">
        <v>1525</v>
      </c>
      <c r="C471" s="605" t="s">
        <v>1508</v>
      </c>
      <c r="D471" s="605" t="s">
        <v>1843</v>
      </c>
      <c r="E471" s="605" t="s">
        <v>1844</v>
      </c>
      <c r="F471" s="622">
        <v>8</v>
      </c>
      <c r="G471" s="622">
        <v>120576</v>
      </c>
      <c r="H471" s="622">
        <v>1.9753604193971166</v>
      </c>
      <c r="I471" s="622">
        <v>15072</v>
      </c>
      <c r="J471" s="622">
        <v>4</v>
      </c>
      <c r="K471" s="622">
        <v>61040</v>
      </c>
      <c r="L471" s="622">
        <v>1</v>
      </c>
      <c r="M471" s="622">
        <v>15260</v>
      </c>
      <c r="N471" s="622">
        <v>4</v>
      </c>
      <c r="O471" s="622">
        <v>61048</v>
      </c>
      <c r="P471" s="610">
        <v>1.0001310615989516</v>
      </c>
      <c r="Q471" s="623">
        <v>15262</v>
      </c>
    </row>
    <row r="472" spans="1:17" ht="14.4" customHeight="1" x14ac:dyDescent="0.3">
      <c r="A472" s="604" t="s">
        <v>1898</v>
      </c>
      <c r="B472" s="605" t="s">
        <v>1525</v>
      </c>
      <c r="C472" s="605" t="s">
        <v>1508</v>
      </c>
      <c r="D472" s="605" t="s">
        <v>1763</v>
      </c>
      <c r="E472" s="605" t="s">
        <v>1764</v>
      </c>
      <c r="F472" s="622">
        <v>156</v>
      </c>
      <c r="G472" s="622">
        <v>596544</v>
      </c>
      <c r="H472" s="622">
        <v>1.2463312719371553</v>
      </c>
      <c r="I472" s="622">
        <v>3824</v>
      </c>
      <c r="J472" s="622">
        <v>124</v>
      </c>
      <c r="K472" s="622">
        <v>478640</v>
      </c>
      <c r="L472" s="622">
        <v>1</v>
      </c>
      <c r="M472" s="622">
        <v>3860</v>
      </c>
      <c r="N472" s="622">
        <v>135</v>
      </c>
      <c r="O472" s="622">
        <v>521100</v>
      </c>
      <c r="P472" s="610">
        <v>1.0887096774193548</v>
      </c>
      <c r="Q472" s="623">
        <v>3860</v>
      </c>
    </row>
    <row r="473" spans="1:17" ht="14.4" customHeight="1" x14ac:dyDescent="0.3">
      <c r="A473" s="604" t="s">
        <v>1898</v>
      </c>
      <c r="B473" s="605" t="s">
        <v>1525</v>
      </c>
      <c r="C473" s="605" t="s">
        <v>1508</v>
      </c>
      <c r="D473" s="605" t="s">
        <v>1765</v>
      </c>
      <c r="E473" s="605" t="s">
        <v>1766</v>
      </c>
      <c r="F473" s="622">
        <v>4</v>
      </c>
      <c r="G473" s="622">
        <v>20648</v>
      </c>
      <c r="H473" s="622">
        <v>0.99078694817658353</v>
      </c>
      <c r="I473" s="622">
        <v>5162</v>
      </c>
      <c r="J473" s="622">
        <v>4</v>
      </c>
      <c r="K473" s="622">
        <v>20840</v>
      </c>
      <c r="L473" s="622">
        <v>1</v>
      </c>
      <c r="M473" s="622">
        <v>5210</v>
      </c>
      <c r="N473" s="622">
        <v>4</v>
      </c>
      <c r="O473" s="622">
        <v>20840</v>
      </c>
      <c r="P473" s="610">
        <v>1</v>
      </c>
      <c r="Q473" s="623">
        <v>5210</v>
      </c>
    </row>
    <row r="474" spans="1:17" ht="14.4" customHeight="1" x14ac:dyDescent="0.3">
      <c r="A474" s="604" t="s">
        <v>1898</v>
      </c>
      <c r="B474" s="605" t="s">
        <v>1525</v>
      </c>
      <c r="C474" s="605" t="s">
        <v>1508</v>
      </c>
      <c r="D474" s="605" t="s">
        <v>1767</v>
      </c>
      <c r="E474" s="605" t="s">
        <v>1768</v>
      </c>
      <c r="F474" s="622">
        <v>138</v>
      </c>
      <c r="G474" s="622">
        <v>1083714</v>
      </c>
      <c r="H474" s="622">
        <v>1.1301342649320854</v>
      </c>
      <c r="I474" s="622">
        <v>7853</v>
      </c>
      <c r="J474" s="622">
        <v>121</v>
      </c>
      <c r="K474" s="622">
        <v>958925</v>
      </c>
      <c r="L474" s="622">
        <v>1</v>
      </c>
      <c r="M474" s="622">
        <v>7925</v>
      </c>
      <c r="N474" s="622">
        <v>117</v>
      </c>
      <c r="O474" s="622">
        <v>927342</v>
      </c>
      <c r="P474" s="610">
        <v>0.96706416038793441</v>
      </c>
      <c r="Q474" s="623">
        <v>7926</v>
      </c>
    </row>
    <row r="475" spans="1:17" ht="14.4" customHeight="1" x14ac:dyDescent="0.3">
      <c r="A475" s="604" t="s">
        <v>1898</v>
      </c>
      <c r="B475" s="605" t="s">
        <v>1525</v>
      </c>
      <c r="C475" s="605" t="s">
        <v>1508</v>
      </c>
      <c r="D475" s="605" t="s">
        <v>1960</v>
      </c>
      <c r="E475" s="605" t="s">
        <v>1961</v>
      </c>
      <c r="F475" s="622">
        <v>2</v>
      </c>
      <c r="G475" s="622">
        <v>1838</v>
      </c>
      <c r="H475" s="622">
        <v>1.969989281886388</v>
      </c>
      <c r="I475" s="622">
        <v>919</v>
      </c>
      <c r="J475" s="622">
        <v>1</v>
      </c>
      <c r="K475" s="622">
        <v>933</v>
      </c>
      <c r="L475" s="622">
        <v>1</v>
      </c>
      <c r="M475" s="622">
        <v>933</v>
      </c>
      <c r="N475" s="622"/>
      <c r="O475" s="622"/>
      <c r="P475" s="610"/>
      <c r="Q475" s="623"/>
    </row>
    <row r="476" spans="1:17" ht="14.4" customHeight="1" x14ac:dyDescent="0.3">
      <c r="A476" s="604" t="s">
        <v>1898</v>
      </c>
      <c r="B476" s="605" t="s">
        <v>1525</v>
      </c>
      <c r="C476" s="605" t="s">
        <v>1508</v>
      </c>
      <c r="D476" s="605" t="s">
        <v>1589</v>
      </c>
      <c r="E476" s="605" t="s">
        <v>1590</v>
      </c>
      <c r="F476" s="622"/>
      <c r="G476" s="622"/>
      <c r="H476" s="622"/>
      <c r="I476" s="622"/>
      <c r="J476" s="622">
        <v>1</v>
      </c>
      <c r="K476" s="622">
        <v>1293</v>
      </c>
      <c r="L476" s="622">
        <v>1</v>
      </c>
      <c r="M476" s="622">
        <v>1293</v>
      </c>
      <c r="N476" s="622">
        <v>1</v>
      </c>
      <c r="O476" s="622">
        <v>1294</v>
      </c>
      <c r="P476" s="610">
        <v>1.0007733952049498</v>
      </c>
      <c r="Q476" s="623">
        <v>1294</v>
      </c>
    </row>
    <row r="477" spans="1:17" ht="14.4" customHeight="1" x14ac:dyDescent="0.3">
      <c r="A477" s="604" t="s">
        <v>1898</v>
      </c>
      <c r="B477" s="605" t="s">
        <v>1525</v>
      </c>
      <c r="C477" s="605" t="s">
        <v>1508</v>
      </c>
      <c r="D477" s="605" t="s">
        <v>1593</v>
      </c>
      <c r="E477" s="605" t="s">
        <v>1594</v>
      </c>
      <c r="F477" s="622">
        <v>8</v>
      </c>
      <c r="G477" s="622">
        <v>40608</v>
      </c>
      <c r="H477" s="622">
        <v>1.9685863874345551</v>
      </c>
      <c r="I477" s="622">
        <v>5076</v>
      </c>
      <c r="J477" s="622">
        <v>4</v>
      </c>
      <c r="K477" s="622">
        <v>20628</v>
      </c>
      <c r="L477" s="622">
        <v>1</v>
      </c>
      <c r="M477" s="622">
        <v>5157</v>
      </c>
      <c r="N477" s="622">
        <v>1</v>
      </c>
      <c r="O477" s="622">
        <v>5157</v>
      </c>
      <c r="P477" s="610">
        <v>0.25</v>
      </c>
      <c r="Q477" s="623">
        <v>5157</v>
      </c>
    </row>
    <row r="478" spans="1:17" ht="14.4" customHeight="1" x14ac:dyDescent="0.3">
      <c r="A478" s="604" t="s">
        <v>1898</v>
      </c>
      <c r="B478" s="605" t="s">
        <v>1525</v>
      </c>
      <c r="C478" s="605" t="s">
        <v>1508</v>
      </c>
      <c r="D478" s="605" t="s">
        <v>1845</v>
      </c>
      <c r="E478" s="605" t="s">
        <v>1846</v>
      </c>
      <c r="F478" s="622">
        <v>8</v>
      </c>
      <c r="G478" s="622">
        <v>0</v>
      </c>
      <c r="H478" s="622"/>
      <c r="I478" s="622">
        <v>0</v>
      </c>
      <c r="J478" s="622">
        <v>3</v>
      </c>
      <c r="K478" s="622">
        <v>0</v>
      </c>
      <c r="L478" s="622"/>
      <c r="M478" s="622">
        <v>0</v>
      </c>
      <c r="N478" s="622">
        <v>4</v>
      </c>
      <c r="O478" s="622">
        <v>0</v>
      </c>
      <c r="P478" s="610"/>
      <c r="Q478" s="623">
        <v>0</v>
      </c>
    </row>
    <row r="479" spans="1:17" ht="14.4" customHeight="1" x14ac:dyDescent="0.3">
      <c r="A479" s="604" t="s">
        <v>1898</v>
      </c>
      <c r="B479" s="605" t="s">
        <v>1525</v>
      </c>
      <c r="C479" s="605" t="s">
        <v>1508</v>
      </c>
      <c r="D479" s="605" t="s">
        <v>1873</v>
      </c>
      <c r="E479" s="605" t="s">
        <v>1846</v>
      </c>
      <c r="F479" s="622"/>
      <c r="G479" s="622"/>
      <c r="H479" s="622"/>
      <c r="I479" s="622"/>
      <c r="J479" s="622">
        <v>1</v>
      </c>
      <c r="K479" s="622">
        <v>0</v>
      </c>
      <c r="L479" s="622"/>
      <c r="M479" s="622">
        <v>0</v>
      </c>
      <c r="N479" s="622"/>
      <c r="O479" s="622"/>
      <c r="P479" s="610"/>
      <c r="Q479" s="623"/>
    </row>
    <row r="480" spans="1:17" ht="14.4" customHeight="1" x14ac:dyDescent="0.3">
      <c r="A480" s="604" t="s">
        <v>1898</v>
      </c>
      <c r="B480" s="605" t="s">
        <v>1525</v>
      </c>
      <c r="C480" s="605" t="s">
        <v>1508</v>
      </c>
      <c r="D480" s="605" t="s">
        <v>1962</v>
      </c>
      <c r="E480" s="605" t="s">
        <v>1850</v>
      </c>
      <c r="F480" s="622"/>
      <c r="G480" s="622"/>
      <c r="H480" s="622"/>
      <c r="I480" s="622"/>
      <c r="J480" s="622">
        <v>2</v>
      </c>
      <c r="K480" s="622">
        <v>0</v>
      </c>
      <c r="L480" s="622"/>
      <c r="M480" s="622">
        <v>0</v>
      </c>
      <c r="N480" s="622"/>
      <c r="O480" s="622"/>
      <c r="P480" s="610"/>
      <c r="Q480" s="623"/>
    </row>
    <row r="481" spans="1:17" ht="14.4" customHeight="1" x14ac:dyDescent="0.3">
      <c r="A481" s="604" t="s">
        <v>1898</v>
      </c>
      <c r="B481" s="605" t="s">
        <v>1525</v>
      </c>
      <c r="C481" s="605" t="s">
        <v>1508</v>
      </c>
      <c r="D481" s="605" t="s">
        <v>1771</v>
      </c>
      <c r="E481" s="605" t="s">
        <v>1772</v>
      </c>
      <c r="F481" s="622">
        <v>4</v>
      </c>
      <c r="G481" s="622">
        <v>3008</v>
      </c>
      <c r="H481" s="622">
        <v>1.88</v>
      </c>
      <c r="I481" s="622">
        <v>752</v>
      </c>
      <c r="J481" s="622">
        <v>2</v>
      </c>
      <c r="K481" s="622">
        <v>1600</v>
      </c>
      <c r="L481" s="622">
        <v>1</v>
      </c>
      <c r="M481" s="622">
        <v>800</v>
      </c>
      <c r="N481" s="622">
        <v>10</v>
      </c>
      <c r="O481" s="622">
        <v>8010</v>
      </c>
      <c r="P481" s="610">
        <v>5.0062499999999996</v>
      </c>
      <c r="Q481" s="623">
        <v>801</v>
      </c>
    </row>
    <row r="482" spans="1:17" ht="14.4" customHeight="1" x14ac:dyDescent="0.3">
      <c r="A482" s="604" t="s">
        <v>1898</v>
      </c>
      <c r="B482" s="605" t="s">
        <v>1525</v>
      </c>
      <c r="C482" s="605" t="s">
        <v>1508</v>
      </c>
      <c r="D482" s="605" t="s">
        <v>1601</v>
      </c>
      <c r="E482" s="605" t="s">
        <v>1602</v>
      </c>
      <c r="F482" s="622">
        <v>47</v>
      </c>
      <c r="G482" s="622">
        <v>8225</v>
      </c>
      <c r="H482" s="622">
        <v>1.0561119671289163</v>
      </c>
      <c r="I482" s="622">
        <v>175</v>
      </c>
      <c r="J482" s="622">
        <v>44</v>
      </c>
      <c r="K482" s="622">
        <v>7788</v>
      </c>
      <c r="L482" s="622">
        <v>1</v>
      </c>
      <c r="M482" s="622">
        <v>177</v>
      </c>
      <c r="N482" s="622">
        <v>63</v>
      </c>
      <c r="O482" s="622">
        <v>11151</v>
      </c>
      <c r="P482" s="610">
        <v>1.4318181818181819</v>
      </c>
      <c r="Q482" s="623">
        <v>177</v>
      </c>
    </row>
    <row r="483" spans="1:17" ht="14.4" customHeight="1" x14ac:dyDescent="0.3">
      <c r="A483" s="604" t="s">
        <v>1898</v>
      </c>
      <c r="B483" s="605" t="s">
        <v>1525</v>
      </c>
      <c r="C483" s="605" t="s">
        <v>1508</v>
      </c>
      <c r="D483" s="605" t="s">
        <v>1603</v>
      </c>
      <c r="E483" s="605" t="s">
        <v>1604</v>
      </c>
      <c r="F483" s="622">
        <v>1</v>
      </c>
      <c r="G483" s="622">
        <v>2001</v>
      </c>
      <c r="H483" s="622">
        <v>0.97705078125</v>
      </c>
      <c r="I483" s="622">
        <v>2001</v>
      </c>
      <c r="J483" s="622">
        <v>1</v>
      </c>
      <c r="K483" s="622">
        <v>2048</v>
      </c>
      <c r="L483" s="622">
        <v>1</v>
      </c>
      <c r="M483" s="622">
        <v>2048</v>
      </c>
      <c r="N483" s="622">
        <v>1</v>
      </c>
      <c r="O483" s="622">
        <v>2049</v>
      </c>
      <c r="P483" s="610">
        <v>1.00048828125</v>
      </c>
      <c r="Q483" s="623">
        <v>2049</v>
      </c>
    </row>
    <row r="484" spans="1:17" ht="14.4" customHeight="1" x14ac:dyDescent="0.3">
      <c r="A484" s="604" t="s">
        <v>1898</v>
      </c>
      <c r="B484" s="605" t="s">
        <v>1525</v>
      </c>
      <c r="C484" s="605" t="s">
        <v>1508</v>
      </c>
      <c r="D484" s="605" t="s">
        <v>1609</v>
      </c>
      <c r="E484" s="605" t="s">
        <v>1610</v>
      </c>
      <c r="F484" s="622">
        <v>8</v>
      </c>
      <c r="G484" s="622">
        <v>21568</v>
      </c>
      <c r="H484" s="622">
        <v>3.9415204678362574</v>
      </c>
      <c r="I484" s="622">
        <v>2696</v>
      </c>
      <c r="J484" s="622">
        <v>2</v>
      </c>
      <c r="K484" s="622">
        <v>5472</v>
      </c>
      <c r="L484" s="622">
        <v>1</v>
      </c>
      <c r="M484" s="622">
        <v>2736</v>
      </c>
      <c r="N484" s="622">
        <v>1</v>
      </c>
      <c r="O484" s="622">
        <v>2737</v>
      </c>
      <c r="P484" s="610">
        <v>0.5001827485380117</v>
      </c>
      <c r="Q484" s="623">
        <v>2737</v>
      </c>
    </row>
    <row r="485" spans="1:17" ht="14.4" customHeight="1" x14ac:dyDescent="0.3">
      <c r="A485" s="604" t="s">
        <v>1898</v>
      </c>
      <c r="B485" s="605" t="s">
        <v>1525</v>
      </c>
      <c r="C485" s="605" t="s">
        <v>1508</v>
      </c>
      <c r="D485" s="605" t="s">
        <v>1611</v>
      </c>
      <c r="E485" s="605" t="s">
        <v>1612</v>
      </c>
      <c r="F485" s="622">
        <v>8</v>
      </c>
      <c r="G485" s="622">
        <v>41504</v>
      </c>
      <c r="H485" s="622"/>
      <c r="I485" s="622">
        <v>5188</v>
      </c>
      <c r="J485" s="622"/>
      <c r="K485" s="622"/>
      <c r="L485" s="622"/>
      <c r="M485" s="622"/>
      <c r="N485" s="622"/>
      <c r="O485" s="622"/>
      <c r="P485" s="610"/>
      <c r="Q485" s="623"/>
    </row>
    <row r="486" spans="1:17" ht="14.4" customHeight="1" x14ac:dyDescent="0.3">
      <c r="A486" s="604" t="s">
        <v>1898</v>
      </c>
      <c r="B486" s="605" t="s">
        <v>1525</v>
      </c>
      <c r="C486" s="605" t="s">
        <v>1508</v>
      </c>
      <c r="D486" s="605" t="s">
        <v>1847</v>
      </c>
      <c r="E486" s="605" t="s">
        <v>1848</v>
      </c>
      <c r="F486" s="622">
        <v>24</v>
      </c>
      <c r="G486" s="622">
        <v>49968</v>
      </c>
      <c r="H486" s="622">
        <v>0.67565411398823605</v>
      </c>
      <c r="I486" s="622">
        <v>2082</v>
      </c>
      <c r="J486" s="622">
        <v>35</v>
      </c>
      <c r="K486" s="622">
        <v>73955</v>
      </c>
      <c r="L486" s="622">
        <v>1</v>
      </c>
      <c r="M486" s="622">
        <v>2113</v>
      </c>
      <c r="N486" s="622">
        <v>21</v>
      </c>
      <c r="O486" s="622">
        <v>44373</v>
      </c>
      <c r="P486" s="610">
        <v>0.6</v>
      </c>
      <c r="Q486" s="623">
        <v>2113</v>
      </c>
    </row>
    <row r="487" spans="1:17" ht="14.4" customHeight="1" x14ac:dyDescent="0.3">
      <c r="A487" s="604" t="s">
        <v>1898</v>
      </c>
      <c r="B487" s="605" t="s">
        <v>1525</v>
      </c>
      <c r="C487" s="605" t="s">
        <v>1508</v>
      </c>
      <c r="D487" s="605" t="s">
        <v>1619</v>
      </c>
      <c r="E487" s="605" t="s">
        <v>1620</v>
      </c>
      <c r="F487" s="622"/>
      <c r="G487" s="622"/>
      <c r="H487" s="622"/>
      <c r="I487" s="622"/>
      <c r="J487" s="622">
        <v>1</v>
      </c>
      <c r="K487" s="622">
        <v>155</v>
      </c>
      <c r="L487" s="622">
        <v>1</v>
      </c>
      <c r="M487" s="622">
        <v>155</v>
      </c>
      <c r="N487" s="622"/>
      <c r="O487" s="622"/>
      <c r="P487" s="610"/>
      <c r="Q487" s="623"/>
    </row>
    <row r="488" spans="1:17" ht="14.4" customHeight="1" x14ac:dyDescent="0.3">
      <c r="A488" s="604" t="s">
        <v>1898</v>
      </c>
      <c r="B488" s="605" t="s">
        <v>1525</v>
      </c>
      <c r="C488" s="605" t="s">
        <v>1508</v>
      </c>
      <c r="D488" s="605" t="s">
        <v>1623</v>
      </c>
      <c r="E488" s="605" t="s">
        <v>1624</v>
      </c>
      <c r="F488" s="622">
        <v>17</v>
      </c>
      <c r="G488" s="622">
        <v>3400</v>
      </c>
      <c r="H488" s="622">
        <v>2.7777777777777777</v>
      </c>
      <c r="I488" s="622">
        <v>200</v>
      </c>
      <c r="J488" s="622">
        <v>6</v>
      </c>
      <c r="K488" s="622">
        <v>1224</v>
      </c>
      <c r="L488" s="622">
        <v>1</v>
      </c>
      <c r="M488" s="622">
        <v>204</v>
      </c>
      <c r="N488" s="622">
        <v>9</v>
      </c>
      <c r="O488" s="622">
        <v>1836</v>
      </c>
      <c r="P488" s="610">
        <v>1.5</v>
      </c>
      <c r="Q488" s="623">
        <v>204</v>
      </c>
    </row>
    <row r="489" spans="1:17" ht="14.4" customHeight="1" x14ac:dyDescent="0.3">
      <c r="A489" s="604" t="s">
        <v>1898</v>
      </c>
      <c r="B489" s="605" t="s">
        <v>1525</v>
      </c>
      <c r="C489" s="605" t="s">
        <v>1508</v>
      </c>
      <c r="D489" s="605" t="s">
        <v>1631</v>
      </c>
      <c r="E489" s="605" t="s">
        <v>1632</v>
      </c>
      <c r="F489" s="622">
        <v>18</v>
      </c>
      <c r="G489" s="622">
        <v>38214</v>
      </c>
      <c r="H489" s="622">
        <v>0.80640668523676884</v>
      </c>
      <c r="I489" s="622">
        <v>2123</v>
      </c>
      <c r="J489" s="622">
        <v>22</v>
      </c>
      <c r="K489" s="622">
        <v>47388</v>
      </c>
      <c r="L489" s="622">
        <v>1</v>
      </c>
      <c r="M489" s="622">
        <v>2154</v>
      </c>
      <c r="N489" s="622">
        <v>38</v>
      </c>
      <c r="O489" s="622">
        <v>81890</v>
      </c>
      <c r="P489" s="610">
        <v>1.728074618046763</v>
      </c>
      <c r="Q489" s="623">
        <v>2155</v>
      </c>
    </row>
    <row r="490" spans="1:17" ht="14.4" customHeight="1" x14ac:dyDescent="0.3">
      <c r="A490" s="604" t="s">
        <v>1898</v>
      </c>
      <c r="B490" s="605" t="s">
        <v>1525</v>
      </c>
      <c r="C490" s="605" t="s">
        <v>1508</v>
      </c>
      <c r="D490" s="605" t="s">
        <v>1773</v>
      </c>
      <c r="E490" s="605" t="s">
        <v>1764</v>
      </c>
      <c r="F490" s="622">
        <v>173</v>
      </c>
      <c r="G490" s="622">
        <v>323337</v>
      </c>
      <c r="H490" s="622">
        <v>1.2410072770817981</v>
      </c>
      <c r="I490" s="622">
        <v>1869</v>
      </c>
      <c r="J490" s="622">
        <v>138</v>
      </c>
      <c r="K490" s="622">
        <v>260544</v>
      </c>
      <c r="L490" s="622">
        <v>1</v>
      </c>
      <c r="M490" s="622">
        <v>1888</v>
      </c>
      <c r="N490" s="622">
        <v>163</v>
      </c>
      <c r="O490" s="622">
        <v>307907</v>
      </c>
      <c r="P490" s="610">
        <v>1.1817850343895848</v>
      </c>
      <c r="Q490" s="623">
        <v>1889</v>
      </c>
    </row>
    <row r="491" spans="1:17" ht="14.4" customHeight="1" x14ac:dyDescent="0.3">
      <c r="A491" s="604" t="s">
        <v>1898</v>
      </c>
      <c r="B491" s="605" t="s">
        <v>1525</v>
      </c>
      <c r="C491" s="605" t="s">
        <v>1508</v>
      </c>
      <c r="D491" s="605" t="s">
        <v>1776</v>
      </c>
      <c r="E491" s="605" t="s">
        <v>1777</v>
      </c>
      <c r="F491" s="622">
        <v>95</v>
      </c>
      <c r="G491" s="622">
        <v>797905</v>
      </c>
      <c r="H491" s="622">
        <v>1.1503190424976717</v>
      </c>
      <c r="I491" s="622">
        <v>8399</v>
      </c>
      <c r="J491" s="622">
        <v>82</v>
      </c>
      <c r="K491" s="622">
        <v>693638</v>
      </c>
      <c r="L491" s="622">
        <v>1</v>
      </c>
      <c r="M491" s="622">
        <v>8459</v>
      </c>
      <c r="N491" s="622">
        <v>87</v>
      </c>
      <c r="O491" s="622">
        <v>736020</v>
      </c>
      <c r="P491" s="610">
        <v>1.0611010354104013</v>
      </c>
      <c r="Q491" s="623">
        <v>8460</v>
      </c>
    </row>
    <row r="492" spans="1:17" ht="14.4" customHeight="1" x14ac:dyDescent="0.3">
      <c r="A492" s="604" t="s">
        <v>1898</v>
      </c>
      <c r="B492" s="605" t="s">
        <v>1525</v>
      </c>
      <c r="C492" s="605" t="s">
        <v>1508</v>
      </c>
      <c r="D492" s="605" t="s">
        <v>1849</v>
      </c>
      <c r="E492" s="605" t="s">
        <v>1850</v>
      </c>
      <c r="F492" s="622">
        <v>14</v>
      </c>
      <c r="G492" s="622">
        <v>0</v>
      </c>
      <c r="H492" s="622"/>
      <c r="I492" s="622">
        <v>0</v>
      </c>
      <c r="J492" s="622">
        <v>21</v>
      </c>
      <c r="K492" s="622">
        <v>0</v>
      </c>
      <c r="L492" s="622"/>
      <c r="M492" s="622">
        <v>0</v>
      </c>
      <c r="N492" s="622">
        <v>16</v>
      </c>
      <c r="O492" s="622">
        <v>0</v>
      </c>
      <c r="P492" s="610"/>
      <c r="Q492" s="623">
        <v>0</v>
      </c>
    </row>
    <row r="493" spans="1:17" ht="14.4" customHeight="1" x14ac:dyDescent="0.3">
      <c r="A493" s="604" t="s">
        <v>1898</v>
      </c>
      <c r="B493" s="605" t="s">
        <v>1525</v>
      </c>
      <c r="C493" s="605" t="s">
        <v>1508</v>
      </c>
      <c r="D493" s="605" t="s">
        <v>1641</v>
      </c>
      <c r="E493" s="605" t="s">
        <v>1642</v>
      </c>
      <c r="F493" s="622"/>
      <c r="G493" s="622"/>
      <c r="H493" s="622"/>
      <c r="I493" s="622"/>
      <c r="J493" s="622">
        <v>1</v>
      </c>
      <c r="K493" s="622">
        <v>2053</v>
      </c>
      <c r="L493" s="622">
        <v>1</v>
      </c>
      <c r="M493" s="622">
        <v>2053</v>
      </c>
      <c r="N493" s="622">
        <v>1</v>
      </c>
      <c r="O493" s="622">
        <v>2053</v>
      </c>
      <c r="P493" s="610">
        <v>1</v>
      </c>
      <c r="Q493" s="623">
        <v>2053</v>
      </c>
    </row>
    <row r="494" spans="1:17" ht="14.4" customHeight="1" x14ac:dyDescent="0.3">
      <c r="A494" s="604" t="s">
        <v>1898</v>
      </c>
      <c r="B494" s="605" t="s">
        <v>1525</v>
      </c>
      <c r="C494" s="605" t="s">
        <v>1508</v>
      </c>
      <c r="D494" s="605" t="s">
        <v>1780</v>
      </c>
      <c r="E494" s="605" t="s">
        <v>1781</v>
      </c>
      <c r="F494" s="622">
        <v>2</v>
      </c>
      <c r="G494" s="622">
        <v>1838</v>
      </c>
      <c r="H494" s="622"/>
      <c r="I494" s="622">
        <v>919</v>
      </c>
      <c r="J494" s="622"/>
      <c r="K494" s="622"/>
      <c r="L494" s="622"/>
      <c r="M494" s="622"/>
      <c r="N494" s="622"/>
      <c r="O494" s="622"/>
      <c r="P494" s="610"/>
      <c r="Q494" s="623"/>
    </row>
    <row r="495" spans="1:17" ht="14.4" customHeight="1" x14ac:dyDescent="0.3">
      <c r="A495" s="604" t="s">
        <v>1898</v>
      </c>
      <c r="B495" s="605" t="s">
        <v>1525</v>
      </c>
      <c r="C495" s="605" t="s">
        <v>1508</v>
      </c>
      <c r="D495" s="605" t="s">
        <v>1851</v>
      </c>
      <c r="E495" s="605" t="s">
        <v>1852</v>
      </c>
      <c r="F495" s="622">
        <v>4</v>
      </c>
      <c r="G495" s="622">
        <v>2252</v>
      </c>
      <c r="H495" s="622"/>
      <c r="I495" s="622">
        <v>563</v>
      </c>
      <c r="J495" s="622"/>
      <c r="K495" s="622"/>
      <c r="L495" s="622"/>
      <c r="M495" s="622"/>
      <c r="N495" s="622">
        <v>1</v>
      </c>
      <c r="O495" s="622">
        <v>580</v>
      </c>
      <c r="P495" s="610"/>
      <c r="Q495" s="623">
        <v>580</v>
      </c>
    </row>
    <row r="496" spans="1:17" ht="14.4" customHeight="1" x14ac:dyDescent="0.3">
      <c r="A496" s="604" t="s">
        <v>1898</v>
      </c>
      <c r="B496" s="605" t="s">
        <v>1525</v>
      </c>
      <c r="C496" s="605" t="s">
        <v>1508</v>
      </c>
      <c r="D496" s="605" t="s">
        <v>1853</v>
      </c>
      <c r="E496" s="605" t="s">
        <v>1854</v>
      </c>
      <c r="F496" s="622"/>
      <c r="G496" s="622"/>
      <c r="H496" s="622"/>
      <c r="I496" s="622"/>
      <c r="J496" s="622">
        <v>16</v>
      </c>
      <c r="K496" s="622">
        <v>0</v>
      </c>
      <c r="L496" s="622"/>
      <c r="M496" s="622">
        <v>0</v>
      </c>
      <c r="N496" s="622">
        <v>20</v>
      </c>
      <c r="O496" s="622">
        <v>0</v>
      </c>
      <c r="P496" s="610"/>
      <c r="Q496" s="623">
        <v>0</v>
      </c>
    </row>
    <row r="497" spans="1:17" ht="14.4" customHeight="1" x14ac:dyDescent="0.3">
      <c r="A497" s="604" t="s">
        <v>1963</v>
      </c>
      <c r="B497" s="605" t="s">
        <v>1525</v>
      </c>
      <c r="C497" s="605" t="s">
        <v>1526</v>
      </c>
      <c r="D497" s="605" t="s">
        <v>1528</v>
      </c>
      <c r="E497" s="605" t="s">
        <v>631</v>
      </c>
      <c r="F497" s="622">
        <v>2</v>
      </c>
      <c r="G497" s="622">
        <v>3422.53</v>
      </c>
      <c r="H497" s="622">
        <v>1.3333320347500877</v>
      </c>
      <c r="I497" s="622">
        <v>1711.2650000000001</v>
      </c>
      <c r="J497" s="622">
        <v>1.5</v>
      </c>
      <c r="K497" s="622">
        <v>2566.9</v>
      </c>
      <c r="L497" s="622">
        <v>1</v>
      </c>
      <c r="M497" s="622">
        <v>1711.2666666666667</v>
      </c>
      <c r="N497" s="622">
        <v>2</v>
      </c>
      <c r="O497" s="622">
        <v>3422.54</v>
      </c>
      <c r="P497" s="610">
        <v>1.3333359304998247</v>
      </c>
      <c r="Q497" s="623">
        <v>1711.27</v>
      </c>
    </row>
    <row r="498" spans="1:17" ht="14.4" customHeight="1" x14ac:dyDescent="0.3">
      <c r="A498" s="604" t="s">
        <v>1963</v>
      </c>
      <c r="B498" s="605" t="s">
        <v>1525</v>
      </c>
      <c r="C498" s="605" t="s">
        <v>1526</v>
      </c>
      <c r="D498" s="605" t="s">
        <v>1529</v>
      </c>
      <c r="E498" s="605" t="s">
        <v>1530</v>
      </c>
      <c r="F498" s="622">
        <v>0.67</v>
      </c>
      <c r="G498" s="622">
        <v>1712.05</v>
      </c>
      <c r="H498" s="622">
        <v>0.23476151559363306</v>
      </c>
      <c r="I498" s="622">
        <v>2555.2985074626863</v>
      </c>
      <c r="J498" s="622">
        <v>2.6900000000000004</v>
      </c>
      <c r="K498" s="622">
        <v>7292.7200000000012</v>
      </c>
      <c r="L498" s="622">
        <v>1</v>
      </c>
      <c r="M498" s="622">
        <v>2711.0483271375465</v>
      </c>
      <c r="N498" s="622">
        <v>0.34</v>
      </c>
      <c r="O498" s="622">
        <v>920.73</v>
      </c>
      <c r="P498" s="610">
        <v>0.1262533046654746</v>
      </c>
      <c r="Q498" s="623">
        <v>2708.0294117647059</v>
      </c>
    </row>
    <row r="499" spans="1:17" ht="14.4" customHeight="1" x14ac:dyDescent="0.3">
      <c r="A499" s="604" t="s">
        <v>1963</v>
      </c>
      <c r="B499" s="605" t="s">
        <v>1525</v>
      </c>
      <c r="C499" s="605" t="s">
        <v>1526</v>
      </c>
      <c r="D499" s="605" t="s">
        <v>1531</v>
      </c>
      <c r="E499" s="605" t="s">
        <v>1530</v>
      </c>
      <c r="F499" s="622">
        <v>1</v>
      </c>
      <c r="G499" s="622">
        <v>6388.25</v>
      </c>
      <c r="H499" s="622">
        <v>1.572662639153533</v>
      </c>
      <c r="I499" s="622">
        <v>6388.25</v>
      </c>
      <c r="J499" s="622">
        <v>0.60000000000000009</v>
      </c>
      <c r="K499" s="622">
        <v>4062.06</v>
      </c>
      <c r="L499" s="622">
        <v>1</v>
      </c>
      <c r="M499" s="622">
        <v>6770.0999999999985</v>
      </c>
      <c r="N499" s="622">
        <v>1.4</v>
      </c>
      <c r="O499" s="622">
        <v>9478.1400000000012</v>
      </c>
      <c r="P499" s="610">
        <v>2.3333333333333335</v>
      </c>
      <c r="Q499" s="623">
        <v>6770.1000000000013</v>
      </c>
    </row>
    <row r="500" spans="1:17" ht="14.4" customHeight="1" x14ac:dyDescent="0.3">
      <c r="A500" s="604" t="s">
        <v>1963</v>
      </c>
      <c r="B500" s="605" t="s">
        <v>1525</v>
      </c>
      <c r="C500" s="605" t="s">
        <v>1526</v>
      </c>
      <c r="D500" s="605" t="s">
        <v>1651</v>
      </c>
      <c r="E500" s="605" t="s">
        <v>710</v>
      </c>
      <c r="F500" s="622"/>
      <c r="G500" s="622"/>
      <c r="H500" s="622"/>
      <c r="I500" s="622"/>
      <c r="J500" s="622">
        <v>0.3</v>
      </c>
      <c r="K500" s="622">
        <v>1483.19</v>
      </c>
      <c r="L500" s="622">
        <v>1</v>
      </c>
      <c r="M500" s="622">
        <v>4943.9666666666672</v>
      </c>
      <c r="N500" s="622">
        <v>0.14000000000000001</v>
      </c>
      <c r="O500" s="622">
        <v>692.14</v>
      </c>
      <c r="P500" s="610">
        <v>0.46665632858905465</v>
      </c>
      <c r="Q500" s="623">
        <v>4943.8571428571422</v>
      </c>
    </row>
    <row r="501" spans="1:17" ht="14.4" customHeight="1" x14ac:dyDescent="0.3">
      <c r="A501" s="604" t="s">
        <v>1963</v>
      </c>
      <c r="B501" s="605" t="s">
        <v>1525</v>
      </c>
      <c r="C501" s="605" t="s">
        <v>1526</v>
      </c>
      <c r="D501" s="605" t="s">
        <v>1532</v>
      </c>
      <c r="E501" s="605" t="s">
        <v>642</v>
      </c>
      <c r="F501" s="622">
        <v>4.8000000000000007</v>
      </c>
      <c r="G501" s="622">
        <v>4566.42</v>
      </c>
      <c r="H501" s="622">
        <v>3.2000140154169587</v>
      </c>
      <c r="I501" s="622">
        <v>951.33749999999986</v>
      </c>
      <c r="J501" s="622">
        <v>1.5</v>
      </c>
      <c r="K501" s="622">
        <v>1427</v>
      </c>
      <c r="L501" s="622">
        <v>1</v>
      </c>
      <c r="M501" s="622">
        <v>951.33333333333337</v>
      </c>
      <c r="N501" s="622">
        <v>4.0999999999999996</v>
      </c>
      <c r="O501" s="622">
        <v>4119.76</v>
      </c>
      <c r="P501" s="610">
        <v>2.8870077084793273</v>
      </c>
      <c r="Q501" s="623">
        <v>1004.8195121951221</v>
      </c>
    </row>
    <row r="502" spans="1:17" ht="14.4" customHeight="1" x14ac:dyDescent="0.3">
      <c r="A502" s="604" t="s">
        <v>1963</v>
      </c>
      <c r="B502" s="605" t="s">
        <v>1525</v>
      </c>
      <c r="C502" s="605" t="s">
        <v>1526</v>
      </c>
      <c r="D502" s="605" t="s">
        <v>1533</v>
      </c>
      <c r="E502" s="605" t="s">
        <v>710</v>
      </c>
      <c r="F502" s="622">
        <v>0.72</v>
      </c>
      <c r="G502" s="622">
        <v>7119.2800000000007</v>
      </c>
      <c r="H502" s="622">
        <v>0.57599958575616084</v>
      </c>
      <c r="I502" s="622">
        <v>9887.8888888888905</v>
      </c>
      <c r="J502" s="622">
        <v>1.25</v>
      </c>
      <c r="K502" s="622">
        <v>12359.87</v>
      </c>
      <c r="L502" s="622">
        <v>1</v>
      </c>
      <c r="M502" s="622">
        <v>9887.8960000000006</v>
      </c>
      <c r="N502" s="622">
        <v>0.85000000000000009</v>
      </c>
      <c r="O502" s="622">
        <v>8404.6899999999987</v>
      </c>
      <c r="P502" s="610">
        <v>0.67999825240880352</v>
      </c>
      <c r="Q502" s="623">
        <v>9887.8705882352915</v>
      </c>
    </row>
    <row r="503" spans="1:17" ht="14.4" customHeight="1" x14ac:dyDescent="0.3">
      <c r="A503" s="604" t="s">
        <v>1963</v>
      </c>
      <c r="B503" s="605" t="s">
        <v>1525</v>
      </c>
      <c r="C503" s="605" t="s">
        <v>1526</v>
      </c>
      <c r="D503" s="605" t="s">
        <v>1536</v>
      </c>
      <c r="E503" s="605" t="s">
        <v>646</v>
      </c>
      <c r="F503" s="622">
        <v>8.5</v>
      </c>
      <c r="G503" s="622">
        <v>7928.97</v>
      </c>
      <c r="H503" s="622">
        <v>2.8333333333333335</v>
      </c>
      <c r="I503" s="622">
        <v>932.82</v>
      </c>
      <c r="J503" s="622">
        <v>3</v>
      </c>
      <c r="K503" s="622">
        <v>2798.46</v>
      </c>
      <c r="L503" s="622">
        <v>1</v>
      </c>
      <c r="M503" s="622">
        <v>932.82</v>
      </c>
      <c r="N503" s="622">
        <v>9.9</v>
      </c>
      <c r="O503" s="622">
        <v>8350.25</v>
      </c>
      <c r="P503" s="610">
        <v>2.9838732731573794</v>
      </c>
      <c r="Q503" s="623">
        <v>843.45959595959596</v>
      </c>
    </row>
    <row r="504" spans="1:17" ht="14.4" customHeight="1" x14ac:dyDescent="0.3">
      <c r="A504" s="604" t="s">
        <v>1963</v>
      </c>
      <c r="B504" s="605" t="s">
        <v>1525</v>
      </c>
      <c r="C504" s="605" t="s">
        <v>1526</v>
      </c>
      <c r="D504" s="605" t="s">
        <v>1537</v>
      </c>
      <c r="E504" s="605" t="s">
        <v>646</v>
      </c>
      <c r="F504" s="622"/>
      <c r="G504" s="622"/>
      <c r="H504" s="622"/>
      <c r="I504" s="622"/>
      <c r="J504" s="622"/>
      <c r="K504" s="622"/>
      <c r="L504" s="622"/>
      <c r="M504" s="622"/>
      <c r="N504" s="622">
        <v>1</v>
      </c>
      <c r="O504" s="622">
        <v>1686.92</v>
      </c>
      <c r="P504" s="610"/>
      <c r="Q504" s="623">
        <v>1686.92</v>
      </c>
    </row>
    <row r="505" spans="1:17" ht="14.4" customHeight="1" x14ac:dyDescent="0.3">
      <c r="A505" s="604" t="s">
        <v>1963</v>
      </c>
      <c r="B505" s="605" t="s">
        <v>1525</v>
      </c>
      <c r="C505" s="605" t="s">
        <v>1526</v>
      </c>
      <c r="D505" s="605" t="s">
        <v>1538</v>
      </c>
      <c r="E505" s="605" t="s">
        <v>665</v>
      </c>
      <c r="F505" s="622"/>
      <c r="G505" s="622"/>
      <c r="H505" s="622"/>
      <c r="I505" s="622"/>
      <c r="J505" s="622"/>
      <c r="K505" s="622"/>
      <c r="L505" s="622"/>
      <c r="M505" s="622"/>
      <c r="N505" s="622">
        <v>0.1</v>
      </c>
      <c r="O505" s="622">
        <v>454.76</v>
      </c>
      <c r="P505" s="610"/>
      <c r="Q505" s="623">
        <v>4547.5999999999995</v>
      </c>
    </row>
    <row r="506" spans="1:17" ht="14.4" customHeight="1" x14ac:dyDescent="0.3">
      <c r="A506" s="604" t="s">
        <v>1963</v>
      </c>
      <c r="B506" s="605" t="s">
        <v>1525</v>
      </c>
      <c r="C506" s="605" t="s">
        <v>1526</v>
      </c>
      <c r="D506" s="605" t="s">
        <v>1539</v>
      </c>
      <c r="E506" s="605" t="s">
        <v>665</v>
      </c>
      <c r="F506" s="622">
        <v>0.22000000000000003</v>
      </c>
      <c r="G506" s="622">
        <v>1947.8799999999999</v>
      </c>
      <c r="H506" s="622">
        <v>1.0476134132895905</v>
      </c>
      <c r="I506" s="622">
        <v>8853.9999999999982</v>
      </c>
      <c r="J506" s="622">
        <v>0.21</v>
      </c>
      <c r="K506" s="622">
        <v>1859.35</v>
      </c>
      <c r="L506" s="622">
        <v>1</v>
      </c>
      <c r="M506" s="622">
        <v>8854.0476190476184</v>
      </c>
      <c r="N506" s="622">
        <v>0.22999999999999998</v>
      </c>
      <c r="O506" s="622">
        <v>2091.9</v>
      </c>
      <c r="P506" s="610">
        <v>1.1250705891843924</v>
      </c>
      <c r="Q506" s="623">
        <v>9095.2173913043498</v>
      </c>
    </row>
    <row r="507" spans="1:17" ht="14.4" customHeight="1" x14ac:dyDescent="0.3">
      <c r="A507" s="604" t="s">
        <v>1963</v>
      </c>
      <c r="B507" s="605" t="s">
        <v>1525</v>
      </c>
      <c r="C507" s="605" t="s">
        <v>1526</v>
      </c>
      <c r="D507" s="605" t="s">
        <v>1540</v>
      </c>
      <c r="E507" s="605" t="s">
        <v>733</v>
      </c>
      <c r="F507" s="622"/>
      <c r="G507" s="622"/>
      <c r="H507" s="622"/>
      <c r="I507" s="622"/>
      <c r="J507" s="622"/>
      <c r="K507" s="622"/>
      <c r="L507" s="622"/>
      <c r="M507" s="622"/>
      <c r="N507" s="622">
        <v>0.1</v>
      </c>
      <c r="O507" s="622">
        <v>194.93</v>
      </c>
      <c r="P507" s="610"/>
      <c r="Q507" s="623">
        <v>1949.3</v>
      </c>
    </row>
    <row r="508" spans="1:17" ht="14.4" customHeight="1" x14ac:dyDescent="0.3">
      <c r="A508" s="604" t="s">
        <v>1963</v>
      </c>
      <c r="B508" s="605" t="s">
        <v>1525</v>
      </c>
      <c r="C508" s="605" t="s">
        <v>1526</v>
      </c>
      <c r="D508" s="605" t="s">
        <v>1541</v>
      </c>
      <c r="E508" s="605" t="s">
        <v>665</v>
      </c>
      <c r="F508" s="622">
        <v>4.3499999999999996</v>
      </c>
      <c r="G508" s="622">
        <v>7702.99</v>
      </c>
      <c r="H508" s="622">
        <v>0.89690838085878832</v>
      </c>
      <c r="I508" s="622">
        <v>1770.8022988505747</v>
      </c>
      <c r="J508" s="622">
        <v>4.8499999999999996</v>
      </c>
      <c r="K508" s="622">
        <v>8588.3799999999992</v>
      </c>
      <c r="L508" s="622">
        <v>1</v>
      </c>
      <c r="M508" s="622">
        <v>1770.8</v>
      </c>
      <c r="N508" s="622">
        <v>2.57</v>
      </c>
      <c r="O508" s="622">
        <v>4674.9399999999996</v>
      </c>
      <c r="P508" s="610">
        <v>0.54433315712625663</v>
      </c>
      <c r="Q508" s="623">
        <v>1819.0428015564203</v>
      </c>
    </row>
    <row r="509" spans="1:17" ht="14.4" customHeight="1" x14ac:dyDescent="0.3">
      <c r="A509" s="604" t="s">
        <v>1963</v>
      </c>
      <c r="B509" s="605" t="s">
        <v>1525</v>
      </c>
      <c r="C509" s="605" t="s">
        <v>1526</v>
      </c>
      <c r="D509" s="605" t="s">
        <v>1544</v>
      </c>
      <c r="E509" s="605" t="s">
        <v>665</v>
      </c>
      <c r="F509" s="622">
        <v>0.22</v>
      </c>
      <c r="G509" s="622">
        <v>7649.87</v>
      </c>
      <c r="H509" s="622">
        <v>1.8620705602858629</v>
      </c>
      <c r="I509" s="622">
        <v>34772.13636363636</v>
      </c>
      <c r="J509" s="622">
        <v>0.13</v>
      </c>
      <c r="K509" s="622">
        <v>4108.26</v>
      </c>
      <c r="L509" s="622">
        <v>1</v>
      </c>
      <c r="M509" s="622">
        <v>31602</v>
      </c>
      <c r="N509" s="622">
        <v>0.14000000000000001</v>
      </c>
      <c r="O509" s="622">
        <v>4729.4799999999996</v>
      </c>
      <c r="P509" s="610">
        <v>1.1512124354349529</v>
      </c>
      <c r="Q509" s="623">
        <v>33781.999999999993</v>
      </c>
    </row>
    <row r="510" spans="1:17" ht="14.4" customHeight="1" x14ac:dyDescent="0.3">
      <c r="A510" s="604" t="s">
        <v>1963</v>
      </c>
      <c r="B510" s="605" t="s">
        <v>1525</v>
      </c>
      <c r="C510" s="605" t="s">
        <v>1501</v>
      </c>
      <c r="D510" s="605" t="s">
        <v>1683</v>
      </c>
      <c r="E510" s="605" t="s">
        <v>1684</v>
      </c>
      <c r="F510" s="622"/>
      <c r="G510" s="622"/>
      <c r="H510" s="622"/>
      <c r="I510" s="622"/>
      <c r="J510" s="622">
        <v>2</v>
      </c>
      <c r="K510" s="622">
        <v>1944.64</v>
      </c>
      <c r="L510" s="622">
        <v>1</v>
      </c>
      <c r="M510" s="622">
        <v>972.32</v>
      </c>
      <c r="N510" s="622"/>
      <c r="O510" s="622"/>
      <c r="P510" s="610"/>
      <c r="Q510" s="623"/>
    </row>
    <row r="511" spans="1:17" ht="14.4" customHeight="1" x14ac:dyDescent="0.3">
      <c r="A511" s="604" t="s">
        <v>1963</v>
      </c>
      <c r="B511" s="605" t="s">
        <v>1525</v>
      </c>
      <c r="C511" s="605" t="s">
        <v>1501</v>
      </c>
      <c r="D511" s="605" t="s">
        <v>1899</v>
      </c>
      <c r="E511" s="605" t="s">
        <v>1684</v>
      </c>
      <c r="F511" s="622"/>
      <c r="G511" s="622"/>
      <c r="H511" s="622"/>
      <c r="I511" s="622"/>
      <c r="J511" s="622"/>
      <c r="K511" s="622"/>
      <c r="L511" s="622"/>
      <c r="M511" s="622"/>
      <c r="N511" s="622">
        <v>1</v>
      </c>
      <c r="O511" s="622">
        <v>1408.42</v>
      </c>
      <c r="P511" s="610"/>
      <c r="Q511" s="623">
        <v>1408.42</v>
      </c>
    </row>
    <row r="512" spans="1:17" ht="14.4" customHeight="1" x14ac:dyDescent="0.3">
      <c r="A512" s="604" t="s">
        <v>1963</v>
      </c>
      <c r="B512" s="605" t="s">
        <v>1525</v>
      </c>
      <c r="C512" s="605" t="s">
        <v>1501</v>
      </c>
      <c r="D512" s="605" t="s">
        <v>1686</v>
      </c>
      <c r="E512" s="605" t="s">
        <v>1684</v>
      </c>
      <c r="F512" s="622">
        <v>4</v>
      </c>
      <c r="G512" s="622">
        <v>8265.2000000000007</v>
      </c>
      <c r="H512" s="622">
        <v>0.44444444444444453</v>
      </c>
      <c r="I512" s="622">
        <v>2066.3000000000002</v>
      </c>
      <c r="J512" s="622">
        <v>9</v>
      </c>
      <c r="K512" s="622">
        <v>18596.699999999997</v>
      </c>
      <c r="L512" s="622">
        <v>1</v>
      </c>
      <c r="M512" s="622">
        <v>2066.2999999999997</v>
      </c>
      <c r="N512" s="622">
        <v>7</v>
      </c>
      <c r="O512" s="622">
        <v>14464.1</v>
      </c>
      <c r="P512" s="610">
        <v>0.7777777777777779</v>
      </c>
      <c r="Q512" s="623">
        <v>2066.3000000000002</v>
      </c>
    </row>
    <row r="513" spans="1:17" ht="14.4" customHeight="1" x14ac:dyDescent="0.3">
      <c r="A513" s="604" t="s">
        <v>1963</v>
      </c>
      <c r="B513" s="605" t="s">
        <v>1525</v>
      </c>
      <c r="C513" s="605" t="s">
        <v>1501</v>
      </c>
      <c r="D513" s="605" t="s">
        <v>1858</v>
      </c>
      <c r="E513" s="605" t="s">
        <v>1750</v>
      </c>
      <c r="F513" s="622"/>
      <c r="G513" s="622"/>
      <c r="H513" s="622"/>
      <c r="I513" s="622"/>
      <c r="J513" s="622"/>
      <c r="K513" s="622"/>
      <c r="L513" s="622"/>
      <c r="M513" s="622"/>
      <c r="N513" s="622">
        <v>1</v>
      </c>
      <c r="O513" s="622">
        <v>1932.09</v>
      </c>
      <c r="P513" s="610"/>
      <c r="Q513" s="623">
        <v>1932.09</v>
      </c>
    </row>
    <row r="514" spans="1:17" ht="14.4" customHeight="1" x14ac:dyDescent="0.3">
      <c r="A514" s="604" t="s">
        <v>1963</v>
      </c>
      <c r="B514" s="605" t="s">
        <v>1525</v>
      </c>
      <c r="C514" s="605" t="s">
        <v>1501</v>
      </c>
      <c r="D514" s="605" t="s">
        <v>1687</v>
      </c>
      <c r="E514" s="605" t="s">
        <v>1688</v>
      </c>
      <c r="F514" s="622">
        <v>5</v>
      </c>
      <c r="G514" s="622">
        <v>5138.8</v>
      </c>
      <c r="H514" s="622">
        <v>0.5</v>
      </c>
      <c r="I514" s="622">
        <v>1027.76</v>
      </c>
      <c r="J514" s="622">
        <v>10</v>
      </c>
      <c r="K514" s="622">
        <v>10277.6</v>
      </c>
      <c r="L514" s="622">
        <v>1</v>
      </c>
      <c r="M514" s="622">
        <v>1027.76</v>
      </c>
      <c r="N514" s="622">
        <v>7</v>
      </c>
      <c r="O514" s="622">
        <v>7194.3200000000006</v>
      </c>
      <c r="P514" s="610">
        <v>0.70000000000000007</v>
      </c>
      <c r="Q514" s="623">
        <v>1027.76</v>
      </c>
    </row>
    <row r="515" spans="1:17" ht="14.4" customHeight="1" x14ac:dyDescent="0.3">
      <c r="A515" s="604" t="s">
        <v>1963</v>
      </c>
      <c r="B515" s="605" t="s">
        <v>1525</v>
      </c>
      <c r="C515" s="605" t="s">
        <v>1501</v>
      </c>
      <c r="D515" s="605" t="s">
        <v>1964</v>
      </c>
      <c r="E515" s="605" t="s">
        <v>1965</v>
      </c>
      <c r="F515" s="622">
        <v>2</v>
      </c>
      <c r="G515" s="622">
        <v>34700</v>
      </c>
      <c r="H515" s="622">
        <v>0.4</v>
      </c>
      <c r="I515" s="622">
        <v>17350</v>
      </c>
      <c r="J515" s="622">
        <v>5</v>
      </c>
      <c r="K515" s="622">
        <v>86750</v>
      </c>
      <c r="L515" s="622">
        <v>1</v>
      </c>
      <c r="M515" s="622">
        <v>17350</v>
      </c>
      <c r="N515" s="622">
        <v>5</v>
      </c>
      <c r="O515" s="622">
        <v>86750</v>
      </c>
      <c r="P515" s="610">
        <v>1</v>
      </c>
      <c r="Q515" s="623">
        <v>17350</v>
      </c>
    </row>
    <row r="516" spans="1:17" ht="14.4" customHeight="1" x14ac:dyDescent="0.3">
      <c r="A516" s="604" t="s">
        <v>1963</v>
      </c>
      <c r="B516" s="605" t="s">
        <v>1525</v>
      </c>
      <c r="C516" s="605" t="s">
        <v>1501</v>
      </c>
      <c r="D516" s="605" t="s">
        <v>1813</v>
      </c>
      <c r="E516" s="605" t="s">
        <v>1814</v>
      </c>
      <c r="F516" s="622"/>
      <c r="G516" s="622"/>
      <c r="H516" s="622"/>
      <c r="I516" s="622"/>
      <c r="J516" s="622">
        <v>2</v>
      </c>
      <c r="K516" s="622">
        <v>17073.099999999999</v>
      </c>
      <c r="L516" s="622">
        <v>1</v>
      </c>
      <c r="M516" s="622">
        <v>8536.5499999999993</v>
      </c>
      <c r="N516" s="622">
        <v>1</v>
      </c>
      <c r="O516" s="622">
        <v>8536.5499999999993</v>
      </c>
      <c r="P516" s="610">
        <v>0.5</v>
      </c>
      <c r="Q516" s="623">
        <v>8536.5499999999993</v>
      </c>
    </row>
    <row r="517" spans="1:17" ht="14.4" customHeight="1" x14ac:dyDescent="0.3">
      <c r="A517" s="604" t="s">
        <v>1963</v>
      </c>
      <c r="B517" s="605" t="s">
        <v>1525</v>
      </c>
      <c r="C517" s="605" t="s">
        <v>1501</v>
      </c>
      <c r="D517" s="605" t="s">
        <v>1966</v>
      </c>
      <c r="E517" s="605" t="s">
        <v>1967</v>
      </c>
      <c r="F517" s="622">
        <v>3</v>
      </c>
      <c r="G517" s="622">
        <v>35316</v>
      </c>
      <c r="H517" s="622">
        <v>0.75</v>
      </c>
      <c r="I517" s="622">
        <v>11772</v>
      </c>
      <c r="J517" s="622">
        <v>4</v>
      </c>
      <c r="K517" s="622">
        <v>47088</v>
      </c>
      <c r="L517" s="622">
        <v>1</v>
      </c>
      <c r="M517" s="622">
        <v>11772</v>
      </c>
      <c r="N517" s="622">
        <v>3</v>
      </c>
      <c r="O517" s="622">
        <v>35316</v>
      </c>
      <c r="P517" s="610">
        <v>0.75</v>
      </c>
      <c r="Q517" s="623">
        <v>11772</v>
      </c>
    </row>
    <row r="518" spans="1:17" ht="14.4" customHeight="1" x14ac:dyDescent="0.3">
      <c r="A518" s="604" t="s">
        <v>1963</v>
      </c>
      <c r="B518" s="605" t="s">
        <v>1525</v>
      </c>
      <c r="C518" s="605" t="s">
        <v>1501</v>
      </c>
      <c r="D518" s="605" t="s">
        <v>1815</v>
      </c>
      <c r="E518" s="605" t="s">
        <v>1816</v>
      </c>
      <c r="F518" s="622"/>
      <c r="G518" s="622"/>
      <c r="H518" s="622"/>
      <c r="I518" s="622"/>
      <c r="J518" s="622">
        <v>2</v>
      </c>
      <c r="K518" s="622">
        <v>4473</v>
      </c>
      <c r="L518" s="622">
        <v>1</v>
      </c>
      <c r="M518" s="622">
        <v>2236.5</v>
      </c>
      <c r="N518" s="622">
        <v>1</v>
      </c>
      <c r="O518" s="622">
        <v>2236.5</v>
      </c>
      <c r="P518" s="610">
        <v>0.5</v>
      </c>
      <c r="Q518" s="623">
        <v>2236.5</v>
      </c>
    </row>
    <row r="519" spans="1:17" ht="14.4" customHeight="1" x14ac:dyDescent="0.3">
      <c r="A519" s="604" t="s">
        <v>1963</v>
      </c>
      <c r="B519" s="605" t="s">
        <v>1525</v>
      </c>
      <c r="C519" s="605" t="s">
        <v>1501</v>
      </c>
      <c r="D519" s="605" t="s">
        <v>1696</v>
      </c>
      <c r="E519" s="605" t="s">
        <v>1697</v>
      </c>
      <c r="F519" s="622"/>
      <c r="G519" s="622"/>
      <c r="H519" s="622"/>
      <c r="I519" s="622"/>
      <c r="J519" s="622">
        <v>1</v>
      </c>
      <c r="K519" s="622">
        <v>1123.73</v>
      </c>
      <c r="L519" s="622">
        <v>1</v>
      </c>
      <c r="M519" s="622">
        <v>1123.73</v>
      </c>
      <c r="N519" s="622"/>
      <c r="O519" s="622"/>
      <c r="P519" s="610"/>
      <c r="Q519" s="623"/>
    </row>
    <row r="520" spans="1:17" ht="14.4" customHeight="1" x14ac:dyDescent="0.3">
      <c r="A520" s="604" t="s">
        <v>1963</v>
      </c>
      <c r="B520" s="605" t="s">
        <v>1525</v>
      </c>
      <c r="C520" s="605" t="s">
        <v>1501</v>
      </c>
      <c r="D520" s="605" t="s">
        <v>1822</v>
      </c>
      <c r="E520" s="605" t="s">
        <v>1823</v>
      </c>
      <c r="F520" s="622"/>
      <c r="G520" s="622"/>
      <c r="H520" s="622"/>
      <c r="I520" s="622"/>
      <c r="J520" s="622">
        <v>2</v>
      </c>
      <c r="K520" s="622">
        <v>10518.46</v>
      </c>
      <c r="L520" s="622">
        <v>1</v>
      </c>
      <c r="M520" s="622">
        <v>5259.23</v>
      </c>
      <c r="N520" s="622"/>
      <c r="O520" s="622"/>
      <c r="P520" s="610"/>
      <c r="Q520" s="623"/>
    </row>
    <row r="521" spans="1:17" ht="14.4" customHeight="1" x14ac:dyDescent="0.3">
      <c r="A521" s="604" t="s">
        <v>1963</v>
      </c>
      <c r="B521" s="605" t="s">
        <v>1525</v>
      </c>
      <c r="C521" s="605" t="s">
        <v>1501</v>
      </c>
      <c r="D521" s="605" t="s">
        <v>1824</v>
      </c>
      <c r="E521" s="605" t="s">
        <v>1825</v>
      </c>
      <c r="F521" s="622">
        <v>6</v>
      </c>
      <c r="G521" s="622">
        <v>121873.2</v>
      </c>
      <c r="H521" s="622"/>
      <c r="I521" s="622">
        <v>20312.2</v>
      </c>
      <c r="J521" s="622"/>
      <c r="K521" s="622"/>
      <c r="L521" s="622"/>
      <c r="M521" s="622"/>
      <c r="N521" s="622"/>
      <c r="O521" s="622"/>
      <c r="P521" s="610"/>
      <c r="Q521" s="623"/>
    </row>
    <row r="522" spans="1:17" ht="14.4" customHeight="1" x14ac:dyDescent="0.3">
      <c r="A522" s="604" t="s">
        <v>1963</v>
      </c>
      <c r="B522" s="605" t="s">
        <v>1525</v>
      </c>
      <c r="C522" s="605" t="s">
        <v>1501</v>
      </c>
      <c r="D522" s="605" t="s">
        <v>1716</v>
      </c>
      <c r="E522" s="605" t="s">
        <v>1717</v>
      </c>
      <c r="F522" s="622">
        <v>5</v>
      </c>
      <c r="G522" s="622">
        <v>4155.8</v>
      </c>
      <c r="H522" s="622">
        <v>0.55555555555555558</v>
      </c>
      <c r="I522" s="622">
        <v>831.16000000000008</v>
      </c>
      <c r="J522" s="622">
        <v>9</v>
      </c>
      <c r="K522" s="622">
        <v>7480.4400000000005</v>
      </c>
      <c r="L522" s="622">
        <v>1</v>
      </c>
      <c r="M522" s="622">
        <v>831.16000000000008</v>
      </c>
      <c r="N522" s="622">
        <v>6</v>
      </c>
      <c r="O522" s="622">
        <v>4986.96</v>
      </c>
      <c r="P522" s="610">
        <v>0.66666666666666663</v>
      </c>
      <c r="Q522" s="623">
        <v>831.16</v>
      </c>
    </row>
    <row r="523" spans="1:17" ht="14.4" customHeight="1" x14ac:dyDescent="0.3">
      <c r="A523" s="604" t="s">
        <v>1963</v>
      </c>
      <c r="B523" s="605" t="s">
        <v>1525</v>
      </c>
      <c r="C523" s="605" t="s">
        <v>1501</v>
      </c>
      <c r="D523" s="605" t="s">
        <v>1968</v>
      </c>
      <c r="E523" s="605" t="s">
        <v>1969</v>
      </c>
      <c r="F523" s="622">
        <v>15</v>
      </c>
      <c r="G523" s="622">
        <v>330000</v>
      </c>
      <c r="H523" s="622">
        <v>1.6666666666666667</v>
      </c>
      <c r="I523" s="622">
        <v>22000</v>
      </c>
      <c r="J523" s="622">
        <v>9</v>
      </c>
      <c r="K523" s="622">
        <v>198000</v>
      </c>
      <c r="L523" s="622">
        <v>1</v>
      </c>
      <c r="M523" s="622">
        <v>22000</v>
      </c>
      <c r="N523" s="622">
        <v>8</v>
      </c>
      <c r="O523" s="622">
        <v>176000</v>
      </c>
      <c r="P523" s="610">
        <v>0.88888888888888884</v>
      </c>
      <c r="Q523" s="623">
        <v>22000</v>
      </c>
    </row>
    <row r="524" spans="1:17" ht="14.4" customHeight="1" x14ac:dyDescent="0.3">
      <c r="A524" s="604" t="s">
        <v>1963</v>
      </c>
      <c r="B524" s="605" t="s">
        <v>1525</v>
      </c>
      <c r="C524" s="605" t="s">
        <v>1501</v>
      </c>
      <c r="D524" s="605" t="s">
        <v>1913</v>
      </c>
      <c r="E524" s="605" t="s">
        <v>1914</v>
      </c>
      <c r="F524" s="622"/>
      <c r="G524" s="622"/>
      <c r="H524" s="622"/>
      <c r="I524" s="622"/>
      <c r="J524" s="622">
        <v>3</v>
      </c>
      <c r="K524" s="622">
        <v>120632.73000000001</v>
      </c>
      <c r="L524" s="622">
        <v>1</v>
      </c>
      <c r="M524" s="622">
        <v>40210.910000000003</v>
      </c>
      <c r="N524" s="622"/>
      <c r="O524" s="622"/>
      <c r="P524" s="610"/>
      <c r="Q524" s="623"/>
    </row>
    <row r="525" spans="1:17" ht="14.4" customHeight="1" x14ac:dyDescent="0.3">
      <c r="A525" s="604" t="s">
        <v>1963</v>
      </c>
      <c r="B525" s="605" t="s">
        <v>1525</v>
      </c>
      <c r="C525" s="605" t="s">
        <v>1501</v>
      </c>
      <c r="D525" s="605" t="s">
        <v>1865</v>
      </c>
      <c r="E525" s="605" t="s">
        <v>1866</v>
      </c>
      <c r="F525" s="622">
        <v>7</v>
      </c>
      <c r="G525" s="622">
        <v>25512.06</v>
      </c>
      <c r="H525" s="622"/>
      <c r="I525" s="622">
        <v>3644.5800000000004</v>
      </c>
      <c r="J525" s="622"/>
      <c r="K525" s="622"/>
      <c r="L525" s="622"/>
      <c r="M525" s="622"/>
      <c r="N525" s="622"/>
      <c r="O525" s="622"/>
      <c r="P525" s="610"/>
      <c r="Q525" s="623"/>
    </row>
    <row r="526" spans="1:17" ht="14.4" customHeight="1" x14ac:dyDescent="0.3">
      <c r="A526" s="604" t="s">
        <v>1963</v>
      </c>
      <c r="B526" s="605" t="s">
        <v>1525</v>
      </c>
      <c r="C526" s="605" t="s">
        <v>1501</v>
      </c>
      <c r="D526" s="605" t="s">
        <v>1723</v>
      </c>
      <c r="E526" s="605" t="s">
        <v>1724</v>
      </c>
      <c r="F526" s="622"/>
      <c r="G526" s="622"/>
      <c r="H526" s="622"/>
      <c r="I526" s="622"/>
      <c r="J526" s="622">
        <v>2</v>
      </c>
      <c r="K526" s="622">
        <v>2292.66</v>
      </c>
      <c r="L526" s="622">
        <v>1</v>
      </c>
      <c r="M526" s="622">
        <v>1146.33</v>
      </c>
      <c r="N526" s="622"/>
      <c r="O526" s="622"/>
      <c r="P526" s="610"/>
      <c r="Q526" s="623"/>
    </row>
    <row r="527" spans="1:17" ht="14.4" customHeight="1" x14ac:dyDescent="0.3">
      <c r="A527" s="604" t="s">
        <v>1963</v>
      </c>
      <c r="B527" s="605" t="s">
        <v>1525</v>
      </c>
      <c r="C527" s="605" t="s">
        <v>1501</v>
      </c>
      <c r="D527" s="605" t="s">
        <v>1970</v>
      </c>
      <c r="E527" s="605" t="s">
        <v>1971</v>
      </c>
      <c r="F527" s="622">
        <v>4</v>
      </c>
      <c r="G527" s="622">
        <v>99000</v>
      </c>
      <c r="H527" s="622">
        <v>0.2</v>
      </c>
      <c r="I527" s="622">
        <v>24750</v>
      </c>
      <c r="J527" s="622">
        <v>20</v>
      </c>
      <c r="K527" s="622">
        <v>495000</v>
      </c>
      <c r="L527" s="622">
        <v>1</v>
      </c>
      <c r="M527" s="622">
        <v>24750</v>
      </c>
      <c r="N527" s="622">
        <v>24</v>
      </c>
      <c r="O527" s="622">
        <v>594000</v>
      </c>
      <c r="P527" s="610">
        <v>1.2</v>
      </c>
      <c r="Q527" s="623">
        <v>24750</v>
      </c>
    </row>
    <row r="528" spans="1:17" ht="14.4" customHeight="1" x14ac:dyDescent="0.3">
      <c r="A528" s="604" t="s">
        <v>1963</v>
      </c>
      <c r="B528" s="605" t="s">
        <v>1525</v>
      </c>
      <c r="C528" s="605" t="s">
        <v>1501</v>
      </c>
      <c r="D528" s="605" t="s">
        <v>1725</v>
      </c>
      <c r="E528" s="605" t="s">
        <v>1726</v>
      </c>
      <c r="F528" s="622">
        <v>2</v>
      </c>
      <c r="G528" s="622">
        <v>718.2</v>
      </c>
      <c r="H528" s="622">
        <v>1</v>
      </c>
      <c r="I528" s="622">
        <v>359.1</v>
      </c>
      <c r="J528" s="622">
        <v>2</v>
      </c>
      <c r="K528" s="622">
        <v>718.2</v>
      </c>
      <c r="L528" s="622">
        <v>1</v>
      </c>
      <c r="M528" s="622">
        <v>359.1</v>
      </c>
      <c r="N528" s="622">
        <v>1</v>
      </c>
      <c r="O528" s="622">
        <v>359.1</v>
      </c>
      <c r="P528" s="610">
        <v>0.5</v>
      </c>
      <c r="Q528" s="623">
        <v>359.1</v>
      </c>
    </row>
    <row r="529" spans="1:17" ht="14.4" customHeight="1" x14ac:dyDescent="0.3">
      <c r="A529" s="604" t="s">
        <v>1963</v>
      </c>
      <c r="B529" s="605" t="s">
        <v>1525</v>
      </c>
      <c r="C529" s="605" t="s">
        <v>1501</v>
      </c>
      <c r="D529" s="605" t="s">
        <v>1828</v>
      </c>
      <c r="E529" s="605" t="s">
        <v>1829</v>
      </c>
      <c r="F529" s="622">
        <v>2</v>
      </c>
      <c r="G529" s="622">
        <v>26156</v>
      </c>
      <c r="H529" s="622">
        <v>0.66666666666666663</v>
      </c>
      <c r="I529" s="622">
        <v>13078</v>
      </c>
      <c r="J529" s="622">
        <v>3</v>
      </c>
      <c r="K529" s="622">
        <v>39234</v>
      </c>
      <c r="L529" s="622">
        <v>1</v>
      </c>
      <c r="M529" s="622">
        <v>13078</v>
      </c>
      <c r="N529" s="622">
        <v>3</v>
      </c>
      <c r="O529" s="622">
        <v>39234</v>
      </c>
      <c r="P529" s="610">
        <v>1</v>
      </c>
      <c r="Q529" s="623">
        <v>13078</v>
      </c>
    </row>
    <row r="530" spans="1:17" ht="14.4" customHeight="1" x14ac:dyDescent="0.3">
      <c r="A530" s="604" t="s">
        <v>1963</v>
      </c>
      <c r="B530" s="605" t="s">
        <v>1525</v>
      </c>
      <c r="C530" s="605" t="s">
        <v>1501</v>
      </c>
      <c r="D530" s="605" t="s">
        <v>1972</v>
      </c>
      <c r="E530" s="605" t="s">
        <v>1973</v>
      </c>
      <c r="F530" s="622">
        <v>4</v>
      </c>
      <c r="G530" s="622">
        <v>63948</v>
      </c>
      <c r="H530" s="622">
        <v>4</v>
      </c>
      <c r="I530" s="622">
        <v>15987</v>
      </c>
      <c r="J530" s="622">
        <v>1</v>
      </c>
      <c r="K530" s="622">
        <v>15987</v>
      </c>
      <c r="L530" s="622">
        <v>1</v>
      </c>
      <c r="M530" s="622">
        <v>15987</v>
      </c>
      <c r="N530" s="622"/>
      <c r="O530" s="622"/>
      <c r="P530" s="610"/>
      <c r="Q530" s="623"/>
    </row>
    <row r="531" spans="1:17" ht="14.4" customHeight="1" x14ac:dyDescent="0.3">
      <c r="A531" s="604" t="s">
        <v>1963</v>
      </c>
      <c r="B531" s="605" t="s">
        <v>1525</v>
      </c>
      <c r="C531" s="605" t="s">
        <v>1501</v>
      </c>
      <c r="D531" s="605" t="s">
        <v>1974</v>
      </c>
      <c r="E531" s="605" t="s">
        <v>1975</v>
      </c>
      <c r="F531" s="622">
        <v>7</v>
      </c>
      <c r="G531" s="622">
        <v>244720</v>
      </c>
      <c r="H531" s="622">
        <v>2.3333333333333335</v>
      </c>
      <c r="I531" s="622">
        <v>34960</v>
      </c>
      <c r="J531" s="622">
        <v>3</v>
      </c>
      <c r="K531" s="622">
        <v>104880</v>
      </c>
      <c r="L531" s="622">
        <v>1</v>
      </c>
      <c r="M531" s="622">
        <v>34960</v>
      </c>
      <c r="N531" s="622">
        <v>3</v>
      </c>
      <c r="O531" s="622">
        <v>104880</v>
      </c>
      <c r="P531" s="610">
        <v>1</v>
      </c>
      <c r="Q531" s="623">
        <v>34960</v>
      </c>
    </row>
    <row r="532" spans="1:17" ht="14.4" customHeight="1" x14ac:dyDescent="0.3">
      <c r="A532" s="604" t="s">
        <v>1963</v>
      </c>
      <c r="B532" s="605" t="s">
        <v>1525</v>
      </c>
      <c r="C532" s="605" t="s">
        <v>1501</v>
      </c>
      <c r="D532" s="605" t="s">
        <v>1727</v>
      </c>
      <c r="E532" s="605" t="s">
        <v>1728</v>
      </c>
      <c r="F532" s="622"/>
      <c r="G532" s="622"/>
      <c r="H532" s="622"/>
      <c r="I532" s="622"/>
      <c r="J532" s="622">
        <v>2</v>
      </c>
      <c r="K532" s="622">
        <v>33663.379999999997</v>
      </c>
      <c r="L532" s="622">
        <v>1</v>
      </c>
      <c r="M532" s="622">
        <v>16831.689999999999</v>
      </c>
      <c r="N532" s="622">
        <v>2</v>
      </c>
      <c r="O532" s="622">
        <v>33663.379999999997</v>
      </c>
      <c r="P532" s="610">
        <v>1</v>
      </c>
      <c r="Q532" s="623">
        <v>16831.689999999999</v>
      </c>
    </row>
    <row r="533" spans="1:17" ht="14.4" customHeight="1" x14ac:dyDescent="0.3">
      <c r="A533" s="604" t="s">
        <v>1963</v>
      </c>
      <c r="B533" s="605" t="s">
        <v>1525</v>
      </c>
      <c r="C533" s="605" t="s">
        <v>1501</v>
      </c>
      <c r="D533" s="605" t="s">
        <v>1729</v>
      </c>
      <c r="E533" s="605" t="s">
        <v>1730</v>
      </c>
      <c r="F533" s="622">
        <v>2</v>
      </c>
      <c r="G533" s="622">
        <v>13174.26</v>
      </c>
      <c r="H533" s="622">
        <v>0.19999999999999998</v>
      </c>
      <c r="I533" s="622">
        <v>6587.13</v>
      </c>
      <c r="J533" s="622">
        <v>10</v>
      </c>
      <c r="K533" s="622">
        <v>65871.3</v>
      </c>
      <c r="L533" s="622">
        <v>1</v>
      </c>
      <c r="M533" s="622">
        <v>6587.13</v>
      </c>
      <c r="N533" s="622">
        <v>6</v>
      </c>
      <c r="O533" s="622">
        <v>39522.78</v>
      </c>
      <c r="P533" s="610">
        <v>0.6</v>
      </c>
      <c r="Q533" s="623">
        <v>6587.13</v>
      </c>
    </row>
    <row r="534" spans="1:17" ht="14.4" customHeight="1" x14ac:dyDescent="0.3">
      <c r="A534" s="604" t="s">
        <v>1963</v>
      </c>
      <c r="B534" s="605" t="s">
        <v>1525</v>
      </c>
      <c r="C534" s="605" t="s">
        <v>1501</v>
      </c>
      <c r="D534" s="605" t="s">
        <v>1731</v>
      </c>
      <c r="E534" s="605" t="s">
        <v>1732</v>
      </c>
      <c r="F534" s="622"/>
      <c r="G534" s="622"/>
      <c r="H534" s="622"/>
      <c r="I534" s="622"/>
      <c r="J534" s="622">
        <v>3</v>
      </c>
      <c r="K534" s="622">
        <v>242809.2</v>
      </c>
      <c r="L534" s="622">
        <v>1</v>
      </c>
      <c r="M534" s="622">
        <v>80936.400000000009</v>
      </c>
      <c r="N534" s="622">
        <v>1</v>
      </c>
      <c r="O534" s="622">
        <v>80936.399999999994</v>
      </c>
      <c r="P534" s="610">
        <v>0.33333333333333331</v>
      </c>
      <c r="Q534" s="623">
        <v>80936.399999999994</v>
      </c>
    </row>
    <row r="535" spans="1:17" ht="14.4" customHeight="1" x14ac:dyDescent="0.3">
      <c r="A535" s="604" t="s">
        <v>1963</v>
      </c>
      <c r="B535" s="605" t="s">
        <v>1525</v>
      </c>
      <c r="C535" s="605" t="s">
        <v>1501</v>
      </c>
      <c r="D535" s="605" t="s">
        <v>1976</v>
      </c>
      <c r="E535" s="605" t="s">
        <v>1977</v>
      </c>
      <c r="F535" s="622"/>
      <c r="G535" s="622"/>
      <c r="H535" s="622"/>
      <c r="I535" s="622"/>
      <c r="J535" s="622">
        <v>1</v>
      </c>
      <c r="K535" s="622">
        <v>13065.54</v>
      </c>
      <c r="L535" s="622">
        <v>1</v>
      </c>
      <c r="M535" s="622">
        <v>13065.54</v>
      </c>
      <c r="N535" s="622"/>
      <c r="O535" s="622"/>
      <c r="P535" s="610"/>
      <c r="Q535" s="623"/>
    </row>
    <row r="536" spans="1:17" ht="14.4" customHeight="1" x14ac:dyDescent="0.3">
      <c r="A536" s="604" t="s">
        <v>1963</v>
      </c>
      <c r="B536" s="605" t="s">
        <v>1525</v>
      </c>
      <c r="C536" s="605" t="s">
        <v>1501</v>
      </c>
      <c r="D536" s="605" t="s">
        <v>1739</v>
      </c>
      <c r="E536" s="605" t="s">
        <v>1740</v>
      </c>
      <c r="F536" s="622">
        <v>4</v>
      </c>
      <c r="G536" s="622">
        <v>17440</v>
      </c>
      <c r="H536" s="622">
        <v>0.4</v>
      </c>
      <c r="I536" s="622">
        <v>4360</v>
      </c>
      <c r="J536" s="622">
        <v>10</v>
      </c>
      <c r="K536" s="622">
        <v>43600</v>
      </c>
      <c r="L536" s="622">
        <v>1</v>
      </c>
      <c r="M536" s="622">
        <v>4360</v>
      </c>
      <c r="N536" s="622">
        <v>9</v>
      </c>
      <c r="O536" s="622">
        <v>39240</v>
      </c>
      <c r="P536" s="610">
        <v>0.9</v>
      </c>
      <c r="Q536" s="623">
        <v>4360</v>
      </c>
    </row>
    <row r="537" spans="1:17" ht="14.4" customHeight="1" x14ac:dyDescent="0.3">
      <c r="A537" s="604" t="s">
        <v>1963</v>
      </c>
      <c r="B537" s="605" t="s">
        <v>1525</v>
      </c>
      <c r="C537" s="605" t="s">
        <v>1501</v>
      </c>
      <c r="D537" s="605" t="s">
        <v>1978</v>
      </c>
      <c r="E537" s="605" t="s">
        <v>1979</v>
      </c>
      <c r="F537" s="622"/>
      <c r="G537" s="622"/>
      <c r="H537" s="622"/>
      <c r="I537" s="622"/>
      <c r="J537" s="622"/>
      <c r="K537" s="622"/>
      <c r="L537" s="622"/>
      <c r="M537" s="622"/>
      <c r="N537" s="622">
        <v>1</v>
      </c>
      <c r="O537" s="622">
        <v>19969</v>
      </c>
      <c r="P537" s="610"/>
      <c r="Q537" s="623">
        <v>19969</v>
      </c>
    </row>
    <row r="538" spans="1:17" ht="14.4" customHeight="1" x14ac:dyDescent="0.3">
      <c r="A538" s="604" t="s">
        <v>1963</v>
      </c>
      <c r="B538" s="605" t="s">
        <v>1525</v>
      </c>
      <c r="C538" s="605" t="s">
        <v>1501</v>
      </c>
      <c r="D538" s="605" t="s">
        <v>1980</v>
      </c>
      <c r="E538" s="605" t="s">
        <v>1981</v>
      </c>
      <c r="F538" s="622">
        <v>1</v>
      </c>
      <c r="G538" s="622">
        <v>15675</v>
      </c>
      <c r="H538" s="622">
        <v>1</v>
      </c>
      <c r="I538" s="622">
        <v>15675</v>
      </c>
      <c r="J538" s="622">
        <v>1</v>
      </c>
      <c r="K538" s="622">
        <v>15675</v>
      </c>
      <c r="L538" s="622">
        <v>1</v>
      </c>
      <c r="M538" s="622">
        <v>15675</v>
      </c>
      <c r="N538" s="622">
        <v>1</v>
      </c>
      <c r="O538" s="622">
        <v>15675</v>
      </c>
      <c r="P538" s="610">
        <v>1</v>
      </c>
      <c r="Q538" s="623">
        <v>15675</v>
      </c>
    </row>
    <row r="539" spans="1:17" ht="14.4" customHeight="1" x14ac:dyDescent="0.3">
      <c r="A539" s="604" t="s">
        <v>1963</v>
      </c>
      <c r="B539" s="605" t="s">
        <v>1525</v>
      </c>
      <c r="C539" s="605" t="s">
        <v>1501</v>
      </c>
      <c r="D539" s="605" t="s">
        <v>1982</v>
      </c>
      <c r="E539" s="605" t="s">
        <v>1983</v>
      </c>
      <c r="F539" s="622"/>
      <c r="G539" s="622"/>
      <c r="H539" s="622"/>
      <c r="I539" s="622"/>
      <c r="J539" s="622">
        <v>1</v>
      </c>
      <c r="K539" s="622">
        <v>21368</v>
      </c>
      <c r="L539" s="622">
        <v>1</v>
      </c>
      <c r="M539" s="622">
        <v>21368</v>
      </c>
      <c r="N539" s="622">
        <v>2</v>
      </c>
      <c r="O539" s="622">
        <v>42736</v>
      </c>
      <c r="P539" s="610">
        <v>2</v>
      </c>
      <c r="Q539" s="623">
        <v>21368</v>
      </c>
    </row>
    <row r="540" spans="1:17" ht="14.4" customHeight="1" x14ac:dyDescent="0.3">
      <c r="A540" s="604" t="s">
        <v>1963</v>
      </c>
      <c r="B540" s="605" t="s">
        <v>1525</v>
      </c>
      <c r="C540" s="605" t="s">
        <v>1501</v>
      </c>
      <c r="D540" s="605" t="s">
        <v>1937</v>
      </c>
      <c r="E540" s="605" t="s">
        <v>1938</v>
      </c>
      <c r="F540" s="622"/>
      <c r="G540" s="622"/>
      <c r="H540" s="622"/>
      <c r="I540" s="622"/>
      <c r="J540" s="622">
        <v>2</v>
      </c>
      <c r="K540" s="622">
        <v>60270</v>
      </c>
      <c r="L540" s="622">
        <v>1</v>
      </c>
      <c r="M540" s="622">
        <v>30135</v>
      </c>
      <c r="N540" s="622"/>
      <c r="O540" s="622"/>
      <c r="P540" s="610"/>
      <c r="Q540" s="623"/>
    </row>
    <row r="541" spans="1:17" ht="14.4" customHeight="1" x14ac:dyDescent="0.3">
      <c r="A541" s="604" t="s">
        <v>1963</v>
      </c>
      <c r="B541" s="605" t="s">
        <v>1525</v>
      </c>
      <c r="C541" s="605" t="s">
        <v>1501</v>
      </c>
      <c r="D541" s="605" t="s">
        <v>1945</v>
      </c>
      <c r="E541" s="605" t="s">
        <v>1946</v>
      </c>
      <c r="F541" s="622"/>
      <c r="G541" s="622"/>
      <c r="H541" s="622"/>
      <c r="I541" s="622"/>
      <c r="J541" s="622">
        <v>2</v>
      </c>
      <c r="K541" s="622">
        <v>4987.18</v>
      </c>
      <c r="L541" s="622">
        <v>1</v>
      </c>
      <c r="M541" s="622">
        <v>2493.59</v>
      </c>
      <c r="N541" s="622"/>
      <c r="O541" s="622"/>
      <c r="P541" s="610"/>
      <c r="Q541" s="623"/>
    </row>
    <row r="542" spans="1:17" ht="14.4" customHeight="1" x14ac:dyDescent="0.3">
      <c r="A542" s="604" t="s">
        <v>1963</v>
      </c>
      <c r="B542" s="605" t="s">
        <v>1525</v>
      </c>
      <c r="C542" s="605" t="s">
        <v>1501</v>
      </c>
      <c r="D542" s="605" t="s">
        <v>1836</v>
      </c>
      <c r="E542" s="605" t="s">
        <v>1814</v>
      </c>
      <c r="F542" s="622"/>
      <c r="G542" s="622"/>
      <c r="H542" s="622"/>
      <c r="I542" s="622"/>
      <c r="J542" s="622">
        <v>2</v>
      </c>
      <c r="K542" s="622">
        <v>17073.099999999999</v>
      </c>
      <c r="L542" s="622">
        <v>1</v>
      </c>
      <c r="M542" s="622">
        <v>8536.5499999999993</v>
      </c>
      <c r="N542" s="622"/>
      <c r="O542" s="622"/>
      <c r="P542" s="610"/>
      <c r="Q542" s="623"/>
    </row>
    <row r="543" spans="1:17" ht="14.4" customHeight="1" x14ac:dyDescent="0.3">
      <c r="A543" s="604" t="s">
        <v>1963</v>
      </c>
      <c r="B543" s="605" t="s">
        <v>1525</v>
      </c>
      <c r="C543" s="605" t="s">
        <v>1501</v>
      </c>
      <c r="D543" s="605" t="s">
        <v>1984</v>
      </c>
      <c r="E543" s="605" t="s">
        <v>1985</v>
      </c>
      <c r="F543" s="622"/>
      <c r="G543" s="622"/>
      <c r="H543" s="622"/>
      <c r="I543" s="622"/>
      <c r="J543" s="622"/>
      <c r="K543" s="622"/>
      <c r="L543" s="622"/>
      <c r="M543" s="622"/>
      <c r="N543" s="622">
        <v>1</v>
      </c>
      <c r="O543" s="622">
        <v>33448</v>
      </c>
      <c r="P543" s="610"/>
      <c r="Q543" s="623">
        <v>33448</v>
      </c>
    </row>
    <row r="544" spans="1:17" ht="14.4" customHeight="1" x14ac:dyDescent="0.3">
      <c r="A544" s="604" t="s">
        <v>1963</v>
      </c>
      <c r="B544" s="605" t="s">
        <v>1525</v>
      </c>
      <c r="C544" s="605" t="s">
        <v>1501</v>
      </c>
      <c r="D544" s="605" t="s">
        <v>1986</v>
      </c>
      <c r="E544" s="605" t="s">
        <v>1987</v>
      </c>
      <c r="F544" s="622"/>
      <c r="G544" s="622"/>
      <c r="H544" s="622"/>
      <c r="I544" s="622"/>
      <c r="J544" s="622"/>
      <c r="K544" s="622"/>
      <c r="L544" s="622"/>
      <c r="M544" s="622"/>
      <c r="N544" s="622">
        <v>1</v>
      </c>
      <c r="O544" s="622">
        <v>8276.4</v>
      </c>
      <c r="P544" s="610"/>
      <c r="Q544" s="623">
        <v>8276.4</v>
      </c>
    </row>
    <row r="545" spans="1:17" ht="14.4" customHeight="1" x14ac:dyDescent="0.3">
      <c r="A545" s="604" t="s">
        <v>1963</v>
      </c>
      <c r="B545" s="605" t="s">
        <v>1525</v>
      </c>
      <c r="C545" s="605" t="s">
        <v>1501</v>
      </c>
      <c r="D545" s="605" t="s">
        <v>1988</v>
      </c>
      <c r="E545" s="605" t="s">
        <v>1989</v>
      </c>
      <c r="F545" s="622"/>
      <c r="G545" s="622"/>
      <c r="H545" s="622"/>
      <c r="I545" s="622"/>
      <c r="J545" s="622"/>
      <c r="K545" s="622"/>
      <c r="L545" s="622"/>
      <c r="M545" s="622"/>
      <c r="N545" s="622">
        <v>1</v>
      </c>
      <c r="O545" s="622">
        <v>7840.8</v>
      </c>
      <c r="P545" s="610"/>
      <c r="Q545" s="623">
        <v>7840.8</v>
      </c>
    </row>
    <row r="546" spans="1:17" ht="14.4" customHeight="1" x14ac:dyDescent="0.3">
      <c r="A546" s="604" t="s">
        <v>1963</v>
      </c>
      <c r="B546" s="605" t="s">
        <v>1525</v>
      </c>
      <c r="C546" s="605" t="s">
        <v>1508</v>
      </c>
      <c r="D546" s="605" t="s">
        <v>1553</v>
      </c>
      <c r="E546" s="605" t="s">
        <v>1554</v>
      </c>
      <c r="F546" s="622"/>
      <c r="G546" s="622"/>
      <c r="H546" s="622"/>
      <c r="I546" s="622"/>
      <c r="J546" s="622">
        <v>1</v>
      </c>
      <c r="K546" s="622">
        <v>213</v>
      </c>
      <c r="L546" s="622">
        <v>1</v>
      </c>
      <c r="M546" s="622">
        <v>213</v>
      </c>
      <c r="N546" s="622"/>
      <c r="O546" s="622"/>
      <c r="P546" s="610"/>
      <c r="Q546" s="623"/>
    </row>
    <row r="547" spans="1:17" ht="14.4" customHeight="1" x14ac:dyDescent="0.3">
      <c r="A547" s="604" t="s">
        <v>1963</v>
      </c>
      <c r="B547" s="605" t="s">
        <v>1525</v>
      </c>
      <c r="C547" s="605" t="s">
        <v>1508</v>
      </c>
      <c r="D547" s="605" t="s">
        <v>1555</v>
      </c>
      <c r="E547" s="605" t="s">
        <v>1556</v>
      </c>
      <c r="F547" s="622">
        <v>42</v>
      </c>
      <c r="G547" s="622">
        <v>6342</v>
      </c>
      <c r="H547" s="622">
        <v>1.2398826979472142</v>
      </c>
      <c r="I547" s="622">
        <v>151</v>
      </c>
      <c r="J547" s="622">
        <v>33</v>
      </c>
      <c r="K547" s="622">
        <v>5115</v>
      </c>
      <c r="L547" s="622">
        <v>1</v>
      </c>
      <c r="M547" s="622">
        <v>155</v>
      </c>
      <c r="N547" s="622">
        <v>38</v>
      </c>
      <c r="O547" s="622">
        <v>5890</v>
      </c>
      <c r="P547" s="610">
        <v>1.1515151515151516</v>
      </c>
      <c r="Q547" s="623">
        <v>155</v>
      </c>
    </row>
    <row r="548" spans="1:17" ht="14.4" customHeight="1" x14ac:dyDescent="0.3">
      <c r="A548" s="604" t="s">
        <v>1963</v>
      </c>
      <c r="B548" s="605" t="s">
        <v>1525</v>
      </c>
      <c r="C548" s="605" t="s">
        <v>1508</v>
      </c>
      <c r="D548" s="605" t="s">
        <v>1557</v>
      </c>
      <c r="E548" s="605" t="s">
        <v>1558</v>
      </c>
      <c r="F548" s="622">
        <v>105</v>
      </c>
      <c r="G548" s="622">
        <v>19215</v>
      </c>
      <c r="H548" s="622">
        <v>1.4891885607998141</v>
      </c>
      <c r="I548" s="622">
        <v>183</v>
      </c>
      <c r="J548" s="622">
        <v>69</v>
      </c>
      <c r="K548" s="622">
        <v>12903</v>
      </c>
      <c r="L548" s="622">
        <v>1</v>
      </c>
      <c r="M548" s="622">
        <v>187</v>
      </c>
      <c r="N548" s="622">
        <v>89</v>
      </c>
      <c r="O548" s="622">
        <v>16643</v>
      </c>
      <c r="P548" s="610">
        <v>1.2898550724637681</v>
      </c>
      <c r="Q548" s="623">
        <v>187</v>
      </c>
    </row>
    <row r="549" spans="1:17" ht="14.4" customHeight="1" x14ac:dyDescent="0.3">
      <c r="A549" s="604" t="s">
        <v>1963</v>
      </c>
      <c r="B549" s="605" t="s">
        <v>1525</v>
      </c>
      <c r="C549" s="605" t="s">
        <v>1508</v>
      </c>
      <c r="D549" s="605" t="s">
        <v>1559</v>
      </c>
      <c r="E549" s="605" t="s">
        <v>1560</v>
      </c>
      <c r="F549" s="622">
        <v>3</v>
      </c>
      <c r="G549" s="622">
        <v>375</v>
      </c>
      <c r="H549" s="622">
        <v>2.9296875</v>
      </c>
      <c r="I549" s="622">
        <v>125</v>
      </c>
      <c r="J549" s="622">
        <v>1</v>
      </c>
      <c r="K549" s="622">
        <v>128</v>
      </c>
      <c r="L549" s="622">
        <v>1</v>
      </c>
      <c r="M549" s="622">
        <v>128</v>
      </c>
      <c r="N549" s="622">
        <v>3</v>
      </c>
      <c r="O549" s="622">
        <v>384</v>
      </c>
      <c r="P549" s="610">
        <v>3</v>
      </c>
      <c r="Q549" s="623">
        <v>128</v>
      </c>
    </row>
    <row r="550" spans="1:17" ht="14.4" customHeight="1" x14ac:dyDescent="0.3">
      <c r="A550" s="604" t="s">
        <v>1963</v>
      </c>
      <c r="B550" s="605" t="s">
        <v>1525</v>
      </c>
      <c r="C550" s="605" t="s">
        <v>1508</v>
      </c>
      <c r="D550" s="605" t="s">
        <v>1561</v>
      </c>
      <c r="E550" s="605" t="s">
        <v>1562</v>
      </c>
      <c r="F550" s="622">
        <v>11</v>
      </c>
      <c r="G550" s="622">
        <v>2409</v>
      </c>
      <c r="H550" s="622">
        <v>1.0802690582959642</v>
      </c>
      <c r="I550" s="622">
        <v>219</v>
      </c>
      <c r="J550" s="622">
        <v>10</v>
      </c>
      <c r="K550" s="622">
        <v>2230</v>
      </c>
      <c r="L550" s="622">
        <v>1</v>
      </c>
      <c r="M550" s="622">
        <v>223</v>
      </c>
      <c r="N550" s="622">
        <v>6</v>
      </c>
      <c r="O550" s="622">
        <v>1338</v>
      </c>
      <c r="P550" s="610">
        <v>0.6</v>
      </c>
      <c r="Q550" s="623">
        <v>223</v>
      </c>
    </row>
    <row r="551" spans="1:17" ht="14.4" customHeight="1" x14ac:dyDescent="0.3">
      <c r="A551" s="604" t="s">
        <v>1963</v>
      </c>
      <c r="B551" s="605" t="s">
        <v>1525</v>
      </c>
      <c r="C551" s="605" t="s">
        <v>1508</v>
      </c>
      <c r="D551" s="605" t="s">
        <v>1563</v>
      </c>
      <c r="E551" s="605" t="s">
        <v>1564</v>
      </c>
      <c r="F551" s="622">
        <v>1</v>
      </c>
      <c r="G551" s="622">
        <v>219</v>
      </c>
      <c r="H551" s="622">
        <v>0.98206278026905824</v>
      </c>
      <c r="I551" s="622">
        <v>219</v>
      </c>
      <c r="J551" s="622">
        <v>1</v>
      </c>
      <c r="K551" s="622">
        <v>223</v>
      </c>
      <c r="L551" s="622">
        <v>1</v>
      </c>
      <c r="M551" s="622">
        <v>223</v>
      </c>
      <c r="N551" s="622">
        <v>2</v>
      </c>
      <c r="O551" s="622">
        <v>446</v>
      </c>
      <c r="P551" s="610">
        <v>2</v>
      </c>
      <c r="Q551" s="623">
        <v>223</v>
      </c>
    </row>
    <row r="552" spans="1:17" ht="14.4" customHeight="1" x14ac:dyDescent="0.3">
      <c r="A552" s="604" t="s">
        <v>1963</v>
      </c>
      <c r="B552" s="605" t="s">
        <v>1525</v>
      </c>
      <c r="C552" s="605" t="s">
        <v>1508</v>
      </c>
      <c r="D552" s="605" t="s">
        <v>1567</v>
      </c>
      <c r="E552" s="605" t="s">
        <v>1568</v>
      </c>
      <c r="F552" s="622">
        <v>4</v>
      </c>
      <c r="G552" s="622">
        <v>884</v>
      </c>
      <c r="H552" s="622">
        <v>0.65481481481481485</v>
      </c>
      <c r="I552" s="622">
        <v>221</v>
      </c>
      <c r="J552" s="622">
        <v>6</v>
      </c>
      <c r="K552" s="622">
        <v>1350</v>
      </c>
      <c r="L552" s="622">
        <v>1</v>
      </c>
      <c r="M552" s="622">
        <v>225</v>
      </c>
      <c r="N552" s="622">
        <v>5</v>
      </c>
      <c r="O552" s="622">
        <v>1125</v>
      </c>
      <c r="P552" s="610">
        <v>0.83333333333333337</v>
      </c>
      <c r="Q552" s="623">
        <v>225</v>
      </c>
    </row>
    <row r="553" spans="1:17" ht="14.4" customHeight="1" x14ac:dyDescent="0.3">
      <c r="A553" s="604" t="s">
        <v>1963</v>
      </c>
      <c r="B553" s="605" t="s">
        <v>1525</v>
      </c>
      <c r="C553" s="605" t="s">
        <v>1508</v>
      </c>
      <c r="D553" s="605" t="s">
        <v>1755</v>
      </c>
      <c r="E553" s="605" t="s">
        <v>1756</v>
      </c>
      <c r="F553" s="622">
        <v>4</v>
      </c>
      <c r="G553" s="622">
        <v>16556</v>
      </c>
      <c r="H553" s="622">
        <v>0.44177607001814495</v>
      </c>
      <c r="I553" s="622">
        <v>4139</v>
      </c>
      <c r="J553" s="622">
        <v>9</v>
      </c>
      <c r="K553" s="622">
        <v>37476</v>
      </c>
      <c r="L553" s="622">
        <v>1</v>
      </c>
      <c r="M553" s="622">
        <v>4164</v>
      </c>
      <c r="N553" s="622">
        <v>6</v>
      </c>
      <c r="O553" s="622">
        <v>24984</v>
      </c>
      <c r="P553" s="610">
        <v>0.66666666666666663</v>
      </c>
      <c r="Q553" s="623">
        <v>4164</v>
      </c>
    </row>
    <row r="554" spans="1:17" ht="14.4" customHeight="1" x14ac:dyDescent="0.3">
      <c r="A554" s="604" t="s">
        <v>1963</v>
      </c>
      <c r="B554" s="605" t="s">
        <v>1525</v>
      </c>
      <c r="C554" s="605" t="s">
        <v>1508</v>
      </c>
      <c r="D554" s="605" t="s">
        <v>1763</v>
      </c>
      <c r="E554" s="605" t="s">
        <v>1764</v>
      </c>
      <c r="F554" s="622">
        <v>11</v>
      </c>
      <c r="G554" s="622">
        <v>42064</v>
      </c>
      <c r="H554" s="622">
        <v>0.51892425363927952</v>
      </c>
      <c r="I554" s="622">
        <v>3824</v>
      </c>
      <c r="J554" s="622">
        <v>21</v>
      </c>
      <c r="K554" s="622">
        <v>81060</v>
      </c>
      <c r="L554" s="622">
        <v>1</v>
      </c>
      <c r="M554" s="622">
        <v>3860</v>
      </c>
      <c r="N554" s="622">
        <v>18</v>
      </c>
      <c r="O554" s="622">
        <v>69480</v>
      </c>
      <c r="P554" s="610">
        <v>0.8571428571428571</v>
      </c>
      <c r="Q554" s="623">
        <v>3860</v>
      </c>
    </row>
    <row r="555" spans="1:17" ht="14.4" customHeight="1" x14ac:dyDescent="0.3">
      <c r="A555" s="604" t="s">
        <v>1963</v>
      </c>
      <c r="B555" s="605" t="s">
        <v>1525</v>
      </c>
      <c r="C555" s="605" t="s">
        <v>1508</v>
      </c>
      <c r="D555" s="605" t="s">
        <v>1767</v>
      </c>
      <c r="E555" s="605" t="s">
        <v>1768</v>
      </c>
      <c r="F555" s="622"/>
      <c r="G555" s="622"/>
      <c r="H555" s="622"/>
      <c r="I555" s="622"/>
      <c r="J555" s="622">
        <v>4</v>
      </c>
      <c r="K555" s="622">
        <v>31700</v>
      </c>
      <c r="L555" s="622">
        <v>1</v>
      </c>
      <c r="M555" s="622">
        <v>7925</v>
      </c>
      <c r="N555" s="622">
        <v>1</v>
      </c>
      <c r="O555" s="622">
        <v>7926</v>
      </c>
      <c r="P555" s="610">
        <v>0.25003154574132491</v>
      </c>
      <c r="Q555" s="623">
        <v>7926</v>
      </c>
    </row>
    <row r="556" spans="1:17" ht="14.4" customHeight="1" x14ac:dyDescent="0.3">
      <c r="A556" s="604" t="s">
        <v>1963</v>
      </c>
      <c r="B556" s="605" t="s">
        <v>1525</v>
      </c>
      <c r="C556" s="605" t="s">
        <v>1508</v>
      </c>
      <c r="D556" s="605" t="s">
        <v>1589</v>
      </c>
      <c r="E556" s="605" t="s">
        <v>1590</v>
      </c>
      <c r="F556" s="622">
        <v>4</v>
      </c>
      <c r="G556" s="622">
        <v>5124</v>
      </c>
      <c r="H556" s="622"/>
      <c r="I556" s="622">
        <v>1281</v>
      </c>
      <c r="J556" s="622"/>
      <c r="K556" s="622"/>
      <c r="L556" s="622"/>
      <c r="M556" s="622"/>
      <c r="N556" s="622">
        <v>1</v>
      </c>
      <c r="O556" s="622">
        <v>1294</v>
      </c>
      <c r="P556" s="610"/>
      <c r="Q556" s="623">
        <v>1294</v>
      </c>
    </row>
    <row r="557" spans="1:17" ht="14.4" customHeight="1" x14ac:dyDescent="0.3">
      <c r="A557" s="604" t="s">
        <v>1963</v>
      </c>
      <c r="B557" s="605" t="s">
        <v>1525</v>
      </c>
      <c r="C557" s="605" t="s">
        <v>1508</v>
      </c>
      <c r="D557" s="605" t="s">
        <v>1591</v>
      </c>
      <c r="E557" s="605" t="s">
        <v>1592</v>
      </c>
      <c r="F557" s="622"/>
      <c r="G557" s="622"/>
      <c r="H557" s="622"/>
      <c r="I557" s="622"/>
      <c r="J557" s="622"/>
      <c r="K557" s="622"/>
      <c r="L557" s="622"/>
      <c r="M557" s="622"/>
      <c r="N557" s="622">
        <v>1</v>
      </c>
      <c r="O557" s="622">
        <v>1178</v>
      </c>
      <c r="P557" s="610"/>
      <c r="Q557" s="623">
        <v>1178</v>
      </c>
    </row>
    <row r="558" spans="1:17" ht="14.4" customHeight="1" x14ac:dyDescent="0.3">
      <c r="A558" s="604" t="s">
        <v>1963</v>
      </c>
      <c r="B558" s="605" t="s">
        <v>1525</v>
      </c>
      <c r="C558" s="605" t="s">
        <v>1508</v>
      </c>
      <c r="D558" s="605" t="s">
        <v>1593</v>
      </c>
      <c r="E558" s="605" t="s">
        <v>1594</v>
      </c>
      <c r="F558" s="622">
        <v>51</v>
      </c>
      <c r="G558" s="622">
        <v>258876</v>
      </c>
      <c r="H558" s="622">
        <v>1.024468426113901</v>
      </c>
      <c r="I558" s="622">
        <v>5076</v>
      </c>
      <c r="J558" s="622">
        <v>49</v>
      </c>
      <c r="K558" s="622">
        <v>252693</v>
      </c>
      <c r="L558" s="622">
        <v>1</v>
      </c>
      <c r="M558" s="622">
        <v>5157</v>
      </c>
      <c r="N558" s="622">
        <v>61</v>
      </c>
      <c r="O558" s="622">
        <v>314577</v>
      </c>
      <c r="P558" s="610">
        <v>1.2448979591836735</v>
      </c>
      <c r="Q558" s="623">
        <v>5157</v>
      </c>
    </row>
    <row r="559" spans="1:17" ht="14.4" customHeight="1" x14ac:dyDescent="0.3">
      <c r="A559" s="604" t="s">
        <v>1963</v>
      </c>
      <c r="B559" s="605" t="s">
        <v>1525</v>
      </c>
      <c r="C559" s="605" t="s">
        <v>1508</v>
      </c>
      <c r="D559" s="605" t="s">
        <v>1597</v>
      </c>
      <c r="E559" s="605" t="s">
        <v>1598</v>
      </c>
      <c r="F559" s="622">
        <v>1</v>
      </c>
      <c r="G559" s="622">
        <v>5516</v>
      </c>
      <c r="H559" s="622"/>
      <c r="I559" s="622">
        <v>5516</v>
      </c>
      <c r="J559" s="622"/>
      <c r="K559" s="622"/>
      <c r="L559" s="622"/>
      <c r="M559" s="622"/>
      <c r="N559" s="622"/>
      <c r="O559" s="622"/>
      <c r="P559" s="610"/>
      <c r="Q559" s="623"/>
    </row>
    <row r="560" spans="1:17" ht="14.4" customHeight="1" x14ac:dyDescent="0.3">
      <c r="A560" s="604" t="s">
        <v>1963</v>
      </c>
      <c r="B560" s="605" t="s">
        <v>1525</v>
      </c>
      <c r="C560" s="605" t="s">
        <v>1508</v>
      </c>
      <c r="D560" s="605" t="s">
        <v>1771</v>
      </c>
      <c r="E560" s="605" t="s">
        <v>1772</v>
      </c>
      <c r="F560" s="622"/>
      <c r="G560" s="622"/>
      <c r="H560" s="622"/>
      <c r="I560" s="622"/>
      <c r="J560" s="622"/>
      <c r="K560" s="622"/>
      <c r="L560" s="622"/>
      <c r="M560" s="622"/>
      <c r="N560" s="622">
        <v>1</v>
      </c>
      <c r="O560" s="622">
        <v>801</v>
      </c>
      <c r="P560" s="610"/>
      <c r="Q560" s="623">
        <v>801</v>
      </c>
    </row>
    <row r="561" spans="1:17" ht="14.4" customHeight="1" x14ac:dyDescent="0.3">
      <c r="A561" s="604" t="s">
        <v>1963</v>
      </c>
      <c r="B561" s="605" t="s">
        <v>1525</v>
      </c>
      <c r="C561" s="605" t="s">
        <v>1508</v>
      </c>
      <c r="D561" s="605" t="s">
        <v>1601</v>
      </c>
      <c r="E561" s="605" t="s">
        <v>1602</v>
      </c>
      <c r="F561" s="622">
        <v>79</v>
      </c>
      <c r="G561" s="622">
        <v>13825</v>
      </c>
      <c r="H561" s="622">
        <v>1.301789077212806</v>
      </c>
      <c r="I561" s="622">
        <v>175</v>
      </c>
      <c r="J561" s="622">
        <v>60</v>
      </c>
      <c r="K561" s="622">
        <v>10620</v>
      </c>
      <c r="L561" s="622">
        <v>1</v>
      </c>
      <c r="M561" s="622">
        <v>177</v>
      </c>
      <c r="N561" s="622">
        <v>66</v>
      </c>
      <c r="O561" s="622">
        <v>11682</v>
      </c>
      <c r="P561" s="610">
        <v>1.1000000000000001</v>
      </c>
      <c r="Q561" s="623">
        <v>177</v>
      </c>
    </row>
    <row r="562" spans="1:17" ht="14.4" customHeight="1" x14ac:dyDescent="0.3">
      <c r="A562" s="604" t="s">
        <v>1963</v>
      </c>
      <c r="B562" s="605" t="s">
        <v>1525</v>
      </c>
      <c r="C562" s="605" t="s">
        <v>1508</v>
      </c>
      <c r="D562" s="605" t="s">
        <v>1603</v>
      </c>
      <c r="E562" s="605" t="s">
        <v>1604</v>
      </c>
      <c r="F562" s="622">
        <v>87</v>
      </c>
      <c r="G562" s="622">
        <v>174087</v>
      </c>
      <c r="H562" s="622">
        <v>0.76579655827702697</v>
      </c>
      <c r="I562" s="622">
        <v>2001</v>
      </c>
      <c r="J562" s="622">
        <v>111</v>
      </c>
      <c r="K562" s="622">
        <v>227328</v>
      </c>
      <c r="L562" s="622">
        <v>1</v>
      </c>
      <c r="M562" s="622">
        <v>2048</v>
      </c>
      <c r="N562" s="622">
        <v>79</v>
      </c>
      <c r="O562" s="622">
        <v>161871</v>
      </c>
      <c r="P562" s="610">
        <v>0.71205922719594594</v>
      </c>
      <c r="Q562" s="623">
        <v>2049</v>
      </c>
    </row>
    <row r="563" spans="1:17" ht="14.4" customHeight="1" x14ac:dyDescent="0.3">
      <c r="A563" s="604" t="s">
        <v>1963</v>
      </c>
      <c r="B563" s="605" t="s">
        <v>1525</v>
      </c>
      <c r="C563" s="605" t="s">
        <v>1508</v>
      </c>
      <c r="D563" s="605" t="s">
        <v>1609</v>
      </c>
      <c r="E563" s="605" t="s">
        <v>1610</v>
      </c>
      <c r="F563" s="622">
        <v>16</v>
      </c>
      <c r="G563" s="622">
        <v>43136</v>
      </c>
      <c r="H563" s="622">
        <v>1.0510721247563353</v>
      </c>
      <c r="I563" s="622">
        <v>2696</v>
      </c>
      <c r="J563" s="622">
        <v>15</v>
      </c>
      <c r="K563" s="622">
        <v>41040</v>
      </c>
      <c r="L563" s="622">
        <v>1</v>
      </c>
      <c r="M563" s="622">
        <v>2736</v>
      </c>
      <c r="N563" s="622">
        <v>21</v>
      </c>
      <c r="O563" s="622">
        <v>57477</v>
      </c>
      <c r="P563" s="610">
        <v>1.4005116959064328</v>
      </c>
      <c r="Q563" s="623">
        <v>2737</v>
      </c>
    </row>
    <row r="564" spans="1:17" ht="14.4" customHeight="1" x14ac:dyDescent="0.3">
      <c r="A564" s="604" t="s">
        <v>1963</v>
      </c>
      <c r="B564" s="605" t="s">
        <v>1525</v>
      </c>
      <c r="C564" s="605" t="s">
        <v>1508</v>
      </c>
      <c r="D564" s="605" t="s">
        <v>1611</v>
      </c>
      <c r="E564" s="605" t="s">
        <v>1612</v>
      </c>
      <c r="F564" s="622"/>
      <c r="G564" s="622"/>
      <c r="H564" s="622"/>
      <c r="I564" s="622"/>
      <c r="J564" s="622"/>
      <c r="K564" s="622"/>
      <c r="L564" s="622"/>
      <c r="M564" s="622"/>
      <c r="N564" s="622">
        <v>1</v>
      </c>
      <c r="O564" s="622">
        <v>5269</v>
      </c>
      <c r="P564" s="610"/>
      <c r="Q564" s="623">
        <v>5269</v>
      </c>
    </row>
    <row r="565" spans="1:17" ht="14.4" customHeight="1" x14ac:dyDescent="0.3">
      <c r="A565" s="604" t="s">
        <v>1963</v>
      </c>
      <c r="B565" s="605" t="s">
        <v>1525</v>
      </c>
      <c r="C565" s="605" t="s">
        <v>1508</v>
      </c>
      <c r="D565" s="605" t="s">
        <v>1847</v>
      </c>
      <c r="E565" s="605" t="s">
        <v>1848</v>
      </c>
      <c r="F565" s="622"/>
      <c r="G565" s="622"/>
      <c r="H565" s="622"/>
      <c r="I565" s="622"/>
      <c r="J565" s="622">
        <v>5</v>
      </c>
      <c r="K565" s="622">
        <v>10565</v>
      </c>
      <c r="L565" s="622">
        <v>1</v>
      </c>
      <c r="M565" s="622">
        <v>2113</v>
      </c>
      <c r="N565" s="622">
        <v>1</v>
      </c>
      <c r="O565" s="622">
        <v>2113</v>
      </c>
      <c r="P565" s="610">
        <v>0.2</v>
      </c>
      <c r="Q565" s="623">
        <v>2113</v>
      </c>
    </row>
    <row r="566" spans="1:17" ht="14.4" customHeight="1" x14ac:dyDescent="0.3">
      <c r="A566" s="604" t="s">
        <v>1963</v>
      </c>
      <c r="B566" s="605" t="s">
        <v>1525</v>
      </c>
      <c r="C566" s="605" t="s">
        <v>1508</v>
      </c>
      <c r="D566" s="605" t="s">
        <v>1619</v>
      </c>
      <c r="E566" s="605" t="s">
        <v>1620</v>
      </c>
      <c r="F566" s="622">
        <v>2</v>
      </c>
      <c r="G566" s="622">
        <v>302</v>
      </c>
      <c r="H566" s="622">
        <v>0.97419354838709682</v>
      </c>
      <c r="I566" s="622">
        <v>151</v>
      </c>
      <c r="J566" s="622">
        <v>2</v>
      </c>
      <c r="K566" s="622">
        <v>310</v>
      </c>
      <c r="L566" s="622">
        <v>1</v>
      </c>
      <c r="M566" s="622">
        <v>155</v>
      </c>
      <c r="N566" s="622">
        <v>2</v>
      </c>
      <c r="O566" s="622">
        <v>310</v>
      </c>
      <c r="P566" s="610">
        <v>1</v>
      </c>
      <c r="Q566" s="623">
        <v>155</v>
      </c>
    </row>
    <row r="567" spans="1:17" ht="14.4" customHeight="1" x14ac:dyDescent="0.3">
      <c r="A567" s="604" t="s">
        <v>1963</v>
      </c>
      <c r="B567" s="605" t="s">
        <v>1525</v>
      </c>
      <c r="C567" s="605" t="s">
        <v>1508</v>
      </c>
      <c r="D567" s="605" t="s">
        <v>1621</v>
      </c>
      <c r="E567" s="605" t="s">
        <v>1622</v>
      </c>
      <c r="F567" s="622">
        <v>5</v>
      </c>
      <c r="G567" s="622">
        <v>975</v>
      </c>
      <c r="H567" s="622">
        <v>4.8994974874371859</v>
      </c>
      <c r="I567" s="622">
        <v>195</v>
      </c>
      <c r="J567" s="622">
        <v>1</v>
      </c>
      <c r="K567" s="622">
        <v>199</v>
      </c>
      <c r="L567" s="622">
        <v>1</v>
      </c>
      <c r="M567" s="622">
        <v>199</v>
      </c>
      <c r="N567" s="622">
        <v>5</v>
      </c>
      <c r="O567" s="622">
        <v>995</v>
      </c>
      <c r="P567" s="610">
        <v>5</v>
      </c>
      <c r="Q567" s="623">
        <v>199</v>
      </c>
    </row>
    <row r="568" spans="1:17" ht="14.4" customHeight="1" x14ac:dyDescent="0.3">
      <c r="A568" s="604" t="s">
        <v>1963</v>
      </c>
      <c r="B568" s="605" t="s">
        <v>1525</v>
      </c>
      <c r="C568" s="605" t="s">
        <v>1508</v>
      </c>
      <c r="D568" s="605" t="s">
        <v>1623</v>
      </c>
      <c r="E568" s="605" t="s">
        <v>1624</v>
      </c>
      <c r="F568" s="622">
        <v>789</v>
      </c>
      <c r="G568" s="622">
        <v>157800</v>
      </c>
      <c r="H568" s="622">
        <v>0.92416895073441563</v>
      </c>
      <c r="I568" s="622">
        <v>200</v>
      </c>
      <c r="J568" s="622">
        <v>837</v>
      </c>
      <c r="K568" s="622">
        <v>170748</v>
      </c>
      <c r="L568" s="622">
        <v>1</v>
      </c>
      <c r="M568" s="622">
        <v>204</v>
      </c>
      <c r="N568" s="622">
        <v>793</v>
      </c>
      <c r="O568" s="622">
        <v>161772</v>
      </c>
      <c r="P568" s="610">
        <v>0.94743130227001193</v>
      </c>
      <c r="Q568" s="623">
        <v>204</v>
      </c>
    </row>
    <row r="569" spans="1:17" ht="14.4" customHeight="1" x14ac:dyDescent="0.3">
      <c r="A569" s="604" t="s">
        <v>1963</v>
      </c>
      <c r="B569" s="605" t="s">
        <v>1525</v>
      </c>
      <c r="C569" s="605" t="s">
        <v>1508</v>
      </c>
      <c r="D569" s="605" t="s">
        <v>1627</v>
      </c>
      <c r="E569" s="605" t="s">
        <v>1628</v>
      </c>
      <c r="F569" s="622">
        <v>1</v>
      </c>
      <c r="G569" s="622">
        <v>159</v>
      </c>
      <c r="H569" s="622">
        <v>0.32515337423312884</v>
      </c>
      <c r="I569" s="622">
        <v>159</v>
      </c>
      <c r="J569" s="622">
        <v>3</v>
      </c>
      <c r="K569" s="622">
        <v>489</v>
      </c>
      <c r="L569" s="622">
        <v>1</v>
      </c>
      <c r="M569" s="622">
        <v>163</v>
      </c>
      <c r="N569" s="622">
        <v>2</v>
      </c>
      <c r="O569" s="622">
        <v>326</v>
      </c>
      <c r="P569" s="610">
        <v>0.66666666666666663</v>
      </c>
      <c r="Q569" s="623">
        <v>163</v>
      </c>
    </row>
    <row r="570" spans="1:17" ht="14.4" customHeight="1" x14ac:dyDescent="0.3">
      <c r="A570" s="604" t="s">
        <v>1963</v>
      </c>
      <c r="B570" s="605" t="s">
        <v>1525</v>
      </c>
      <c r="C570" s="605" t="s">
        <v>1508</v>
      </c>
      <c r="D570" s="605" t="s">
        <v>1631</v>
      </c>
      <c r="E570" s="605" t="s">
        <v>1632</v>
      </c>
      <c r="F570" s="622">
        <v>55</v>
      </c>
      <c r="G570" s="622">
        <v>116765</v>
      </c>
      <c r="H570" s="622">
        <v>1.3221573023529678</v>
      </c>
      <c r="I570" s="622">
        <v>2123</v>
      </c>
      <c r="J570" s="622">
        <v>41</v>
      </c>
      <c r="K570" s="622">
        <v>88314</v>
      </c>
      <c r="L570" s="622">
        <v>1</v>
      </c>
      <c r="M570" s="622">
        <v>2154</v>
      </c>
      <c r="N570" s="622">
        <v>41</v>
      </c>
      <c r="O570" s="622">
        <v>88355</v>
      </c>
      <c r="P570" s="610">
        <v>1.0004642525533891</v>
      </c>
      <c r="Q570" s="623">
        <v>2155</v>
      </c>
    </row>
    <row r="571" spans="1:17" ht="14.4" customHeight="1" x14ac:dyDescent="0.3">
      <c r="A571" s="604" t="s">
        <v>1963</v>
      </c>
      <c r="B571" s="605" t="s">
        <v>1525</v>
      </c>
      <c r="C571" s="605" t="s">
        <v>1508</v>
      </c>
      <c r="D571" s="605" t="s">
        <v>1773</v>
      </c>
      <c r="E571" s="605" t="s">
        <v>1764</v>
      </c>
      <c r="F571" s="622">
        <v>12</v>
      </c>
      <c r="G571" s="622">
        <v>22428</v>
      </c>
      <c r="H571" s="622">
        <v>0.53996533127889057</v>
      </c>
      <c r="I571" s="622">
        <v>1869</v>
      </c>
      <c r="J571" s="622">
        <v>22</v>
      </c>
      <c r="K571" s="622">
        <v>41536</v>
      </c>
      <c r="L571" s="622">
        <v>1</v>
      </c>
      <c r="M571" s="622">
        <v>1888</v>
      </c>
      <c r="N571" s="622">
        <v>22</v>
      </c>
      <c r="O571" s="622">
        <v>41558</v>
      </c>
      <c r="P571" s="610">
        <v>1.0005296610169492</v>
      </c>
      <c r="Q571" s="623">
        <v>1889</v>
      </c>
    </row>
    <row r="572" spans="1:17" ht="14.4" customHeight="1" x14ac:dyDescent="0.3">
      <c r="A572" s="604" t="s">
        <v>1963</v>
      </c>
      <c r="B572" s="605" t="s">
        <v>1525</v>
      </c>
      <c r="C572" s="605" t="s">
        <v>1508</v>
      </c>
      <c r="D572" s="605" t="s">
        <v>1633</v>
      </c>
      <c r="E572" s="605" t="s">
        <v>1634</v>
      </c>
      <c r="F572" s="622">
        <v>2</v>
      </c>
      <c r="G572" s="622">
        <v>318</v>
      </c>
      <c r="H572" s="622">
        <v>1.9509202453987731</v>
      </c>
      <c r="I572" s="622">
        <v>159</v>
      </c>
      <c r="J572" s="622">
        <v>1</v>
      </c>
      <c r="K572" s="622">
        <v>163</v>
      </c>
      <c r="L572" s="622">
        <v>1</v>
      </c>
      <c r="M572" s="622">
        <v>163</v>
      </c>
      <c r="N572" s="622"/>
      <c r="O572" s="622"/>
      <c r="P572" s="610"/>
      <c r="Q572" s="623"/>
    </row>
    <row r="573" spans="1:17" ht="14.4" customHeight="1" x14ac:dyDescent="0.3">
      <c r="A573" s="604" t="s">
        <v>1963</v>
      </c>
      <c r="B573" s="605" t="s">
        <v>1525</v>
      </c>
      <c r="C573" s="605" t="s">
        <v>1508</v>
      </c>
      <c r="D573" s="605" t="s">
        <v>1774</v>
      </c>
      <c r="E573" s="605" t="s">
        <v>1775</v>
      </c>
      <c r="F573" s="622"/>
      <c r="G573" s="622"/>
      <c r="H573" s="622"/>
      <c r="I573" s="622"/>
      <c r="J573" s="622"/>
      <c r="K573" s="622"/>
      <c r="L573" s="622"/>
      <c r="M573" s="622"/>
      <c r="N573" s="622">
        <v>1</v>
      </c>
      <c r="O573" s="622">
        <v>9838</v>
      </c>
      <c r="P573" s="610"/>
      <c r="Q573" s="623">
        <v>9838</v>
      </c>
    </row>
    <row r="574" spans="1:17" ht="14.4" customHeight="1" x14ac:dyDescent="0.3">
      <c r="A574" s="604" t="s">
        <v>1963</v>
      </c>
      <c r="B574" s="605" t="s">
        <v>1525</v>
      </c>
      <c r="C574" s="605" t="s">
        <v>1508</v>
      </c>
      <c r="D574" s="605" t="s">
        <v>1776</v>
      </c>
      <c r="E574" s="605" t="s">
        <v>1777</v>
      </c>
      <c r="F574" s="622">
        <v>7</v>
      </c>
      <c r="G574" s="622">
        <v>58793</v>
      </c>
      <c r="H574" s="622">
        <v>0.53464221084507169</v>
      </c>
      <c r="I574" s="622">
        <v>8399</v>
      </c>
      <c r="J574" s="622">
        <v>13</v>
      </c>
      <c r="K574" s="622">
        <v>109967</v>
      </c>
      <c r="L574" s="622">
        <v>1</v>
      </c>
      <c r="M574" s="622">
        <v>8459</v>
      </c>
      <c r="N574" s="622">
        <v>12</v>
      </c>
      <c r="O574" s="622">
        <v>101520</v>
      </c>
      <c r="P574" s="610">
        <v>0.92318604672310789</v>
      </c>
      <c r="Q574" s="623">
        <v>8460</v>
      </c>
    </row>
    <row r="575" spans="1:17" ht="14.4" customHeight="1" x14ac:dyDescent="0.3">
      <c r="A575" s="604" t="s">
        <v>1963</v>
      </c>
      <c r="B575" s="605" t="s">
        <v>1525</v>
      </c>
      <c r="C575" s="605" t="s">
        <v>1508</v>
      </c>
      <c r="D575" s="605" t="s">
        <v>1639</v>
      </c>
      <c r="E575" s="605" t="s">
        <v>1640</v>
      </c>
      <c r="F575" s="622"/>
      <c r="G575" s="622"/>
      <c r="H575" s="622"/>
      <c r="I575" s="622"/>
      <c r="J575" s="622"/>
      <c r="K575" s="622"/>
      <c r="L575" s="622"/>
      <c r="M575" s="622"/>
      <c r="N575" s="622">
        <v>5</v>
      </c>
      <c r="O575" s="622">
        <v>1295</v>
      </c>
      <c r="P575" s="610"/>
      <c r="Q575" s="623">
        <v>259</v>
      </c>
    </row>
    <row r="576" spans="1:17" ht="14.4" customHeight="1" x14ac:dyDescent="0.3">
      <c r="A576" s="604" t="s">
        <v>1963</v>
      </c>
      <c r="B576" s="605" t="s">
        <v>1525</v>
      </c>
      <c r="C576" s="605" t="s">
        <v>1508</v>
      </c>
      <c r="D576" s="605" t="s">
        <v>1849</v>
      </c>
      <c r="E576" s="605" t="s">
        <v>1850</v>
      </c>
      <c r="F576" s="622"/>
      <c r="G576" s="622"/>
      <c r="H576" s="622"/>
      <c r="I576" s="622"/>
      <c r="J576" s="622">
        <v>2</v>
      </c>
      <c r="K576" s="622">
        <v>0</v>
      </c>
      <c r="L576" s="622"/>
      <c r="M576" s="622">
        <v>0</v>
      </c>
      <c r="N576" s="622"/>
      <c r="O576" s="622"/>
      <c r="P576" s="610"/>
      <c r="Q576" s="623"/>
    </row>
    <row r="577" spans="1:17" ht="14.4" customHeight="1" x14ac:dyDescent="0.3">
      <c r="A577" s="604" t="s">
        <v>1990</v>
      </c>
      <c r="B577" s="605" t="s">
        <v>1525</v>
      </c>
      <c r="C577" s="605" t="s">
        <v>1526</v>
      </c>
      <c r="D577" s="605" t="s">
        <v>1651</v>
      </c>
      <c r="E577" s="605" t="s">
        <v>710</v>
      </c>
      <c r="F577" s="622">
        <v>0.2</v>
      </c>
      <c r="G577" s="622">
        <v>988.78</v>
      </c>
      <c r="H577" s="622">
        <v>2</v>
      </c>
      <c r="I577" s="622">
        <v>4943.8999999999996</v>
      </c>
      <c r="J577" s="622">
        <v>0.1</v>
      </c>
      <c r="K577" s="622">
        <v>494.39</v>
      </c>
      <c r="L577" s="622">
        <v>1</v>
      </c>
      <c r="M577" s="622">
        <v>4943.8999999999996</v>
      </c>
      <c r="N577" s="622">
        <v>0.22</v>
      </c>
      <c r="O577" s="622">
        <v>1087.6599999999999</v>
      </c>
      <c r="P577" s="610">
        <v>2.2000040453892673</v>
      </c>
      <c r="Q577" s="623">
        <v>4943.9090909090901</v>
      </c>
    </row>
    <row r="578" spans="1:17" ht="14.4" customHeight="1" x14ac:dyDescent="0.3">
      <c r="A578" s="604" t="s">
        <v>1990</v>
      </c>
      <c r="B578" s="605" t="s">
        <v>1525</v>
      </c>
      <c r="C578" s="605" t="s">
        <v>1526</v>
      </c>
      <c r="D578" s="605" t="s">
        <v>1532</v>
      </c>
      <c r="E578" s="605" t="s">
        <v>642</v>
      </c>
      <c r="F578" s="622">
        <v>0.5</v>
      </c>
      <c r="G578" s="622">
        <v>475.67</v>
      </c>
      <c r="H578" s="622">
        <v>0.3506572012001386</v>
      </c>
      <c r="I578" s="622">
        <v>951.34</v>
      </c>
      <c r="J578" s="622">
        <v>1.35</v>
      </c>
      <c r="K578" s="622">
        <v>1356.51</v>
      </c>
      <c r="L578" s="622">
        <v>1</v>
      </c>
      <c r="M578" s="622">
        <v>1004.8222222222222</v>
      </c>
      <c r="N578" s="622">
        <v>1.7999999999999998</v>
      </c>
      <c r="O578" s="622">
        <v>1808.6799999999998</v>
      </c>
      <c r="P578" s="610">
        <v>1.3333333333333333</v>
      </c>
      <c r="Q578" s="623">
        <v>1004.8222222222222</v>
      </c>
    </row>
    <row r="579" spans="1:17" ht="14.4" customHeight="1" x14ac:dyDescent="0.3">
      <c r="A579" s="604" t="s">
        <v>1990</v>
      </c>
      <c r="B579" s="605" t="s">
        <v>1525</v>
      </c>
      <c r="C579" s="605" t="s">
        <v>1526</v>
      </c>
      <c r="D579" s="605" t="s">
        <v>1533</v>
      </c>
      <c r="E579" s="605" t="s">
        <v>710</v>
      </c>
      <c r="F579" s="622">
        <v>0.47000000000000003</v>
      </c>
      <c r="G579" s="622">
        <v>4647.2700000000004</v>
      </c>
      <c r="H579" s="622">
        <v>0.6619684404547902</v>
      </c>
      <c r="I579" s="622">
        <v>9887.8085106382987</v>
      </c>
      <c r="J579" s="622">
        <v>0.71</v>
      </c>
      <c r="K579" s="622">
        <v>7020.38</v>
      </c>
      <c r="L579" s="622">
        <v>1</v>
      </c>
      <c r="M579" s="622">
        <v>9887.8591549295779</v>
      </c>
      <c r="N579" s="622">
        <v>0.35000000000000003</v>
      </c>
      <c r="O579" s="622">
        <v>3460.71</v>
      </c>
      <c r="P579" s="610">
        <v>0.49295194847002582</v>
      </c>
      <c r="Q579" s="623">
        <v>9887.7428571428554</v>
      </c>
    </row>
    <row r="580" spans="1:17" ht="14.4" customHeight="1" x14ac:dyDescent="0.3">
      <c r="A580" s="604" t="s">
        <v>1990</v>
      </c>
      <c r="B580" s="605" t="s">
        <v>1525</v>
      </c>
      <c r="C580" s="605" t="s">
        <v>1526</v>
      </c>
      <c r="D580" s="605" t="s">
        <v>1538</v>
      </c>
      <c r="E580" s="605" t="s">
        <v>665</v>
      </c>
      <c r="F580" s="622">
        <v>0.24000000000000002</v>
      </c>
      <c r="G580" s="622">
        <v>1062.48</v>
      </c>
      <c r="H580" s="622">
        <v>12</v>
      </c>
      <c r="I580" s="622">
        <v>4427</v>
      </c>
      <c r="J580" s="622">
        <v>0.02</v>
      </c>
      <c r="K580" s="622">
        <v>88.54</v>
      </c>
      <c r="L580" s="622">
        <v>1</v>
      </c>
      <c r="M580" s="622">
        <v>4427</v>
      </c>
      <c r="N580" s="622">
        <v>0.1</v>
      </c>
      <c r="O580" s="622">
        <v>454.76</v>
      </c>
      <c r="P580" s="610">
        <v>5.1362096227693694</v>
      </c>
      <c r="Q580" s="623">
        <v>4547.5999999999995</v>
      </c>
    </row>
    <row r="581" spans="1:17" ht="14.4" customHeight="1" x14ac:dyDescent="0.3">
      <c r="A581" s="604" t="s">
        <v>1990</v>
      </c>
      <c r="B581" s="605" t="s">
        <v>1525</v>
      </c>
      <c r="C581" s="605" t="s">
        <v>1526</v>
      </c>
      <c r="D581" s="605" t="s">
        <v>1539</v>
      </c>
      <c r="E581" s="605" t="s">
        <v>665</v>
      </c>
      <c r="F581" s="622">
        <v>0.12</v>
      </c>
      <c r="G581" s="622">
        <v>1062.48</v>
      </c>
      <c r="H581" s="622">
        <v>2.4</v>
      </c>
      <c r="I581" s="622">
        <v>8854</v>
      </c>
      <c r="J581" s="622">
        <v>0.05</v>
      </c>
      <c r="K581" s="622">
        <v>442.7</v>
      </c>
      <c r="L581" s="622">
        <v>1</v>
      </c>
      <c r="M581" s="622">
        <v>8854</v>
      </c>
      <c r="N581" s="622">
        <v>7.0000000000000007E-2</v>
      </c>
      <c r="O581" s="622">
        <v>636.66</v>
      </c>
      <c r="P581" s="610">
        <v>1.4381296589112265</v>
      </c>
      <c r="Q581" s="623">
        <v>9095.1428571428551</v>
      </c>
    </row>
    <row r="582" spans="1:17" ht="14.4" customHeight="1" x14ac:dyDescent="0.3">
      <c r="A582" s="604" t="s">
        <v>1990</v>
      </c>
      <c r="B582" s="605" t="s">
        <v>1525</v>
      </c>
      <c r="C582" s="605" t="s">
        <v>1526</v>
      </c>
      <c r="D582" s="605" t="s">
        <v>1540</v>
      </c>
      <c r="E582" s="605" t="s">
        <v>733</v>
      </c>
      <c r="F582" s="622"/>
      <c r="G582" s="622"/>
      <c r="H582" s="622"/>
      <c r="I582" s="622"/>
      <c r="J582" s="622">
        <v>0.5</v>
      </c>
      <c r="K582" s="622">
        <v>974.65000000000009</v>
      </c>
      <c r="L582" s="622">
        <v>1</v>
      </c>
      <c r="M582" s="622">
        <v>1949.3000000000002</v>
      </c>
      <c r="N582" s="622"/>
      <c r="O582" s="622"/>
      <c r="P582" s="610"/>
      <c r="Q582" s="623"/>
    </row>
    <row r="583" spans="1:17" ht="14.4" customHeight="1" x14ac:dyDescent="0.3">
      <c r="A583" s="604" t="s">
        <v>1990</v>
      </c>
      <c r="B583" s="605" t="s">
        <v>1525</v>
      </c>
      <c r="C583" s="605" t="s">
        <v>1526</v>
      </c>
      <c r="D583" s="605" t="s">
        <v>1541</v>
      </c>
      <c r="E583" s="605" t="s">
        <v>665</v>
      </c>
      <c r="F583" s="622">
        <v>2.35</v>
      </c>
      <c r="G583" s="622">
        <v>4161.38</v>
      </c>
      <c r="H583" s="622">
        <v>0.72530889481105532</v>
      </c>
      <c r="I583" s="622">
        <v>1770.8</v>
      </c>
      <c r="J583" s="622">
        <v>3.2399999999999998</v>
      </c>
      <c r="K583" s="622">
        <v>5737.3899999999994</v>
      </c>
      <c r="L583" s="622">
        <v>1</v>
      </c>
      <c r="M583" s="622">
        <v>1770.7993827160494</v>
      </c>
      <c r="N583" s="622">
        <v>1.9</v>
      </c>
      <c r="O583" s="622">
        <v>3456.16</v>
      </c>
      <c r="P583" s="610">
        <v>0.60239237702160742</v>
      </c>
      <c r="Q583" s="623">
        <v>1819.0315789473684</v>
      </c>
    </row>
    <row r="584" spans="1:17" ht="14.4" customHeight="1" x14ac:dyDescent="0.3">
      <c r="A584" s="604" t="s">
        <v>1990</v>
      </c>
      <c r="B584" s="605" t="s">
        <v>1525</v>
      </c>
      <c r="C584" s="605" t="s">
        <v>1526</v>
      </c>
      <c r="D584" s="605" t="s">
        <v>1543</v>
      </c>
      <c r="E584" s="605" t="s">
        <v>627</v>
      </c>
      <c r="F584" s="622"/>
      <c r="G584" s="622"/>
      <c r="H584" s="622"/>
      <c r="I584" s="622"/>
      <c r="J584" s="622"/>
      <c r="K584" s="622"/>
      <c r="L584" s="622"/>
      <c r="M584" s="622"/>
      <c r="N584" s="622">
        <v>0.05</v>
      </c>
      <c r="O584" s="622">
        <v>45.19</v>
      </c>
      <c r="P584" s="610"/>
      <c r="Q584" s="623">
        <v>903.8</v>
      </c>
    </row>
    <row r="585" spans="1:17" ht="14.4" customHeight="1" x14ac:dyDescent="0.3">
      <c r="A585" s="604" t="s">
        <v>1990</v>
      </c>
      <c r="B585" s="605" t="s">
        <v>1525</v>
      </c>
      <c r="C585" s="605" t="s">
        <v>1526</v>
      </c>
      <c r="D585" s="605" t="s">
        <v>1544</v>
      </c>
      <c r="E585" s="605" t="s">
        <v>665</v>
      </c>
      <c r="F585" s="622">
        <v>0.04</v>
      </c>
      <c r="G585" s="622">
        <v>1629.14</v>
      </c>
      <c r="H585" s="622">
        <v>0.29487177166686884</v>
      </c>
      <c r="I585" s="622">
        <v>40728.5</v>
      </c>
      <c r="J585" s="622">
        <v>0.16999999999999998</v>
      </c>
      <c r="K585" s="622">
        <v>5524.9099999999989</v>
      </c>
      <c r="L585" s="622">
        <v>1</v>
      </c>
      <c r="M585" s="622">
        <v>32499.47058823529</v>
      </c>
      <c r="N585" s="622">
        <v>0.08</v>
      </c>
      <c r="O585" s="622">
        <v>2874.07</v>
      </c>
      <c r="P585" s="610">
        <v>0.52020213903936907</v>
      </c>
      <c r="Q585" s="623">
        <v>35925.875</v>
      </c>
    </row>
    <row r="586" spans="1:17" ht="14.4" customHeight="1" x14ac:dyDescent="0.3">
      <c r="A586" s="604" t="s">
        <v>1990</v>
      </c>
      <c r="B586" s="605" t="s">
        <v>1525</v>
      </c>
      <c r="C586" s="605" t="s">
        <v>1501</v>
      </c>
      <c r="D586" s="605" t="s">
        <v>1679</v>
      </c>
      <c r="E586" s="605" t="s">
        <v>1680</v>
      </c>
      <c r="F586" s="622"/>
      <c r="G586" s="622"/>
      <c r="H586" s="622"/>
      <c r="I586" s="622"/>
      <c r="J586" s="622"/>
      <c r="K586" s="622"/>
      <c r="L586" s="622"/>
      <c r="M586" s="622"/>
      <c r="N586" s="622">
        <v>1</v>
      </c>
      <c r="O586" s="622">
        <v>589.59</v>
      </c>
      <c r="P586" s="610"/>
      <c r="Q586" s="623">
        <v>589.59</v>
      </c>
    </row>
    <row r="587" spans="1:17" ht="14.4" customHeight="1" x14ac:dyDescent="0.3">
      <c r="A587" s="604" t="s">
        <v>1990</v>
      </c>
      <c r="B587" s="605" t="s">
        <v>1525</v>
      </c>
      <c r="C587" s="605" t="s">
        <v>1501</v>
      </c>
      <c r="D587" s="605" t="s">
        <v>1683</v>
      </c>
      <c r="E587" s="605" t="s">
        <v>1684</v>
      </c>
      <c r="F587" s="622">
        <v>1</v>
      </c>
      <c r="G587" s="622">
        <v>972.32</v>
      </c>
      <c r="H587" s="622">
        <v>1</v>
      </c>
      <c r="I587" s="622">
        <v>972.32</v>
      </c>
      <c r="J587" s="622">
        <v>1</v>
      </c>
      <c r="K587" s="622">
        <v>972.32</v>
      </c>
      <c r="L587" s="622">
        <v>1</v>
      </c>
      <c r="M587" s="622">
        <v>972.32</v>
      </c>
      <c r="N587" s="622"/>
      <c r="O587" s="622"/>
      <c r="P587" s="610"/>
      <c r="Q587" s="623"/>
    </row>
    <row r="588" spans="1:17" ht="14.4" customHeight="1" x14ac:dyDescent="0.3">
      <c r="A588" s="604" t="s">
        <v>1990</v>
      </c>
      <c r="B588" s="605" t="s">
        <v>1525</v>
      </c>
      <c r="C588" s="605" t="s">
        <v>1501</v>
      </c>
      <c r="D588" s="605" t="s">
        <v>1685</v>
      </c>
      <c r="E588" s="605" t="s">
        <v>1684</v>
      </c>
      <c r="F588" s="622">
        <v>1</v>
      </c>
      <c r="G588" s="622">
        <v>1707.31</v>
      </c>
      <c r="H588" s="622"/>
      <c r="I588" s="622">
        <v>1707.31</v>
      </c>
      <c r="J588" s="622"/>
      <c r="K588" s="622"/>
      <c r="L588" s="622"/>
      <c r="M588" s="622"/>
      <c r="N588" s="622">
        <v>3</v>
      </c>
      <c r="O588" s="622">
        <v>5121.93</v>
      </c>
      <c r="P588" s="610"/>
      <c r="Q588" s="623">
        <v>1707.3100000000002</v>
      </c>
    </row>
    <row r="589" spans="1:17" ht="14.4" customHeight="1" x14ac:dyDescent="0.3">
      <c r="A589" s="604" t="s">
        <v>1990</v>
      </c>
      <c r="B589" s="605" t="s">
        <v>1525</v>
      </c>
      <c r="C589" s="605" t="s">
        <v>1501</v>
      </c>
      <c r="D589" s="605" t="s">
        <v>1686</v>
      </c>
      <c r="E589" s="605" t="s">
        <v>1684</v>
      </c>
      <c r="F589" s="622"/>
      <c r="G589" s="622"/>
      <c r="H589" s="622"/>
      <c r="I589" s="622"/>
      <c r="J589" s="622">
        <v>1</v>
      </c>
      <c r="K589" s="622">
        <v>2066.3000000000002</v>
      </c>
      <c r="L589" s="622">
        <v>1</v>
      </c>
      <c r="M589" s="622">
        <v>2066.3000000000002</v>
      </c>
      <c r="N589" s="622"/>
      <c r="O589" s="622"/>
      <c r="P589" s="610"/>
      <c r="Q589" s="623"/>
    </row>
    <row r="590" spans="1:17" ht="14.4" customHeight="1" x14ac:dyDescent="0.3">
      <c r="A590" s="604" t="s">
        <v>1990</v>
      </c>
      <c r="B590" s="605" t="s">
        <v>1525</v>
      </c>
      <c r="C590" s="605" t="s">
        <v>1501</v>
      </c>
      <c r="D590" s="605" t="s">
        <v>1687</v>
      </c>
      <c r="E590" s="605" t="s">
        <v>1688</v>
      </c>
      <c r="F590" s="622">
        <v>1</v>
      </c>
      <c r="G590" s="622">
        <v>1027.76</v>
      </c>
      <c r="H590" s="622"/>
      <c r="I590" s="622">
        <v>1027.76</v>
      </c>
      <c r="J590" s="622"/>
      <c r="K590" s="622"/>
      <c r="L590" s="622"/>
      <c r="M590" s="622"/>
      <c r="N590" s="622"/>
      <c r="O590" s="622"/>
      <c r="P590" s="610"/>
      <c r="Q590" s="623"/>
    </row>
    <row r="591" spans="1:17" ht="14.4" customHeight="1" x14ac:dyDescent="0.3">
      <c r="A591" s="604" t="s">
        <v>1990</v>
      </c>
      <c r="B591" s="605" t="s">
        <v>1525</v>
      </c>
      <c r="C591" s="605" t="s">
        <v>1501</v>
      </c>
      <c r="D591" s="605" t="s">
        <v>1690</v>
      </c>
      <c r="E591" s="605" t="s">
        <v>1691</v>
      </c>
      <c r="F591" s="622"/>
      <c r="G591" s="622"/>
      <c r="H591" s="622"/>
      <c r="I591" s="622"/>
      <c r="J591" s="622"/>
      <c r="K591" s="622"/>
      <c r="L591" s="622"/>
      <c r="M591" s="622"/>
      <c r="N591" s="622">
        <v>1</v>
      </c>
      <c r="O591" s="622">
        <v>3003.38</v>
      </c>
      <c r="P591" s="610"/>
      <c r="Q591" s="623">
        <v>3003.38</v>
      </c>
    </row>
    <row r="592" spans="1:17" ht="14.4" customHeight="1" x14ac:dyDescent="0.3">
      <c r="A592" s="604" t="s">
        <v>1990</v>
      </c>
      <c r="B592" s="605" t="s">
        <v>1525</v>
      </c>
      <c r="C592" s="605" t="s">
        <v>1501</v>
      </c>
      <c r="D592" s="605" t="s">
        <v>1991</v>
      </c>
      <c r="E592" s="605" t="s">
        <v>1992</v>
      </c>
      <c r="F592" s="622">
        <v>1</v>
      </c>
      <c r="G592" s="622">
        <v>3991.04</v>
      </c>
      <c r="H592" s="622"/>
      <c r="I592" s="622">
        <v>3991.04</v>
      </c>
      <c r="J592" s="622"/>
      <c r="K592" s="622"/>
      <c r="L592" s="622"/>
      <c r="M592" s="622"/>
      <c r="N592" s="622"/>
      <c r="O592" s="622"/>
      <c r="P592" s="610"/>
      <c r="Q592" s="623"/>
    </row>
    <row r="593" spans="1:17" ht="14.4" customHeight="1" x14ac:dyDescent="0.3">
      <c r="A593" s="604" t="s">
        <v>1990</v>
      </c>
      <c r="B593" s="605" t="s">
        <v>1525</v>
      </c>
      <c r="C593" s="605" t="s">
        <v>1501</v>
      </c>
      <c r="D593" s="605" t="s">
        <v>1692</v>
      </c>
      <c r="E593" s="605" t="s">
        <v>1693</v>
      </c>
      <c r="F593" s="622"/>
      <c r="G593" s="622"/>
      <c r="H593" s="622"/>
      <c r="I593" s="622"/>
      <c r="J593" s="622">
        <v>1</v>
      </c>
      <c r="K593" s="622">
        <v>6890.78</v>
      </c>
      <c r="L593" s="622">
        <v>1</v>
      </c>
      <c r="M593" s="622">
        <v>6890.78</v>
      </c>
      <c r="N593" s="622"/>
      <c r="O593" s="622"/>
      <c r="P593" s="610"/>
      <c r="Q593" s="623"/>
    </row>
    <row r="594" spans="1:17" ht="14.4" customHeight="1" x14ac:dyDescent="0.3">
      <c r="A594" s="604" t="s">
        <v>1990</v>
      </c>
      <c r="B594" s="605" t="s">
        <v>1525</v>
      </c>
      <c r="C594" s="605" t="s">
        <v>1501</v>
      </c>
      <c r="D594" s="605" t="s">
        <v>1694</v>
      </c>
      <c r="E594" s="605" t="s">
        <v>1695</v>
      </c>
      <c r="F594" s="622"/>
      <c r="G594" s="622"/>
      <c r="H594" s="622"/>
      <c r="I594" s="622"/>
      <c r="J594" s="622"/>
      <c r="K594" s="622"/>
      <c r="L594" s="622"/>
      <c r="M594" s="622"/>
      <c r="N594" s="622">
        <v>1</v>
      </c>
      <c r="O594" s="622">
        <v>4137.8900000000003</v>
      </c>
      <c r="P594" s="610"/>
      <c r="Q594" s="623">
        <v>4137.8900000000003</v>
      </c>
    </row>
    <row r="595" spans="1:17" ht="14.4" customHeight="1" x14ac:dyDescent="0.3">
      <c r="A595" s="604" t="s">
        <v>1990</v>
      </c>
      <c r="B595" s="605" t="s">
        <v>1525</v>
      </c>
      <c r="C595" s="605" t="s">
        <v>1501</v>
      </c>
      <c r="D595" s="605" t="s">
        <v>1700</v>
      </c>
      <c r="E595" s="605" t="s">
        <v>1701</v>
      </c>
      <c r="F595" s="622"/>
      <c r="G595" s="622"/>
      <c r="H595" s="622"/>
      <c r="I595" s="622"/>
      <c r="J595" s="622"/>
      <c r="K595" s="622"/>
      <c r="L595" s="622"/>
      <c r="M595" s="622"/>
      <c r="N595" s="622">
        <v>1</v>
      </c>
      <c r="O595" s="622">
        <v>1002.8</v>
      </c>
      <c r="P595" s="610"/>
      <c r="Q595" s="623">
        <v>1002.8</v>
      </c>
    </row>
    <row r="596" spans="1:17" ht="14.4" customHeight="1" x14ac:dyDescent="0.3">
      <c r="A596" s="604" t="s">
        <v>1990</v>
      </c>
      <c r="B596" s="605" t="s">
        <v>1525</v>
      </c>
      <c r="C596" s="605" t="s">
        <v>1501</v>
      </c>
      <c r="D596" s="605" t="s">
        <v>1708</v>
      </c>
      <c r="E596" s="605" t="s">
        <v>1709</v>
      </c>
      <c r="F596" s="622"/>
      <c r="G596" s="622"/>
      <c r="H596" s="622"/>
      <c r="I596" s="622"/>
      <c r="J596" s="622"/>
      <c r="K596" s="622"/>
      <c r="L596" s="622"/>
      <c r="M596" s="622"/>
      <c r="N596" s="622">
        <v>1</v>
      </c>
      <c r="O596" s="622">
        <v>2170.9699999999998</v>
      </c>
      <c r="P596" s="610"/>
      <c r="Q596" s="623">
        <v>2170.9699999999998</v>
      </c>
    </row>
    <row r="597" spans="1:17" ht="14.4" customHeight="1" x14ac:dyDescent="0.3">
      <c r="A597" s="604" t="s">
        <v>1990</v>
      </c>
      <c r="B597" s="605" t="s">
        <v>1525</v>
      </c>
      <c r="C597" s="605" t="s">
        <v>1501</v>
      </c>
      <c r="D597" s="605" t="s">
        <v>1820</v>
      </c>
      <c r="E597" s="605" t="s">
        <v>1821</v>
      </c>
      <c r="F597" s="622">
        <v>1</v>
      </c>
      <c r="G597" s="622">
        <v>797</v>
      </c>
      <c r="H597" s="622"/>
      <c r="I597" s="622">
        <v>797</v>
      </c>
      <c r="J597" s="622"/>
      <c r="K597" s="622"/>
      <c r="L597" s="622"/>
      <c r="M597" s="622"/>
      <c r="N597" s="622"/>
      <c r="O597" s="622"/>
      <c r="P597" s="610"/>
      <c r="Q597" s="623"/>
    </row>
    <row r="598" spans="1:17" ht="14.4" customHeight="1" x14ac:dyDescent="0.3">
      <c r="A598" s="604" t="s">
        <v>1990</v>
      </c>
      <c r="B598" s="605" t="s">
        <v>1525</v>
      </c>
      <c r="C598" s="605" t="s">
        <v>1501</v>
      </c>
      <c r="D598" s="605" t="s">
        <v>1822</v>
      </c>
      <c r="E598" s="605" t="s">
        <v>1823</v>
      </c>
      <c r="F598" s="622"/>
      <c r="G598" s="622"/>
      <c r="H598" s="622"/>
      <c r="I598" s="622"/>
      <c r="J598" s="622">
        <v>2</v>
      </c>
      <c r="K598" s="622">
        <v>10518.46</v>
      </c>
      <c r="L598" s="622">
        <v>1</v>
      </c>
      <c r="M598" s="622">
        <v>5259.23</v>
      </c>
      <c r="N598" s="622"/>
      <c r="O598" s="622"/>
      <c r="P598" s="610"/>
      <c r="Q598" s="623"/>
    </row>
    <row r="599" spans="1:17" ht="14.4" customHeight="1" x14ac:dyDescent="0.3">
      <c r="A599" s="604" t="s">
        <v>1990</v>
      </c>
      <c r="B599" s="605" t="s">
        <v>1525</v>
      </c>
      <c r="C599" s="605" t="s">
        <v>1501</v>
      </c>
      <c r="D599" s="605" t="s">
        <v>1710</v>
      </c>
      <c r="E599" s="605" t="s">
        <v>1711</v>
      </c>
      <c r="F599" s="622">
        <v>1</v>
      </c>
      <c r="G599" s="622">
        <v>1497.44</v>
      </c>
      <c r="H599" s="622"/>
      <c r="I599" s="622">
        <v>1497.44</v>
      </c>
      <c r="J599" s="622"/>
      <c r="K599" s="622"/>
      <c r="L599" s="622"/>
      <c r="M599" s="622"/>
      <c r="N599" s="622"/>
      <c r="O599" s="622"/>
      <c r="P599" s="610"/>
      <c r="Q599" s="623"/>
    </row>
    <row r="600" spans="1:17" ht="14.4" customHeight="1" x14ac:dyDescent="0.3">
      <c r="A600" s="604" t="s">
        <v>1990</v>
      </c>
      <c r="B600" s="605" t="s">
        <v>1525</v>
      </c>
      <c r="C600" s="605" t="s">
        <v>1501</v>
      </c>
      <c r="D600" s="605" t="s">
        <v>1712</v>
      </c>
      <c r="E600" s="605" t="s">
        <v>1713</v>
      </c>
      <c r="F600" s="622"/>
      <c r="G600" s="622"/>
      <c r="H600" s="622"/>
      <c r="I600" s="622"/>
      <c r="J600" s="622"/>
      <c r="K600" s="622"/>
      <c r="L600" s="622"/>
      <c r="M600" s="622"/>
      <c r="N600" s="622">
        <v>2</v>
      </c>
      <c r="O600" s="622">
        <v>1211.3</v>
      </c>
      <c r="P600" s="610"/>
      <c r="Q600" s="623">
        <v>605.65</v>
      </c>
    </row>
    <row r="601" spans="1:17" ht="14.4" customHeight="1" x14ac:dyDescent="0.3">
      <c r="A601" s="604" t="s">
        <v>1990</v>
      </c>
      <c r="B601" s="605" t="s">
        <v>1525</v>
      </c>
      <c r="C601" s="605" t="s">
        <v>1501</v>
      </c>
      <c r="D601" s="605" t="s">
        <v>1716</v>
      </c>
      <c r="E601" s="605" t="s">
        <v>1717</v>
      </c>
      <c r="F601" s="622"/>
      <c r="G601" s="622"/>
      <c r="H601" s="622"/>
      <c r="I601" s="622"/>
      <c r="J601" s="622">
        <v>1</v>
      </c>
      <c r="K601" s="622">
        <v>831.16</v>
      </c>
      <c r="L601" s="622">
        <v>1</v>
      </c>
      <c r="M601" s="622">
        <v>831.16</v>
      </c>
      <c r="N601" s="622"/>
      <c r="O601" s="622"/>
      <c r="P601" s="610"/>
      <c r="Q601" s="623"/>
    </row>
    <row r="602" spans="1:17" ht="14.4" customHeight="1" x14ac:dyDescent="0.3">
      <c r="A602" s="604" t="s">
        <v>1990</v>
      </c>
      <c r="B602" s="605" t="s">
        <v>1525</v>
      </c>
      <c r="C602" s="605" t="s">
        <v>1501</v>
      </c>
      <c r="D602" s="605" t="s">
        <v>1718</v>
      </c>
      <c r="E602" s="605" t="s">
        <v>1717</v>
      </c>
      <c r="F602" s="622">
        <v>3</v>
      </c>
      <c r="G602" s="622">
        <v>2664.18</v>
      </c>
      <c r="H602" s="622">
        <v>3</v>
      </c>
      <c r="I602" s="622">
        <v>888.06</v>
      </c>
      <c r="J602" s="622">
        <v>1</v>
      </c>
      <c r="K602" s="622">
        <v>888.06</v>
      </c>
      <c r="L602" s="622">
        <v>1</v>
      </c>
      <c r="M602" s="622">
        <v>888.06</v>
      </c>
      <c r="N602" s="622"/>
      <c r="O602" s="622"/>
      <c r="P602" s="610"/>
      <c r="Q602" s="623"/>
    </row>
    <row r="603" spans="1:17" ht="14.4" customHeight="1" x14ac:dyDescent="0.3">
      <c r="A603" s="604" t="s">
        <v>1990</v>
      </c>
      <c r="B603" s="605" t="s">
        <v>1525</v>
      </c>
      <c r="C603" s="605" t="s">
        <v>1501</v>
      </c>
      <c r="D603" s="605" t="s">
        <v>1865</v>
      </c>
      <c r="E603" s="605" t="s">
        <v>1866</v>
      </c>
      <c r="F603" s="622"/>
      <c r="G603" s="622"/>
      <c r="H603" s="622"/>
      <c r="I603" s="622"/>
      <c r="J603" s="622">
        <v>4</v>
      </c>
      <c r="K603" s="622">
        <v>14578.32</v>
      </c>
      <c r="L603" s="622">
        <v>1</v>
      </c>
      <c r="M603" s="622">
        <v>3644.58</v>
      </c>
      <c r="N603" s="622"/>
      <c r="O603" s="622"/>
      <c r="P603" s="610"/>
      <c r="Q603" s="623"/>
    </row>
    <row r="604" spans="1:17" ht="14.4" customHeight="1" x14ac:dyDescent="0.3">
      <c r="A604" s="604" t="s">
        <v>1990</v>
      </c>
      <c r="B604" s="605" t="s">
        <v>1525</v>
      </c>
      <c r="C604" s="605" t="s">
        <v>1501</v>
      </c>
      <c r="D604" s="605" t="s">
        <v>1723</v>
      </c>
      <c r="E604" s="605" t="s">
        <v>1724</v>
      </c>
      <c r="F604" s="622"/>
      <c r="G604" s="622"/>
      <c r="H604" s="622"/>
      <c r="I604" s="622"/>
      <c r="J604" s="622">
        <v>1</v>
      </c>
      <c r="K604" s="622">
        <v>1146.33</v>
      </c>
      <c r="L604" s="622">
        <v>1</v>
      </c>
      <c r="M604" s="622">
        <v>1146.33</v>
      </c>
      <c r="N604" s="622"/>
      <c r="O604" s="622"/>
      <c r="P604" s="610"/>
      <c r="Q604" s="623"/>
    </row>
    <row r="605" spans="1:17" ht="14.4" customHeight="1" x14ac:dyDescent="0.3">
      <c r="A605" s="604" t="s">
        <v>1990</v>
      </c>
      <c r="B605" s="605" t="s">
        <v>1525</v>
      </c>
      <c r="C605" s="605" t="s">
        <v>1501</v>
      </c>
      <c r="D605" s="605" t="s">
        <v>1725</v>
      </c>
      <c r="E605" s="605" t="s">
        <v>1726</v>
      </c>
      <c r="F605" s="622"/>
      <c r="G605" s="622"/>
      <c r="H605" s="622"/>
      <c r="I605" s="622"/>
      <c r="J605" s="622">
        <v>1</v>
      </c>
      <c r="K605" s="622">
        <v>359.1</v>
      </c>
      <c r="L605" s="622">
        <v>1</v>
      </c>
      <c r="M605" s="622">
        <v>359.1</v>
      </c>
      <c r="N605" s="622"/>
      <c r="O605" s="622"/>
      <c r="P605" s="610"/>
      <c r="Q605" s="623"/>
    </row>
    <row r="606" spans="1:17" ht="14.4" customHeight="1" x14ac:dyDescent="0.3">
      <c r="A606" s="604" t="s">
        <v>1990</v>
      </c>
      <c r="B606" s="605" t="s">
        <v>1525</v>
      </c>
      <c r="C606" s="605" t="s">
        <v>1501</v>
      </c>
      <c r="D606" s="605" t="s">
        <v>1727</v>
      </c>
      <c r="E606" s="605" t="s">
        <v>1728</v>
      </c>
      <c r="F606" s="622"/>
      <c r="G606" s="622"/>
      <c r="H606" s="622"/>
      <c r="I606" s="622"/>
      <c r="J606" s="622">
        <v>1</v>
      </c>
      <c r="K606" s="622">
        <v>16831.689999999999</v>
      </c>
      <c r="L606" s="622">
        <v>1</v>
      </c>
      <c r="M606" s="622">
        <v>16831.689999999999</v>
      </c>
      <c r="N606" s="622"/>
      <c r="O606" s="622"/>
      <c r="P606" s="610"/>
      <c r="Q606" s="623"/>
    </row>
    <row r="607" spans="1:17" ht="14.4" customHeight="1" x14ac:dyDescent="0.3">
      <c r="A607" s="604" t="s">
        <v>1990</v>
      </c>
      <c r="B607" s="605" t="s">
        <v>1525</v>
      </c>
      <c r="C607" s="605" t="s">
        <v>1501</v>
      </c>
      <c r="D607" s="605" t="s">
        <v>1729</v>
      </c>
      <c r="E607" s="605" t="s">
        <v>1730</v>
      </c>
      <c r="F607" s="622"/>
      <c r="G607" s="622"/>
      <c r="H607" s="622"/>
      <c r="I607" s="622"/>
      <c r="J607" s="622"/>
      <c r="K607" s="622"/>
      <c r="L607" s="622"/>
      <c r="M607" s="622"/>
      <c r="N607" s="622">
        <v>1</v>
      </c>
      <c r="O607" s="622">
        <v>6587.13</v>
      </c>
      <c r="P607" s="610"/>
      <c r="Q607" s="623">
        <v>6587.13</v>
      </c>
    </row>
    <row r="608" spans="1:17" ht="14.4" customHeight="1" x14ac:dyDescent="0.3">
      <c r="A608" s="604" t="s">
        <v>1990</v>
      </c>
      <c r="B608" s="605" t="s">
        <v>1525</v>
      </c>
      <c r="C608" s="605" t="s">
        <v>1501</v>
      </c>
      <c r="D608" s="605" t="s">
        <v>1545</v>
      </c>
      <c r="E608" s="605" t="s">
        <v>1546</v>
      </c>
      <c r="F608" s="622"/>
      <c r="G608" s="622"/>
      <c r="H608" s="622"/>
      <c r="I608" s="622"/>
      <c r="J608" s="622">
        <v>1</v>
      </c>
      <c r="K608" s="622">
        <v>1841.62</v>
      </c>
      <c r="L608" s="622">
        <v>1</v>
      </c>
      <c r="M608" s="622">
        <v>1841.62</v>
      </c>
      <c r="N608" s="622"/>
      <c r="O608" s="622"/>
      <c r="P608" s="610"/>
      <c r="Q608" s="623"/>
    </row>
    <row r="609" spans="1:17" ht="14.4" customHeight="1" x14ac:dyDescent="0.3">
      <c r="A609" s="604" t="s">
        <v>1990</v>
      </c>
      <c r="B609" s="605" t="s">
        <v>1525</v>
      </c>
      <c r="C609" s="605" t="s">
        <v>1501</v>
      </c>
      <c r="D609" s="605" t="s">
        <v>1832</v>
      </c>
      <c r="E609" s="605" t="s">
        <v>1833</v>
      </c>
      <c r="F609" s="622"/>
      <c r="G609" s="622"/>
      <c r="H609" s="622"/>
      <c r="I609" s="622"/>
      <c r="J609" s="622">
        <v>1</v>
      </c>
      <c r="K609" s="622">
        <v>26500.21</v>
      </c>
      <c r="L609" s="622">
        <v>1</v>
      </c>
      <c r="M609" s="622">
        <v>26500.21</v>
      </c>
      <c r="N609" s="622"/>
      <c r="O609" s="622"/>
      <c r="P609" s="610"/>
      <c r="Q609" s="623"/>
    </row>
    <row r="610" spans="1:17" ht="14.4" customHeight="1" x14ac:dyDescent="0.3">
      <c r="A610" s="604" t="s">
        <v>1990</v>
      </c>
      <c r="B610" s="605" t="s">
        <v>1525</v>
      </c>
      <c r="C610" s="605" t="s">
        <v>1501</v>
      </c>
      <c r="D610" s="605" t="s">
        <v>1741</v>
      </c>
      <c r="E610" s="605" t="s">
        <v>1742</v>
      </c>
      <c r="F610" s="622"/>
      <c r="G610" s="622"/>
      <c r="H610" s="622"/>
      <c r="I610" s="622"/>
      <c r="J610" s="622">
        <v>1</v>
      </c>
      <c r="K610" s="622">
        <v>380.86</v>
      </c>
      <c r="L610" s="622">
        <v>1</v>
      </c>
      <c r="M610" s="622">
        <v>380.86</v>
      </c>
      <c r="N610" s="622">
        <v>1</v>
      </c>
      <c r="O610" s="622">
        <v>380.86</v>
      </c>
      <c r="P610" s="610">
        <v>1</v>
      </c>
      <c r="Q610" s="623">
        <v>380.86</v>
      </c>
    </row>
    <row r="611" spans="1:17" ht="14.4" customHeight="1" x14ac:dyDescent="0.3">
      <c r="A611" s="604" t="s">
        <v>1990</v>
      </c>
      <c r="B611" s="605" t="s">
        <v>1525</v>
      </c>
      <c r="C611" s="605" t="s">
        <v>1501</v>
      </c>
      <c r="D611" s="605" t="s">
        <v>1993</v>
      </c>
      <c r="E611" s="605" t="s">
        <v>1994</v>
      </c>
      <c r="F611" s="622"/>
      <c r="G611" s="622"/>
      <c r="H611" s="622"/>
      <c r="I611" s="622"/>
      <c r="J611" s="622">
        <v>1</v>
      </c>
      <c r="K611" s="622">
        <v>5424</v>
      </c>
      <c r="L611" s="622">
        <v>1</v>
      </c>
      <c r="M611" s="622">
        <v>5424</v>
      </c>
      <c r="N611" s="622"/>
      <c r="O611" s="622"/>
      <c r="P611" s="610"/>
      <c r="Q611" s="623"/>
    </row>
    <row r="612" spans="1:17" ht="14.4" customHeight="1" x14ac:dyDescent="0.3">
      <c r="A612" s="604" t="s">
        <v>1990</v>
      </c>
      <c r="B612" s="605" t="s">
        <v>1525</v>
      </c>
      <c r="C612" s="605" t="s">
        <v>1508</v>
      </c>
      <c r="D612" s="605" t="s">
        <v>1555</v>
      </c>
      <c r="E612" s="605" t="s">
        <v>1556</v>
      </c>
      <c r="F612" s="622"/>
      <c r="G612" s="622"/>
      <c r="H612" s="622"/>
      <c r="I612" s="622"/>
      <c r="J612" s="622">
        <v>2</v>
      </c>
      <c r="K612" s="622">
        <v>310</v>
      </c>
      <c r="L612" s="622">
        <v>1</v>
      </c>
      <c r="M612" s="622">
        <v>155</v>
      </c>
      <c r="N612" s="622">
        <v>2</v>
      </c>
      <c r="O612" s="622">
        <v>310</v>
      </c>
      <c r="P612" s="610">
        <v>1</v>
      </c>
      <c r="Q612" s="623">
        <v>155</v>
      </c>
    </row>
    <row r="613" spans="1:17" ht="14.4" customHeight="1" x14ac:dyDescent="0.3">
      <c r="A613" s="604" t="s">
        <v>1990</v>
      </c>
      <c r="B613" s="605" t="s">
        <v>1525</v>
      </c>
      <c r="C613" s="605" t="s">
        <v>1508</v>
      </c>
      <c r="D613" s="605" t="s">
        <v>1557</v>
      </c>
      <c r="E613" s="605" t="s">
        <v>1558</v>
      </c>
      <c r="F613" s="622"/>
      <c r="G613" s="622"/>
      <c r="H613" s="622"/>
      <c r="I613" s="622"/>
      <c r="J613" s="622">
        <v>1</v>
      </c>
      <c r="K613" s="622">
        <v>187</v>
      </c>
      <c r="L613" s="622">
        <v>1</v>
      </c>
      <c r="M613" s="622">
        <v>187</v>
      </c>
      <c r="N613" s="622"/>
      <c r="O613" s="622"/>
      <c r="P613" s="610"/>
      <c r="Q613" s="623"/>
    </row>
    <row r="614" spans="1:17" ht="14.4" customHeight="1" x14ac:dyDescent="0.3">
      <c r="A614" s="604" t="s">
        <v>1990</v>
      </c>
      <c r="B614" s="605" t="s">
        <v>1525</v>
      </c>
      <c r="C614" s="605" t="s">
        <v>1508</v>
      </c>
      <c r="D614" s="605" t="s">
        <v>1559</v>
      </c>
      <c r="E614" s="605" t="s">
        <v>1560</v>
      </c>
      <c r="F614" s="622">
        <v>2</v>
      </c>
      <c r="G614" s="622">
        <v>250</v>
      </c>
      <c r="H614" s="622"/>
      <c r="I614" s="622">
        <v>125</v>
      </c>
      <c r="J614" s="622"/>
      <c r="K614" s="622"/>
      <c r="L614" s="622"/>
      <c r="M614" s="622"/>
      <c r="N614" s="622"/>
      <c r="O614" s="622"/>
      <c r="P614" s="610"/>
      <c r="Q614" s="623"/>
    </row>
    <row r="615" spans="1:17" ht="14.4" customHeight="1" x14ac:dyDescent="0.3">
      <c r="A615" s="604" t="s">
        <v>1990</v>
      </c>
      <c r="B615" s="605" t="s">
        <v>1525</v>
      </c>
      <c r="C615" s="605" t="s">
        <v>1508</v>
      </c>
      <c r="D615" s="605" t="s">
        <v>1561</v>
      </c>
      <c r="E615" s="605" t="s">
        <v>1562</v>
      </c>
      <c r="F615" s="622">
        <v>8</v>
      </c>
      <c r="G615" s="622">
        <v>1752</v>
      </c>
      <c r="H615" s="622">
        <v>0.46214719071485094</v>
      </c>
      <c r="I615" s="622">
        <v>219</v>
      </c>
      <c r="J615" s="622">
        <v>17</v>
      </c>
      <c r="K615" s="622">
        <v>3791</v>
      </c>
      <c r="L615" s="622">
        <v>1</v>
      </c>
      <c r="M615" s="622">
        <v>223</v>
      </c>
      <c r="N615" s="622">
        <v>15</v>
      </c>
      <c r="O615" s="622">
        <v>3345</v>
      </c>
      <c r="P615" s="610">
        <v>0.88235294117647056</v>
      </c>
      <c r="Q615" s="623">
        <v>223</v>
      </c>
    </row>
    <row r="616" spans="1:17" ht="14.4" customHeight="1" x14ac:dyDescent="0.3">
      <c r="A616" s="604" t="s">
        <v>1990</v>
      </c>
      <c r="B616" s="605" t="s">
        <v>1525</v>
      </c>
      <c r="C616" s="605" t="s">
        <v>1508</v>
      </c>
      <c r="D616" s="605" t="s">
        <v>1567</v>
      </c>
      <c r="E616" s="605" t="s">
        <v>1568</v>
      </c>
      <c r="F616" s="622"/>
      <c r="G616" s="622"/>
      <c r="H616" s="622"/>
      <c r="I616" s="622"/>
      <c r="J616" s="622">
        <v>2</v>
      </c>
      <c r="K616" s="622">
        <v>450</v>
      </c>
      <c r="L616" s="622">
        <v>1</v>
      </c>
      <c r="M616" s="622">
        <v>225</v>
      </c>
      <c r="N616" s="622"/>
      <c r="O616" s="622"/>
      <c r="P616" s="610"/>
      <c r="Q616" s="623"/>
    </row>
    <row r="617" spans="1:17" ht="14.4" customHeight="1" x14ac:dyDescent="0.3">
      <c r="A617" s="604" t="s">
        <v>1990</v>
      </c>
      <c r="B617" s="605" t="s">
        <v>1525</v>
      </c>
      <c r="C617" s="605" t="s">
        <v>1508</v>
      </c>
      <c r="D617" s="605" t="s">
        <v>1577</v>
      </c>
      <c r="E617" s="605" t="s">
        <v>1578</v>
      </c>
      <c r="F617" s="622">
        <v>1</v>
      </c>
      <c r="G617" s="622">
        <v>259</v>
      </c>
      <c r="H617" s="622"/>
      <c r="I617" s="622">
        <v>259</v>
      </c>
      <c r="J617" s="622"/>
      <c r="K617" s="622"/>
      <c r="L617" s="622"/>
      <c r="M617" s="622"/>
      <c r="N617" s="622"/>
      <c r="O617" s="622"/>
      <c r="P617" s="610"/>
      <c r="Q617" s="623"/>
    </row>
    <row r="618" spans="1:17" ht="14.4" customHeight="1" x14ac:dyDescent="0.3">
      <c r="A618" s="604" t="s">
        <v>1990</v>
      </c>
      <c r="B618" s="605" t="s">
        <v>1525</v>
      </c>
      <c r="C618" s="605" t="s">
        <v>1508</v>
      </c>
      <c r="D618" s="605" t="s">
        <v>1579</v>
      </c>
      <c r="E618" s="605" t="s">
        <v>1580</v>
      </c>
      <c r="F618" s="622">
        <v>2</v>
      </c>
      <c r="G618" s="622">
        <v>660</v>
      </c>
      <c r="H618" s="622"/>
      <c r="I618" s="622">
        <v>330</v>
      </c>
      <c r="J618" s="622"/>
      <c r="K618" s="622"/>
      <c r="L618" s="622"/>
      <c r="M618" s="622"/>
      <c r="N618" s="622"/>
      <c r="O618" s="622"/>
      <c r="P618" s="610"/>
      <c r="Q618" s="623"/>
    </row>
    <row r="619" spans="1:17" ht="14.4" customHeight="1" x14ac:dyDescent="0.3">
      <c r="A619" s="604" t="s">
        <v>1990</v>
      </c>
      <c r="B619" s="605" t="s">
        <v>1525</v>
      </c>
      <c r="C619" s="605" t="s">
        <v>1508</v>
      </c>
      <c r="D619" s="605" t="s">
        <v>1958</v>
      </c>
      <c r="E619" s="605" t="s">
        <v>1959</v>
      </c>
      <c r="F619" s="622"/>
      <c r="G619" s="622"/>
      <c r="H619" s="622"/>
      <c r="I619" s="622"/>
      <c r="J619" s="622">
        <v>1</v>
      </c>
      <c r="K619" s="622">
        <v>13844</v>
      </c>
      <c r="L619" s="622">
        <v>1</v>
      </c>
      <c r="M619" s="622">
        <v>13844</v>
      </c>
      <c r="N619" s="622"/>
      <c r="O619" s="622"/>
      <c r="P619" s="610"/>
      <c r="Q619" s="623"/>
    </row>
    <row r="620" spans="1:17" ht="14.4" customHeight="1" x14ac:dyDescent="0.3">
      <c r="A620" s="604" t="s">
        <v>1990</v>
      </c>
      <c r="B620" s="605" t="s">
        <v>1525</v>
      </c>
      <c r="C620" s="605" t="s">
        <v>1508</v>
      </c>
      <c r="D620" s="605" t="s">
        <v>1755</v>
      </c>
      <c r="E620" s="605" t="s">
        <v>1756</v>
      </c>
      <c r="F620" s="622"/>
      <c r="G620" s="622"/>
      <c r="H620" s="622"/>
      <c r="I620" s="622"/>
      <c r="J620" s="622">
        <v>1</v>
      </c>
      <c r="K620" s="622">
        <v>4164</v>
      </c>
      <c r="L620" s="622">
        <v>1</v>
      </c>
      <c r="M620" s="622">
        <v>4164</v>
      </c>
      <c r="N620" s="622">
        <v>1</v>
      </c>
      <c r="O620" s="622">
        <v>4164</v>
      </c>
      <c r="P620" s="610">
        <v>1</v>
      </c>
      <c r="Q620" s="623">
        <v>4164</v>
      </c>
    </row>
    <row r="621" spans="1:17" ht="14.4" customHeight="1" x14ac:dyDescent="0.3">
      <c r="A621" s="604" t="s">
        <v>1990</v>
      </c>
      <c r="B621" s="605" t="s">
        <v>1525</v>
      </c>
      <c r="C621" s="605" t="s">
        <v>1508</v>
      </c>
      <c r="D621" s="605" t="s">
        <v>1757</v>
      </c>
      <c r="E621" s="605" t="s">
        <v>1758</v>
      </c>
      <c r="F621" s="622">
        <v>2</v>
      </c>
      <c r="G621" s="622">
        <v>558</v>
      </c>
      <c r="H621" s="622">
        <v>0.98586572438162545</v>
      </c>
      <c r="I621" s="622">
        <v>279</v>
      </c>
      <c r="J621" s="622">
        <v>2</v>
      </c>
      <c r="K621" s="622">
        <v>566</v>
      </c>
      <c r="L621" s="622">
        <v>1</v>
      </c>
      <c r="M621" s="622">
        <v>283</v>
      </c>
      <c r="N621" s="622">
        <v>2</v>
      </c>
      <c r="O621" s="622">
        <v>566</v>
      </c>
      <c r="P621" s="610">
        <v>1</v>
      </c>
      <c r="Q621" s="623">
        <v>283</v>
      </c>
    </row>
    <row r="622" spans="1:17" ht="14.4" customHeight="1" x14ac:dyDescent="0.3">
      <c r="A622" s="604" t="s">
        <v>1990</v>
      </c>
      <c r="B622" s="605" t="s">
        <v>1525</v>
      </c>
      <c r="C622" s="605" t="s">
        <v>1508</v>
      </c>
      <c r="D622" s="605" t="s">
        <v>1759</v>
      </c>
      <c r="E622" s="605" t="s">
        <v>1760</v>
      </c>
      <c r="F622" s="622"/>
      <c r="G622" s="622"/>
      <c r="H622" s="622"/>
      <c r="I622" s="622"/>
      <c r="J622" s="622"/>
      <c r="K622" s="622"/>
      <c r="L622" s="622"/>
      <c r="M622" s="622"/>
      <c r="N622" s="622">
        <v>2</v>
      </c>
      <c r="O622" s="622">
        <v>12640</v>
      </c>
      <c r="P622" s="610"/>
      <c r="Q622" s="623">
        <v>6320</v>
      </c>
    </row>
    <row r="623" spans="1:17" ht="14.4" customHeight="1" x14ac:dyDescent="0.3">
      <c r="A623" s="604" t="s">
        <v>1990</v>
      </c>
      <c r="B623" s="605" t="s">
        <v>1525</v>
      </c>
      <c r="C623" s="605" t="s">
        <v>1508</v>
      </c>
      <c r="D623" s="605" t="s">
        <v>1763</v>
      </c>
      <c r="E623" s="605" t="s">
        <v>1764</v>
      </c>
      <c r="F623" s="622"/>
      <c r="G623" s="622"/>
      <c r="H623" s="622"/>
      <c r="I623" s="622"/>
      <c r="J623" s="622">
        <v>4</v>
      </c>
      <c r="K623" s="622">
        <v>15440</v>
      </c>
      <c r="L623" s="622">
        <v>1</v>
      </c>
      <c r="M623" s="622">
        <v>3860</v>
      </c>
      <c r="N623" s="622"/>
      <c r="O623" s="622"/>
      <c r="P623" s="610"/>
      <c r="Q623" s="623"/>
    </row>
    <row r="624" spans="1:17" ht="14.4" customHeight="1" x14ac:dyDescent="0.3">
      <c r="A624" s="604" t="s">
        <v>1990</v>
      </c>
      <c r="B624" s="605" t="s">
        <v>1525</v>
      </c>
      <c r="C624" s="605" t="s">
        <v>1508</v>
      </c>
      <c r="D624" s="605" t="s">
        <v>1765</v>
      </c>
      <c r="E624" s="605" t="s">
        <v>1766</v>
      </c>
      <c r="F624" s="622">
        <v>2</v>
      </c>
      <c r="G624" s="622">
        <v>10324</v>
      </c>
      <c r="H624" s="622"/>
      <c r="I624" s="622">
        <v>5162</v>
      </c>
      <c r="J624" s="622"/>
      <c r="K624" s="622"/>
      <c r="L624" s="622"/>
      <c r="M624" s="622"/>
      <c r="N624" s="622"/>
      <c r="O624" s="622"/>
      <c r="P624" s="610"/>
      <c r="Q624" s="623"/>
    </row>
    <row r="625" spans="1:17" ht="14.4" customHeight="1" x14ac:dyDescent="0.3">
      <c r="A625" s="604" t="s">
        <v>1990</v>
      </c>
      <c r="B625" s="605" t="s">
        <v>1525</v>
      </c>
      <c r="C625" s="605" t="s">
        <v>1508</v>
      </c>
      <c r="D625" s="605" t="s">
        <v>1767</v>
      </c>
      <c r="E625" s="605" t="s">
        <v>1768</v>
      </c>
      <c r="F625" s="622"/>
      <c r="G625" s="622"/>
      <c r="H625" s="622"/>
      <c r="I625" s="622"/>
      <c r="J625" s="622">
        <v>1</v>
      </c>
      <c r="K625" s="622">
        <v>7925</v>
      </c>
      <c r="L625" s="622">
        <v>1</v>
      </c>
      <c r="M625" s="622">
        <v>7925</v>
      </c>
      <c r="N625" s="622"/>
      <c r="O625" s="622"/>
      <c r="P625" s="610"/>
      <c r="Q625" s="623"/>
    </row>
    <row r="626" spans="1:17" ht="14.4" customHeight="1" x14ac:dyDescent="0.3">
      <c r="A626" s="604" t="s">
        <v>1990</v>
      </c>
      <c r="B626" s="605" t="s">
        <v>1525</v>
      </c>
      <c r="C626" s="605" t="s">
        <v>1508</v>
      </c>
      <c r="D626" s="605" t="s">
        <v>1769</v>
      </c>
      <c r="E626" s="605" t="s">
        <v>1770</v>
      </c>
      <c r="F626" s="622"/>
      <c r="G626" s="622"/>
      <c r="H626" s="622"/>
      <c r="I626" s="622"/>
      <c r="J626" s="622"/>
      <c r="K626" s="622"/>
      <c r="L626" s="622"/>
      <c r="M626" s="622"/>
      <c r="N626" s="622">
        <v>1</v>
      </c>
      <c r="O626" s="622">
        <v>1702</v>
      </c>
      <c r="P626" s="610"/>
      <c r="Q626" s="623">
        <v>1702</v>
      </c>
    </row>
    <row r="627" spans="1:17" ht="14.4" customHeight="1" x14ac:dyDescent="0.3">
      <c r="A627" s="604" t="s">
        <v>1990</v>
      </c>
      <c r="B627" s="605" t="s">
        <v>1525</v>
      </c>
      <c r="C627" s="605" t="s">
        <v>1508</v>
      </c>
      <c r="D627" s="605" t="s">
        <v>1589</v>
      </c>
      <c r="E627" s="605" t="s">
        <v>1590</v>
      </c>
      <c r="F627" s="622">
        <v>1</v>
      </c>
      <c r="G627" s="622">
        <v>1281</v>
      </c>
      <c r="H627" s="622">
        <v>0.11007991750451147</v>
      </c>
      <c r="I627" s="622">
        <v>1281</v>
      </c>
      <c r="J627" s="622">
        <v>9</v>
      </c>
      <c r="K627" s="622">
        <v>11637</v>
      </c>
      <c r="L627" s="622">
        <v>1</v>
      </c>
      <c r="M627" s="622">
        <v>1293</v>
      </c>
      <c r="N627" s="622">
        <v>4</v>
      </c>
      <c r="O627" s="622">
        <v>5176</v>
      </c>
      <c r="P627" s="610">
        <v>0.4447881756466443</v>
      </c>
      <c r="Q627" s="623">
        <v>1294</v>
      </c>
    </row>
    <row r="628" spans="1:17" ht="14.4" customHeight="1" x14ac:dyDescent="0.3">
      <c r="A628" s="604" t="s">
        <v>1990</v>
      </c>
      <c r="B628" s="605" t="s">
        <v>1525</v>
      </c>
      <c r="C628" s="605" t="s">
        <v>1508</v>
      </c>
      <c r="D628" s="605" t="s">
        <v>1591</v>
      </c>
      <c r="E628" s="605" t="s">
        <v>1592</v>
      </c>
      <c r="F628" s="622"/>
      <c r="G628" s="622"/>
      <c r="H628" s="622"/>
      <c r="I628" s="622"/>
      <c r="J628" s="622">
        <v>5</v>
      </c>
      <c r="K628" s="622">
        <v>5885</v>
      </c>
      <c r="L628" s="622">
        <v>1</v>
      </c>
      <c r="M628" s="622">
        <v>1177</v>
      </c>
      <c r="N628" s="622">
        <v>2</v>
      </c>
      <c r="O628" s="622">
        <v>2356</v>
      </c>
      <c r="P628" s="610">
        <v>0.40033984706881903</v>
      </c>
      <c r="Q628" s="623">
        <v>1178</v>
      </c>
    </row>
    <row r="629" spans="1:17" ht="14.4" customHeight="1" x14ac:dyDescent="0.3">
      <c r="A629" s="604" t="s">
        <v>1990</v>
      </c>
      <c r="B629" s="605" t="s">
        <v>1525</v>
      </c>
      <c r="C629" s="605" t="s">
        <v>1508</v>
      </c>
      <c r="D629" s="605" t="s">
        <v>1593</v>
      </c>
      <c r="E629" s="605" t="s">
        <v>1594</v>
      </c>
      <c r="F629" s="622">
        <v>2</v>
      </c>
      <c r="G629" s="622">
        <v>10152</v>
      </c>
      <c r="H629" s="622">
        <v>0.65619546247818494</v>
      </c>
      <c r="I629" s="622">
        <v>5076</v>
      </c>
      <c r="J629" s="622">
        <v>3</v>
      </c>
      <c r="K629" s="622">
        <v>15471</v>
      </c>
      <c r="L629" s="622">
        <v>1</v>
      </c>
      <c r="M629" s="622">
        <v>5157</v>
      </c>
      <c r="N629" s="622">
        <v>4</v>
      </c>
      <c r="O629" s="622">
        <v>20628</v>
      </c>
      <c r="P629" s="610">
        <v>1.3333333333333333</v>
      </c>
      <c r="Q629" s="623">
        <v>5157</v>
      </c>
    </row>
    <row r="630" spans="1:17" ht="14.4" customHeight="1" x14ac:dyDescent="0.3">
      <c r="A630" s="604" t="s">
        <v>1990</v>
      </c>
      <c r="B630" s="605" t="s">
        <v>1525</v>
      </c>
      <c r="C630" s="605" t="s">
        <v>1508</v>
      </c>
      <c r="D630" s="605" t="s">
        <v>1771</v>
      </c>
      <c r="E630" s="605" t="s">
        <v>1772</v>
      </c>
      <c r="F630" s="622">
        <v>2</v>
      </c>
      <c r="G630" s="622">
        <v>1504</v>
      </c>
      <c r="H630" s="622">
        <v>1.88</v>
      </c>
      <c r="I630" s="622">
        <v>752</v>
      </c>
      <c r="J630" s="622">
        <v>1</v>
      </c>
      <c r="K630" s="622">
        <v>800</v>
      </c>
      <c r="L630" s="622">
        <v>1</v>
      </c>
      <c r="M630" s="622">
        <v>800</v>
      </c>
      <c r="N630" s="622"/>
      <c r="O630" s="622"/>
      <c r="P630" s="610"/>
      <c r="Q630" s="623"/>
    </row>
    <row r="631" spans="1:17" ht="14.4" customHeight="1" x14ac:dyDescent="0.3">
      <c r="A631" s="604" t="s">
        <v>1990</v>
      </c>
      <c r="B631" s="605" t="s">
        <v>1525</v>
      </c>
      <c r="C631" s="605" t="s">
        <v>1508</v>
      </c>
      <c r="D631" s="605" t="s">
        <v>1601</v>
      </c>
      <c r="E631" s="605" t="s">
        <v>1602</v>
      </c>
      <c r="F631" s="622">
        <v>125</v>
      </c>
      <c r="G631" s="622">
        <v>21875</v>
      </c>
      <c r="H631" s="622">
        <v>0.9087321369225656</v>
      </c>
      <c r="I631" s="622">
        <v>175</v>
      </c>
      <c r="J631" s="622">
        <v>136</v>
      </c>
      <c r="K631" s="622">
        <v>24072</v>
      </c>
      <c r="L631" s="622">
        <v>1</v>
      </c>
      <c r="M631" s="622">
        <v>177</v>
      </c>
      <c r="N631" s="622">
        <v>139</v>
      </c>
      <c r="O631" s="622">
        <v>24603</v>
      </c>
      <c r="P631" s="610">
        <v>1.0220588235294117</v>
      </c>
      <c r="Q631" s="623">
        <v>177</v>
      </c>
    </row>
    <row r="632" spans="1:17" ht="14.4" customHeight="1" x14ac:dyDescent="0.3">
      <c r="A632" s="604" t="s">
        <v>1990</v>
      </c>
      <c r="B632" s="605" t="s">
        <v>1525</v>
      </c>
      <c r="C632" s="605" t="s">
        <v>1508</v>
      </c>
      <c r="D632" s="605" t="s">
        <v>1603</v>
      </c>
      <c r="E632" s="605" t="s">
        <v>1604</v>
      </c>
      <c r="F632" s="622">
        <v>17</v>
      </c>
      <c r="G632" s="622">
        <v>34017</v>
      </c>
      <c r="H632" s="622">
        <v>1.038116455078125</v>
      </c>
      <c r="I632" s="622">
        <v>2001</v>
      </c>
      <c r="J632" s="622">
        <v>16</v>
      </c>
      <c r="K632" s="622">
        <v>32768</v>
      </c>
      <c r="L632" s="622">
        <v>1</v>
      </c>
      <c r="M632" s="622">
        <v>2048</v>
      </c>
      <c r="N632" s="622">
        <v>38</v>
      </c>
      <c r="O632" s="622">
        <v>77862</v>
      </c>
      <c r="P632" s="610">
        <v>2.37615966796875</v>
      </c>
      <c r="Q632" s="623">
        <v>2049</v>
      </c>
    </row>
    <row r="633" spans="1:17" ht="14.4" customHeight="1" x14ac:dyDescent="0.3">
      <c r="A633" s="604" t="s">
        <v>1990</v>
      </c>
      <c r="B633" s="605" t="s">
        <v>1525</v>
      </c>
      <c r="C633" s="605" t="s">
        <v>1508</v>
      </c>
      <c r="D633" s="605" t="s">
        <v>1609</v>
      </c>
      <c r="E633" s="605" t="s">
        <v>1610</v>
      </c>
      <c r="F633" s="622"/>
      <c r="G633" s="622"/>
      <c r="H633" s="622"/>
      <c r="I633" s="622"/>
      <c r="J633" s="622">
        <v>1</v>
      </c>
      <c r="K633" s="622">
        <v>2736</v>
      </c>
      <c r="L633" s="622">
        <v>1</v>
      </c>
      <c r="M633" s="622">
        <v>2736</v>
      </c>
      <c r="N633" s="622"/>
      <c r="O633" s="622"/>
      <c r="P633" s="610"/>
      <c r="Q633" s="623"/>
    </row>
    <row r="634" spans="1:17" ht="14.4" customHeight="1" x14ac:dyDescent="0.3">
      <c r="A634" s="604" t="s">
        <v>1990</v>
      </c>
      <c r="B634" s="605" t="s">
        <v>1525</v>
      </c>
      <c r="C634" s="605" t="s">
        <v>1508</v>
      </c>
      <c r="D634" s="605" t="s">
        <v>1847</v>
      </c>
      <c r="E634" s="605" t="s">
        <v>1848</v>
      </c>
      <c r="F634" s="622"/>
      <c r="G634" s="622"/>
      <c r="H634" s="622"/>
      <c r="I634" s="622"/>
      <c r="J634" s="622">
        <v>1</v>
      </c>
      <c r="K634" s="622">
        <v>2113</v>
      </c>
      <c r="L634" s="622">
        <v>1</v>
      </c>
      <c r="M634" s="622">
        <v>2113</v>
      </c>
      <c r="N634" s="622"/>
      <c r="O634" s="622"/>
      <c r="P634" s="610"/>
      <c r="Q634" s="623"/>
    </row>
    <row r="635" spans="1:17" ht="14.4" customHeight="1" x14ac:dyDescent="0.3">
      <c r="A635" s="604" t="s">
        <v>1990</v>
      </c>
      <c r="B635" s="605" t="s">
        <v>1525</v>
      </c>
      <c r="C635" s="605" t="s">
        <v>1508</v>
      </c>
      <c r="D635" s="605" t="s">
        <v>1619</v>
      </c>
      <c r="E635" s="605" t="s">
        <v>1620</v>
      </c>
      <c r="F635" s="622">
        <v>1</v>
      </c>
      <c r="G635" s="622">
        <v>151</v>
      </c>
      <c r="H635" s="622">
        <v>0.48709677419354841</v>
      </c>
      <c r="I635" s="622">
        <v>151</v>
      </c>
      <c r="J635" s="622">
        <v>2</v>
      </c>
      <c r="K635" s="622">
        <v>310</v>
      </c>
      <c r="L635" s="622">
        <v>1</v>
      </c>
      <c r="M635" s="622">
        <v>155</v>
      </c>
      <c r="N635" s="622"/>
      <c r="O635" s="622"/>
      <c r="P635" s="610"/>
      <c r="Q635" s="623"/>
    </row>
    <row r="636" spans="1:17" ht="14.4" customHeight="1" x14ac:dyDescent="0.3">
      <c r="A636" s="604" t="s">
        <v>1990</v>
      </c>
      <c r="B636" s="605" t="s">
        <v>1525</v>
      </c>
      <c r="C636" s="605" t="s">
        <v>1508</v>
      </c>
      <c r="D636" s="605" t="s">
        <v>1621</v>
      </c>
      <c r="E636" s="605" t="s">
        <v>1622</v>
      </c>
      <c r="F636" s="622"/>
      <c r="G636" s="622"/>
      <c r="H636" s="622"/>
      <c r="I636" s="622"/>
      <c r="J636" s="622">
        <v>2</v>
      </c>
      <c r="K636" s="622">
        <v>398</v>
      </c>
      <c r="L636" s="622">
        <v>1</v>
      </c>
      <c r="M636" s="622">
        <v>199</v>
      </c>
      <c r="N636" s="622">
        <v>1</v>
      </c>
      <c r="O636" s="622">
        <v>199</v>
      </c>
      <c r="P636" s="610">
        <v>0.5</v>
      </c>
      <c r="Q636" s="623">
        <v>199</v>
      </c>
    </row>
    <row r="637" spans="1:17" ht="14.4" customHeight="1" x14ac:dyDescent="0.3">
      <c r="A637" s="604" t="s">
        <v>1990</v>
      </c>
      <c r="B637" s="605" t="s">
        <v>1525</v>
      </c>
      <c r="C637" s="605" t="s">
        <v>1508</v>
      </c>
      <c r="D637" s="605" t="s">
        <v>1623</v>
      </c>
      <c r="E637" s="605" t="s">
        <v>1624</v>
      </c>
      <c r="F637" s="622">
        <v>30</v>
      </c>
      <c r="G637" s="622">
        <v>6000</v>
      </c>
      <c r="H637" s="622">
        <v>0.57670126874279126</v>
      </c>
      <c r="I637" s="622">
        <v>200</v>
      </c>
      <c r="J637" s="622">
        <v>51</v>
      </c>
      <c r="K637" s="622">
        <v>10404</v>
      </c>
      <c r="L637" s="622">
        <v>1</v>
      </c>
      <c r="M637" s="622">
        <v>204</v>
      </c>
      <c r="N637" s="622">
        <v>63</v>
      </c>
      <c r="O637" s="622">
        <v>12852</v>
      </c>
      <c r="P637" s="610">
        <v>1.2352941176470589</v>
      </c>
      <c r="Q637" s="623">
        <v>204</v>
      </c>
    </row>
    <row r="638" spans="1:17" ht="14.4" customHeight="1" x14ac:dyDescent="0.3">
      <c r="A638" s="604" t="s">
        <v>1990</v>
      </c>
      <c r="B638" s="605" t="s">
        <v>1525</v>
      </c>
      <c r="C638" s="605" t="s">
        <v>1508</v>
      </c>
      <c r="D638" s="605" t="s">
        <v>1625</v>
      </c>
      <c r="E638" s="605" t="s">
        <v>1626</v>
      </c>
      <c r="F638" s="622">
        <v>1</v>
      </c>
      <c r="G638" s="622">
        <v>418</v>
      </c>
      <c r="H638" s="622"/>
      <c r="I638" s="622">
        <v>418</v>
      </c>
      <c r="J638" s="622"/>
      <c r="K638" s="622"/>
      <c r="L638" s="622"/>
      <c r="M638" s="622"/>
      <c r="N638" s="622"/>
      <c r="O638" s="622"/>
      <c r="P638" s="610"/>
      <c r="Q638" s="623"/>
    </row>
    <row r="639" spans="1:17" ht="14.4" customHeight="1" x14ac:dyDescent="0.3">
      <c r="A639" s="604" t="s">
        <v>1990</v>
      </c>
      <c r="B639" s="605" t="s">
        <v>1525</v>
      </c>
      <c r="C639" s="605" t="s">
        <v>1508</v>
      </c>
      <c r="D639" s="605" t="s">
        <v>1629</v>
      </c>
      <c r="E639" s="605" t="s">
        <v>1630</v>
      </c>
      <c r="F639" s="622"/>
      <c r="G639" s="622"/>
      <c r="H639" s="622"/>
      <c r="I639" s="622"/>
      <c r="J639" s="622">
        <v>1</v>
      </c>
      <c r="K639" s="622">
        <v>436</v>
      </c>
      <c r="L639" s="622">
        <v>1</v>
      </c>
      <c r="M639" s="622">
        <v>436</v>
      </c>
      <c r="N639" s="622">
        <v>3</v>
      </c>
      <c r="O639" s="622">
        <v>1308</v>
      </c>
      <c r="P639" s="610">
        <v>3</v>
      </c>
      <c r="Q639" s="623">
        <v>436</v>
      </c>
    </row>
    <row r="640" spans="1:17" ht="14.4" customHeight="1" x14ac:dyDescent="0.3">
      <c r="A640" s="604" t="s">
        <v>1990</v>
      </c>
      <c r="B640" s="605" t="s">
        <v>1525</v>
      </c>
      <c r="C640" s="605" t="s">
        <v>1508</v>
      </c>
      <c r="D640" s="605" t="s">
        <v>1631</v>
      </c>
      <c r="E640" s="605" t="s">
        <v>1632</v>
      </c>
      <c r="F640" s="622">
        <v>22</v>
      </c>
      <c r="G640" s="622">
        <v>46706</v>
      </c>
      <c r="H640" s="622">
        <v>1.0841689879294336</v>
      </c>
      <c r="I640" s="622">
        <v>2123</v>
      </c>
      <c r="J640" s="622">
        <v>20</v>
      </c>
      <c r="K640" s="622">
        <v>43080</v>
      </c>
      <c r="L640" s="622">
        <v>1</v>
      </c>
      <c r="M640" s="622">
        <v>2154</v>
      </c>
      <c r="N640" s="622">
        <v>17</v>
      </c>
      <c r="O640" s="622">
        <v>36635</v>
      </c>
      <c r="P640" s="610">
        <v>0.85039461467038069</v>
      </c>
      <c r="Q640" s="623">
        <v>2155</v>
      </c>
    </row>
    <row r="641" spans="1:17" ht="14.4" customHeight="1" x14ac:dyDescent="0.3">
      <c r="A641" s="604" t="s">
        <v>1990</v>
      </c>
      <c r="B641" s="605" t="s">
        <v>1525</v>
      </c>
      <c r="C641" s="605" t="s">
        <v>1508</v>
      </c>
      <c r="D641" s="605" t="s">
        <v>1773</v>
      </c>
      <c r="E641" s="605" t="s">
        <v>1764</v>
      </c>
      <c r="F641" s="622">
        <v>2</v>
      </c>
      <c r="G641" s="622">
        <v>3738</v>
      </c>
      <c r="H641" s="622">
        <v>0.32997881355932202</v>
      </c>
      <c r="I641" s="622">
        <v>1869</v>
      </c>
      <c r="J641" s="622">
        <v>6</v>
      </c>
      <c r="K641" s="622">
        <v>11328</v>
      </c>
      <c r="L641" s="622">
        <v>1</v>
      </c>
      <c r="M641" s="622">
        <v>1888</v>
      </c>
      <c r="N641" s="622"/>
      <c r="O641" s="622"/>
      <c r="P641" s="610"/>
      <c r="Q641" s="623"/>
    </row>
    <row r="642" spans="1:17" ht="14.4" customHeight="1" x14ac:dyDescent="0.3">
      <c r="A642" s="604" t="s">
        <v>1990</v>
      </c>
      <c r="B642" s="605" t="s">
        <v>1525</v>
      </c>
      <c r="C642" s="605" t="s">
        <v>1508</v>
      </c>
      <c r="D642" s="605" t="s">
        <v>1776</v>
      </c>
      <c r="E642" s="605" t="s">
        <v>1777</v>
      </c>
      <c r="F642" s="622">
        <v>6</v>
      </c>
      <c r="G642" s="622">
        <v>50394</v>
      </c>
      <c r="H642" s="622">
        <v>0.85106311114113453</v>
      </c>
      <c r="I642" s="622">
        <v>8399</v>
      </c>
      <c r="J642" s="622">
        <v>7</v>
      </c>
      <c r="K642" s="622">
        <v>59213</v>
      </c>
      <c r="L642" s="622">
        <v>1</v>
      </c>
      <c r="M642" s="622">
        <v>8459</v>
      </c>
      <c r="N642" s="622">
        <v>8</v>
      </c>
      <c r="O642" s="622">
        <v>67680</v>
      </c>
      <c r="P642" s="610">
        <v>1.1429922483238477</v>
      </c>
      <c r="Q642" s="623">
        <v>8460</v>
      </c>
    </row>
    <row r="643" spans="1:17" ht="14.4" customHeight="1" x14ac:dyDescent="0.3">
      <c r="A643" s="604" t="s">
        <v>1990</v>
      </c>
      <c r="B643" s="605" t="s">
        <v>1525</v>
      </c>
      <c r="C643" s="605" t="s">
        <v>1508</v>
      </c>
      <c r="D643" s="605" t="s">
        <v>1849</v>
      </c>
      <c r="E643" s="605" t="s">
        <v>1850</v>
      </c>
      <c r="F643" s="622"/>
      <c r="G643" s="622"/>
      <c r="H643" s="622"/>
      <c r="I643" s="622"/>
      <c r="J643" s="622">
        <v>1</v>
      </c>
      <c r="K643" s="622">
        <v>0</v>
      </c>
      <c r="L643" s="622"/>
      <c r="M643" s="622">
        <v>0</v>
      </c>
      <c r="N643" s="622"/>
      <c r="O643" s="622"/>
      <c r="P643" s="610"/>
      <c r="Q643" s="623"/>
    </row>
    <row r="644" spans="1:17" ht="14.4" customHeight="1" x14ac:dyDescent="0.3">
      <c r="A644" s="604" t="s">
        <v>1990</v>
      </c>
      <c r="B644" s="605" t="s">
        <v>1525</v>
      </c>
      <c r="C644" s="605" t="s">
        <v>1508</v>
      </c>
      <c r="D644" s="605" t="s">
        <v>1641</v>
      </c>
      <c r="E644" s="605" t="s">
        <v>1642</v>
      </c>
      <c r="F644" s="622">
        <v>1</v>
      </c>
      <c r="G644" s="622">
        <v>2005</v>
      </c>
      <c r="H644" s="622">
        <v>0.97661958110082803</v>
      </c>
      <c r="I644" s="622">
        <v>2005</v>
      </c>
      <c r="J644" s="622">
        <v>1</v>
      </c>
      <c r="K644" s="622">
        <v>2053</v>
      </c>
      <c r="L644" s="622">
        <v>1</v>
      </c>
      <c r="M644" s="622">
        <v>2053</v>
      </c>
      <c r="N644" s="622"/>
      <c r="O644" s="622"/>
      <c r="P644" s="610"/>
      <c r="Q644" s="623"/>
    </row>
    <row r="645" spans="1:17" ht="14.4" customHeight="1" x14ac:dyDescent="0.3">
      <c r="A645" s="604" t="s">
        <v>1990</v>
      </c>
      <c r="B645" s="605" t="s">
        <v>1525</v>
      </c>
      <c r="C645" s="605" t="s">
        <v>1508</v>
      </c>
      <c r="D645" s="605" t="s">
        <v>1780</v>
      </c>
      <c r="E645" s="605" t="s">
        <v>1781</v>
      </c>
      <c r="F645" s="622">
        <v>1</v>
      </c>
      <c r="G645" s="622">
        <v>919</v>
      </c>
      <c r="H645" s="622"/>
      <c r="I645" s="622">
        <v>919</v>
      </c>
      <c r="J645" s="622"/>
      <c r="K645" s="622"/>
      <c r="L645" s="622"/>
      <c r="M645" s="622"/>
      <c r="N645" s="622"/>
      <c r="O645" s="622"/>
      <c r="P645" s="610"/>
      <c r="Q645" s="623"/>
    </row>
    <row r="646" spans="1:17" ht="14.4" customHeight="1" x14ac:dyDescent="0.3">
      <c r="A646" s="604" t="s">
        <v>1990</v>
      </c>
      <c r="B646" s="605" t="s">
        <v>1525</v>
      </c>
      <c r="C646" s="605" t="s">
        <v>1508</v>
      </c>
      <c r="D646" s="605" t="s">
        <v>1995</v>
      </c>
      <c r="E646" s="605" t="s">
        <v>1996</v>
      </c>
      <c r="F646" s="622">
        <v>1</v>
      </c>
      <c r="G646" s="622">
        <v>2058</v>
      </c>
      <c r="H646" s="622"/>
      <c r="I646" s="622">
        <v>2058</v>
      </c>
      <c r="J646" s="622"/>
      <c r="K646" s="622"/>
      <c r="L646" s="622"/>
      <c r="M646" s="622"/>
      <c r="N646" s="622"/>
      <c r="O646" s="622"/>
      <c r="P646" s="610"/>
      <c r="Q646" s="623"/>
    </row>
    <row r="647" spans="1:17" ht="14.4" customHeight="1" x14ac:dyDescent="0.3">
      <c r="A647" s="604" t="s">
        <v>1997</v>
      </c>
      <c r="B647" s="605" t="s">
        <v>1500</v>
      </c>
      <c r="C647" s="605" t="s">
        <v>1508</v>
      </c>
      <c r="D647" s="605" t="s">
        <v>1513</v>
      </c>
      <c r="E647" s="605" t="s">
        <v>1514</v>
      </c>
      <c r="F647" s="622"/>
      <c r="G647" s="622"/>
      <c r="H647" s="622"/>
      <c r="I647" s="622"/>
      <c r="J647" s="622">
        <v>2</v>
      </c>
      <c r="K647" s="622">
        <v>262</v>
      </c>
      <c r="L647" s="622">
        <v>1</v>
      </c>
      <c r="M647" s="622">
        <v>131</v>
      </c>
      <c r="N647" s="622">
        <v>1</v>
      </c>
      <c r="O647" s="622">
        <v>131</v>
      </c>
      <c r="P647" s="610">
        <v>0.5</v>
      </c>
      <c r="Q647" s="623">
        <v>131</v>
      </c>
    </row>
    <row r="648" spans="1:17" ht="14.4" customHeight="1" x14ac:dyDescent="0.3">
      <c r="A648" s="604" t="s">
        <v>1997</v>
      </c>
      <c r="B648" s="605" t="s">
        <v>1500</v>
      </c>
      <c r="C648" s="605" t="s">
        <v>1508</v>
      </c>
      <c r="D648" s="605" t="s">
        <v>1515</v>
      </c>
      <c r="E648" s="605" t="s">
        <v>1516</v>
      </c>
      <c r="F648" s="622"/>
      <c r="G648" s="622"/>
      <c r="H648" s="622"/>
      <c r="I648" s="622"/>
      <c r="J648" s="622">
        <v>2</v>
      </c>
      <c r="K648" s="622">
        <v>562</v>
      </c>
      <c r="L648" s="622">
        <v>1</v>
      </c>
      <c r="M648" s="622">
        <v>281</v>
      </c>
      <c r="N648" s="622"/>
      <c r="O648" s="622"/>
      <c r="P648" s="610"/>
      <c r="Q648" s="623"/>
    </row>
    <row r="649" spans="1:17" ht="14.4" customHeight="1" x14ac:dyDescent="0.3">
      <c r="A649" s="604" t="s">
        <v>1997</v>
      </c>
      <c r="B649" s="605" t="s">
        <v>1500</v>
      </c>
      <c r="C649" s="605" t="s">
        <v>1508</v>
      </c>
      <c r="D649" s="605" t="s">
        <v>1521</v>
      </c>
      <c r="E649" s="605" t="s">
        <v>1522</v>
      </c>
      <c r="F649" s="622"/>
      <c r="G649" s="622"/>
      <c r="H649" s="622"/>
      <c r="I649" s="622"/>
      <c r="J649" s="622">
        <v>2</v>
      </c>
      <c r="K649" s="622">
        <v>1484</v>
      </c>
      <c r="L649" s="622">
        <v>1</v>
      </c>
      <c r="M649" s="622">
        <v>742</v>
      </c>
      <c r="N649" s="622">
        <v>1</v>
      </c>
      <c r="O649" s="622">
        <v>742</v>
      </c>
      <c r="P649" s="610">
        <v>0.5</v>
      </c>
      <c r="Q649" s="623">
        <v>742</v>
      </c>
    </row>
    <row r="650" spans="1:17" ht="14.4" customHeight="1" x14ac:dyDescent="0.3">
      <c r="A650" s="604" t="s">
        <v>1997</v>
      </c>
      <c r="B650" s="605" t="s">
        <v>1525</v>
      </c>
      <c r="C650" s="605" t="s">
        <v>1526</v>
      </c>
      <c r="D650" s="605" t="s">
        <v>1651</v>
      </c>
      <c r="E650" s="605" t="s">
        <v>710</v>
      </c>
      <c r="F650" s="622">
        <v>7.0000000000000007E-2</v>
      </c>
      <c r="G650" s="622">
        <v>346.07</v>
      </c>
      <c r="H650" s="622"/>
      <c r="I650" s="622">
        <v>4943.8571428571422</v>
      </c>
      <c r="J650" s="622"/>
      <c r="K650" s="622"/>
      <c r="L650" s="622"/>
      <c r="M650" s="622"/>
      <c r="N650" s="622"/>
      <c r="O650" s="622"/>
      <c r="P650" s="610"/>
      <c r="Q650" s="623"/>
    </row>
    <row r="651" spans="1:17" ht="14.4" customHeight="1" x14ac:dyDescent="0.3">
      <c r="A651" s="604" t="s">
        <v>1997</v>
      </c>
      <c r="B651" s="605" t="s">
        <v>1525</v>
      </c>
      <c r="C651" s="605" t="s">
        <v>1526</v>
      </c>
      <c r="D651" s="605" t="s">
        <v>1532</v>
      </c>
      <c r="E651" s="605" t="s">
        <v>642</v>
      </c>
      <c r="F651" s="622"/>
      <c r="G651" s="622"/>
      <c r="H651" s="622"/>
      <c r="I651" s="622"/>
      <c r="J651" s="622"/>
      <c r="K651" s="622"/>
      <c r="L651" s="622"/>
      <c r="M651" s="622"/>
      <c r="N651" s="622">
        <v>1.3</v>
      </c>
      <c r="O651" s="622">
        <v>1306.27</v>
      </c>
      <c r="P651" s="610"/>
      <c r="Q651" s="623">
        <v>1004.8230769230769</v>
      </c>
    </row>
    <row r="652" spans="1:17" ht="14.4" customHeight="1" x14ac:dyDescent="0.3">
      <c r="A652" s="604" t="s">
        <v>1997</v>
      </c>
      <c r="B652" s="605" t="s">
        <v>1525</v>
      </c>
      <c r="C652" s="605" t="s">
        <v>1526</v>
      </c>
      <c r="D652" s="605" t="s">
        <v>1533</v>
      </c>
      <c r="E652" s="605" t="s">
        <v>710</v>
      </c>
      <c r="F652" s="622">
        <v>0.12</v>
      </c>
      <c r="G652" s="622">
        <v>1186.55</v>
      </c>
      <c r="H652" s="622">
        <v>1.2000020226741774</v>
      </c>
      <c r="I652" s="622">
        <v>9887.9166666666661</v>
      </c>
      <c r="J652" s="622">
        <v>0.1</v>
      </c>
      <c r="K652" s="622">
        <v>988.79</v>
      </c>
      <c r="L652" s="622">
        <v>1</v>
      </c>
      <c r="M652" s="622">
        <v>9887.9</v>
      </c>
      <c r="N652" s="622">
        <v>0.44</v>
      </c>
      <c r="O652" s="622">
        <v>4350.66</v>
      </c>
      <c r="P652" s="610">
        <v>4.3999838186065796</v>
      </c>
      <c r="Q652" s="623">
        <v>9887.863636363636</v>
      </c>
    </row>
    <row r="653" spans="1:17" ht="14.4" customHeight="1" x14ac:dyDescent="0.3">
      <c r="A653" s="604" t="s">
        <v>1997</v>
      </c>
      <c r="B653" s="605" t="s">
        <v>1525</v>
      </c>
      <c r="C653" s="605" t="s">
        <v>1526</v>
      </c>
      <c r="D653" s="605" t="s">
        <v>1539</v>
      </c>
      <c r="E653" s="605" t="s">
        <v>665</v>
      </c>
      <c r="F653" s="622"/>
      <c r="G653" s="622"/>
      <c r="H653" s="622"/>
      <c r="I653" s="622"/>
      <c r="J653" s="622">
        <v>7.0000000000000007E-2</v>
      </c>
      <c r="K653" s="622">
        <v>619.78</v>
      </c>
      <c r="L653" s="622">
        <v>1</v>
      </c>
      <c r="M653" s="622">
        <v>8853.9999999999982</v>
      </c>
      <c r="N653" s="622"/>
      <c r="O653" s="622"/>
      <c r="P653" s="610"/>
      <c r="Q653" s="623"/>
    </row>
    <row r="654" spans="1:17" ht="14.4" customHeight="1" x14ac:dyDescent="0.3">
      <c r="A654" s="604" t="s">
        <v>1997</v>
      </c>
      <c r="B654" s="605" t="s">
        <v>1525</v>
      </c>
      <c r="C654" s="605" t="s">
        <v>1526</v>
      </c>
      <c r="D654" s="605" t="s">
        <v>1540</v>
      </c>
      <c r="E654" s="605" t="s">
        <v>733</v>
      </c>
      <c r="F654" s="622"/>
      <c r="G654" s="622"/>
      <c r="H654" s="622"/>
      <c r="I654" s="622"/>
      <c r="J654" s="622">
        <v>0.30000000000000004</v>
      </c>
      <c r="K654" s="622">
        <v>584.79</v>
      </c>
      <c r="L654" s="622">
        <v>1</v>
      </c>
      <c r="M654" s="622">
        <v>1949.2999999999995</v>
      </c>
      <c r="N654" s="622">
        <v>0.2</v>
      </c>
      <c r="O654" s="622">
        <v>389.86</v>
      </c>
      <c r="P654" s="610">
        <v>0.66666666666666674</v>
      </c>
      <c r="Q654" s="623">
        <v>1949.3</v>
      </c>
    </row>
    <row r="655" spans="1:17" ht="14.4" customHeight="1" x14ac:dyDescent="0.3">
      <c r="A655" s="604" t="s">
        <v>1997</v>
      </c>
      <c r="B655" s="605" t="s">
        <v>1525</v>
      </c>
      <c r="C655" s="605" t="s">
        <v>1526</v>
      </c>
      <c r="D655" s="605" t="s">
        <v>1541</v>
      </c>
      <c r="E655" s="605" t="s">
        <v>665</v>
      </c>
      <c r="F655" s="622">
        <v>1.1000000000000001</v>
      </c>
      <c r="G655" s="622">
        <v>1947.88</v>
      </c>
      <c r="H655" s="622">
        <v>1.1578947368421053</v>
      </c>
      <c r="I655" s="622">
        <v>1770.8</v>
      </c>
      <c r="J655" s="622">
        <v>0.95</v>
      </c>
      <c r="K655" s="622">
        <v>1682.26</v>
      </c>
      <c r="L655" s="622">
        <v>1</v>
      </c>
      <c r="M655" s="622">
        <v>1770.8000000000002</v>
      </c>
      <c r="N655" s="622">
        <v>1.9</v>
      </c>
      <c r="O655" s="622">
        <v>3456.16</v>
      </c>
      <c r="P655" s="610">
        <v>2.0544743380928034</v>
      </c>
      <c r="Q655" s="623">
        <v>1819.0315789473684</v>
      </c>
    </row>
    <row r="656" spans="1:17" ht="14.4" customHeight="1" x14ac:dyDescent="0.3">
      <c r="A656" s="604" t="s">
        <v>1997</v>
      </c>
      <c r="B656" s="605" t="s">
        <v>1525</v>
      </c>
      <c r="C656" s="605" t="s">
        <v>1526</v>
      </c>
      <c r="D656" s="605" t="s">
        <v>1544</v>
      </c>
      <c r="E656" s="605" t="s">
        <v>665</v>
      </c>
      <c r="F656" s="622">
        <v>0.03</v>
      </c>
      <c r="G656" s="622">
        <v>1097.9000000000001</v>
      </c>
      <c r="H656" s="622">
        <v>0.75609823285539179</v>
      </c>
      <c r="I656" s="622">
        <v>36596.666666666672</v>
      </c>
      <c r="J656" s="622">
        <v>0.05</v>
      </c>
      <c r="K656" s="622">
        <v>1452.06</v>
      </c>
      <c r="L656" s="622">
        <v>1</v>
      </c>
      <c r="M656" s="622">
        <v>29041.199999999997</v>
      </c>
      <c r="N656" s="622">
        <v>0.04</v>
      </c>
      <c r="O656" s="622">
        <v>1309.7</v>
      </c>
      <c r="P656" s="610">
        <v>0.90195997410575324</v>
      </c>
      <c r="Q656" s="623">
        <v>32742.5</v>
      </c>
    </row>
    <row r="657" spans="1:17" ht="14.4" customHeight="1" x14ac:dyDescent="0.3">
      <c r="A657" s="604" t="s">
        <v>1997</v>
      </c>
      <c r="B657" s="605" t="s">
        <v>1525</v>
      </c>
      <c r="C657" s="605" t="s">
        <v>1501</v>
      </c>
      <c r="D657" s="605" t="s">
        <v>1683</v>
      </c>
      <c r="E657" s="605" t="s">
        <v>1684</v>
      </c>
      <c r="F657" s="622">
        <v>1</v>
      </c>
      <c r="G657" s="622">
        <v>972.32</v>
      </c>
      <c r="H657" s="622"/>
      <c r="I657" s="622">
        <v>972.32</v>
      </c>
      <c r="J657" s="622"/>
      <c r="K657" s="622"/>
      <c r="L657" s="622"/>
      <c r="M657" s="622"/>
      <c r="N657" s="622"/>
      <c r="O657" s="622"/>
      <c r="P657" s="610"/>
      <c r="Q657" s="623"/>
    </row>
    <row r="658" spans="1:17" ht="14.4" customHeight="1" x14ac:dyDescent="0.3">
      <c r="A658" s="604" t="s">
        <v>1997</v>
      </c>
      <c r="B658" s="605" t="s">
        <v>1525</v>
      </c>
      <c r="C658" s="605" t="s">
        <v>1501</v>
      </c>
      <c r="D658" s="605" t="s">
        <v>1685</v>
      </c>
      <c r="E658" s="605" t="s">
        <v>1684</v>
      </c>
      <c r="F658" s="622"/>
      <c r="G658" s="622"/>
      <c r="H658" s="622"/>
      <c r="I658" s="622"/>
      <c r="J658" s="622"/>
      <c r="K658" s="622"/>
      <c r="L658" s="622"/>
      <c r="M658" s="622"/>
      <c r="N658" s="622">
        <v>2</v>
      </c>
      <c r="O658" s="622">
        <v>3414.62</v>
      </c>
      <c r="P658" s="610"/>
      <c r="Q658" s="623">
        <v>1707.31</v>
      </c>
    </row>
    <row r="659" spans="1:17" ht="14.4" customHeight="1" x14ac:dyDescent="0.3">
      <c r="A659" s="604" t="s">
        <v>1997</v>
      </c>
      <c r="B659" s="605" t="s">
        <v>1525</v>
      </c>
      <c r="C659" s="605" t="s">
        <v>1501</v>
      </c>
      <c r="D659" s="605" t="s">
        <v>1687</v>
      </c>
      <c r="E659" s="605" t="s">
        <v>1688</v>
      </c>
      <c r="F659" s="622">
        <v>1</v>
      </c>
      <c r="G659" s="622">
        <v>1027.76</v>
      </c>
      <c r="H659" s="622"/>
      <c r="I659" s="622">
        <v>1027.76</v>
      </c>
      <c r="J659" s="622"/>
      <c r="K659" s="622"/>
      <c r="L659" s="622"/>
      <c r="M659" s="622"/>
      <c r="N659" s="622"/>
      <c r="O659" s="622"/>
      <c r="P659" s="610"/>
      <c r="Q659" s="623"/>
    </row>
    <row r="660" spans="1:17" ht="14.4" customHeight="1" x14ac:dyDescent="0.3">
      <c r="A660" s="604" t="s">
        <v>1997</v>
      </c>
      <c r="B660" s="605" t="s">
        <v>1525</v>
      </c>
      <c r="C660" s="605" t="s">
        <v>1501</v>
      </c>
      <c r="D660" s="605" t="s">
        <v>1818</v>
      </c>
      <c r="E660" s="605" t="s">
        <v>1819</v>
      </c>
      <c r="F660" s="622"/>
      <c r="G660" s="622"/>
      <c r="H660" s="622"/>
      <c r="I660" s="622"/>
      <c r="J660" s="622"/>
      <c r="K660" s="622"/>
      <c r="L660" s="622"/>
      <c r="M660" s="622"/>
      <c r="N660" s="622">
        <v>1</v>
      </c>
      <c r="O660" s="622">
        <v>19196.8</v>
      </c>
      <c r="P660" s="610"/>
      <c r="Q660" s="623">
        <v>19196.8</v>
      </c>
    </row>
    <row r="661" spans="1:17" ht="14.4" customHeight="1" x14ac:dyDescent="0.3">
      <c r="A661" s="604" t="s">
        <v>1997</v>
      </c>
      <c r="B661" s="605" t="s">
        <v>1525</v>
      </c>
      <c r="C661" s="605" t="s">
        <v>1501</v>
      </c>
      <c r="D661" s="605" t="s">
        <v>1998</v>
      </c>
      <c r="E661" s="605" t="s">
        <v>1999</v>
      </c>
      <c r="F661" s="622"/>
      <c r="G661" s="622"/>
      <c r="H661" s="622"/>
      <c r="I661" s="622"/>
      <c r="J661" s="622">
        <v>2</v>
      </c>
      <c r="K661" s="622">
        <v>6720</v>
      </c>
      <c r="L661" s="622">
        <v>1</v>
      </c>
      <c r="M661" s="622">
        <v>3360</v>
      </c>
      <c r="N661" s="622">
        <v>6</v>
      </c>
      <c r="O661" s="622">
        <v>20160</v>
      </c>
      <c r="P661" s="610">
        <v>3</v>
      </c>
      <c r="Q661" s="623">
        <v>3360</v>
      </c>
    </row>
    <row r="662" spans="1:17" ht="14.4" customHeight="1" x14ac:dyDescent="0.3">
      <c r="A662" s="604" t="s">
        <v>1997</v>
      </c>
      <c r="B662" s="605" t="s">
        <v>1525</v>
      </c>
      <c r="C662" s="605" t="s">
        <v>1501</v>
      </c>
      <c r="D662" s="605" t="s">
        <v>1822</v>
      </c>
      <c r="E662" s="605" t="s">
        <v>1823</v>
      </c>
      <c r="F662" s="622"/>
      <c r="G662" s="622"/>
      <c r="H662" s="622"/>
      <c r="I662" s="622"/>
      <c r="J662" s="622">
        <v>2</v>
      </c>
      <c r="K662" s="622">
        <v>10518.46</v>
      </c>
      <c r="L662" s="622">
        <v>1</v>
      </c>
      <c r="M662" s="622">
        <v>5259.23</v>
      </c>
      <c r="N662" s="622">
        <v>6</v>
      </c>
      <c r="O662" s="622">
        <v>31555.379999999997</v>
      </c>
      <c r="P662" s="610">
        <v>3</v>
      </c>
      <c r="Q662" s="623">
        <v>5259.23</v>
      </c>
    </row>
    <row r="663" spans="1:17" ht="14.4" customHeight="1" x14ac:dyDescent="0.3">
      <c r="A663" s="604" t="s">
        <v>1997</v>
      </c>
      <c r="B663" s="605" t="s">
        <v>1525</v>
      </c>
      <c r="C663" s="605" t="s">
        <v>1501</v>
      </c>
      <c r="D663" s="605" t="s">
        <v>1716</v>
      </c>
      <c r="E663" s="605" t="s">
        <v>1717</v>
      </c>
      <c r="F663" s="622"/>
      <c r="G663" s="622"/>
      <c r="H663" s="622"/>
      <c r="I663" s="622"/>
      <c r="J663" s="622"/>
      <c r="K663" s="622"/>
      <c r="L663" s="622"/>
      <c r="M663" s="622"/>
      <c r="N663" s="622">
        <v>1</v>
      </c>
      <c r="O663" s="622">
        <v>831.16</v>
      </c>
      <c r="P663" s="610"/>
      <c r="Q663" s="623">
        <v>831.16</v>
      </c>
    </row>
    <row r="664" spans="1:17" ht="14.4" customHeight="1" x14ac:dyDescent="0.3">
      <c r="A664" s="604" t="s">
        <v>1997</v>
      </c>
      <c r="B664" s="605" t="s">
        <v>1525</v>
      </c>
      <c r="C664" s="605" t="s">
        <v>1501</v>
      </c>
      <c r="D664" s="605" t="s">
        <v>1718</v>
      </c>
      <c r="E664" s="605" t="s">
        <v>1717</v>
      </c>
      <c r="F664" s="622">
        <v>1</v>
      </c>
      <c r="G664" s="622">
        <v>888.06</v>
      </c>
      <c r="H664" s="622"/>
      <c r="I664" s="622">
        <v>888.06</v>
      </c>
      <c r="J664" s="622"/>
      <c r="K664" s="622"/>
      <c r="L664" s="622"/>
      <c r="M664" s="622"/>
      <c r="N664" s="622">
        <v>1</v>
      </c>
      <c r="O664" s="622">
        <v>888.06</v>
      </c>
      <c r="P664" s="610"/>
      <c r="Q664" s="623">
        <v>888.06</v>
      </c>
    </row>
    <row r="665" spans="1:17" ht="14.4" customHeight="1" x14ac:dyDescent="0.3">
      <c r="A665" s="604" t="s">
        <v>1997</v>
      </c>
      <c r="B665" s="605" t="s">
        <v>1525</v>
      </c>
      <c r="C665" s="605" t="s">
        <v>1501</v>
      </c>
      <c r="D665" s="605" t="s">
        <v>1826</v>
      </c>
      <c r="E665" s="605" t="s">
        <v>1827</v>
      </c>
      <c r="F665" s="622">
        <v>1</v>
      </c>
      <c r="G665" s="622">
        <v>888.06</v>
      </c>
      <c r="H665" s="622">
        <v>1</v>
      </c>
      <c r="I665" s="622">
        <v>888.06</v>
      </c>
      <c r="J665" s="622">
        <v>1</v>
      </c>
      <c r="K665" s="622">
        <v>888.06</v>
      </c>
      <c r="L665" s="622">
        <v>1</v>
      </c>
      <c r="M665" s="622">
        <v>888.06</v>
      </c>
      <c r="N665" s="622"/>
      <c r="O665" s="622"/>
      <c r="P665" s="610"/>
      <c r="Q665" s="623"/>
    </row>
    <row r="666" spans="1:17" ht="14.4" customHeight="1" x14ac:dyDescent="0.3">
      <c r="A666" s="604" t="s">
        <v>1997</v>
      </c>
      <c r="B666" s="605" t="s">
        <v>1525</v>
      </c>
      <c r="C666" s="605" t="s">
        <v>1501</v>
      </c>
      <c r="D666" s="605" t="s">
        <v>1725</v>
      </c>
      <c r="E666" s="605" t="s">
        <v>1726</v>
      </c>
      <c r="F666" s="622"/>
      <c r="G666" s="622"/>
      <c r="H666" s="622"/>
      <c r="I666" s="622"/>
      <c r="J666" s="622">
        <v>1</v>
      </c>
      <c r="K666" s="622">
        <v>359.1</v>
      </c>
      <c r="L666" s="622">
        <v>1</v>
      </c>
      <c r="M666" s="622">
        <v>359.1</v>
      </c>
      <c r="N666" s="622">
        <v>3</v>
      </c>
      <c r="O666" s="622">
        <v>1077.3000000000002</v>
      </c>
      <c r="P666" s="610">
        <v>3.0000000000000004</v>
      </c>
      <c r="Q666" s="623">
        <v>359.10000000000008</v>
      </c>
    </row>
    <row r="667" spans="1:17" ht="14.4" customHeight="1" x14ac:dyDescent="0.3">
      <c r="A667" s="604" t="s">
        <v>1997</v>
      </c>
      <c r="B667" s="605" t="s">
        <v>1525</v>
      </c>
      <c r="C667" s="605" t="s">
        <v>1501</v>
      </c>
      <c r="D667" s="605" t="s">
        <v>1502</v>
      </c>
      <c r="E667" s="605" t="s">
        <v>1503</v>
      </c>
      <c r="F667" s="622"/>
      <c r="G667" s="622"/>
      <c r="H667" s="622"/>
      <c r="I667" s="622"/>
      <c r="J667" s="622"/>
      <c r="K667" s="622"/>
      <c r="L667" s="622"/>
      <c r="M667" s="622"/>
      <c r="N667" s="622">
        <v>1</v>
      </c>
      <c r="O667" s="622">
        <v>893.9</v>
      </c>
      <c r="P667" s="610"/>
      <c r="Q667" s="623">
        <v>893.9</v>
      </c>
    </row>
    <row r="668" spans="1:17" ht="14.4" customHeight="1" x14ac:dyDescent="0.3">
      <c r="A668" s="604" t="s">
        <v>1997</v>
      </c>
      <c r="B668" s="605" t="s">
        <v>1525</v>
      </c>
      <c r="C668" s="605" t="s">
        <v>1501</v>
      </c>
      <c r="D668" s="605" t="s">
        <v>1729</v>
      </c>
      <c r="E668" s="605" t="s">
        <v>1730</v>
      </c>
      <c r="F668" s="622">
        <v>1</v>
      </c>
      <c r="G668" s="622">
        <v>6587.13</v>
      </c>
      <c r="H668" s="622">
        <v>0.5</v>
      </c>
      <c r="I668" s="622">
        <v>6587.13</v>
      </c>
      <c r="J668" s="622">
        <v>2</v>
      </c>
      <c r="K668" s="622">
        <v>13174.26</v>
      </c>
      <c r="L668" s="622">
        <v>1</v>
      </c>
      <c r="M668" s="622">
        <v>6587.13</v>
      </c>
      <c r="N668" s="622">
        <v>5</v>
      </c>
      <c r="O668" s="622">
        <v>32935.65</v>
      </c>
      <c r="P668" s="610">
        <v>2.5</v>
      </c>
      <c r="Q668" s="623">
        <v>6587.13</v>
      </c>
    </row>
    <row r="669" spans="1:17" ht="14.4" customHeight="1" x14ac:dyDescent="0.3">
      <c r="A669" s="604" t="s">
        <v>1997</v>
      </c>
      <c r="B669" s="605" t="s">
        <v>1525</v>
      </c>
      <c r="C669" s="605" t="s">
        <v>1501</v>
      </c>
      <c r="D669" s="605" t="s">
        <v>1735</v>
      </c>
      <c r="E669" s="605" t="s">
        <v>1736</v>
      </c>
      <c r="F669" s="622"/>
      <c r="G669" s="622"/>
      <c r="H669" s="622"/>
      <c r="I669" s="622"/>
      <c r="J669" s="622"/>
      <c r="K669" s="622"/>
      <c r="L669" s="622"/>
      <c r="M669" s="622"/>
      <c r="N669" s="622">
        <v>1</v>
      </c>
      <c r="O669" s="622">
        <v>26449.24</v>
      </c>
      <c r="P669" s="610"/>
      <c r="Q669" s="623">
        <v>26449.24</v>
      </c>
    </row>
    <row r="670" spans="1:17" ht="14.4" customHeight="1" x14ac:dyDescent="0.3">
      <c r="A670" s="604" t="s">
        <v>1997</v>
      </c>
      <c r="B670" s="605" t="s">
        <v>1525</v>
      </c>
      <c r="C670" s="605" t="s">
        <v>1501</v>
      </c>
      <c r="D670" s="605" t="s">
        <v>1927</v>
      </c>
      <c r="E670" s="605" t="s">
        <v>1928</v>
      </c>
      <c r="F670" s="622"/>
      <c r="G670" s="622"/>
      <c r="H670" s="622"/>
      <c r="I670" s="622"/>
      <c r="J670" s="622"/>
      <c r="K670" s="622"/>
      <c r="L670" s="622"/>
      <c r="M670" s="622"/>
      <c r="N670" s="622">
        <v>1</v>
      </c>
      <c r="O670" s="622">
        <v>11608.31</v>
      </c>
      <c r="P670" s="610"/>
      <c r="Q670" s="623">
        <v>11608.31</v>
      </c>
    </row>
    <row r="671" spans="1:17" ht="14.4" customHeight="1" x14ac:dyDescent="0.3">
      <c r="A671" s="604" t="s">
        <v>1997</v>
      </c>
      <c r="B671" s="605" t="s">
        <v>1525</v>
      </c>
      <c r="C671" s="605" t="s">
        <v>1501</v>
      </c>
      <c r="D671" s="605" t="s">
        <v>1741</v>
      </c>
      <c r="E671" s="605" t="s">
        <v>1742</v>
      </c>
      <c r="F671" s="622"/>
      <c r="G671" s="622"/>
      <c r="H671" s="622"/>
      <c r="I671" s="622"/>
      <c r="J671" s="622"/>
      <c r="K671" s="622"/>
      <c r="L671" s="622"/>
      <c r="M671" s="622"/>
      <c r="N671" s="622">
        <v>1</v>
      </c>
      <c r="O671" s="622">
        <v>380.86</v>
      </c>
      <c r="P671" s="610"/>
      <c r="Q671" s="623">
        <v>380.86</v>
      </c>
    </row>
    <row r="672" spans="1:17" ht="14.4" customHeight="1" x14ac:dyDescent="0.3">
      <c r="A672" s="604" t="s">
        <v>1997</v>
      </c>
      <c r="B672" s="605" t="s">
        <v>1525</v>
      </c>
      <c r="C672" s="605" t="s">
        <v>1508</v>
      </c>
      <c r="D672" s="605" t="s">
        <v>1553</v>
      </c>
      <c r="E672" s="605" t="s">
        <v>1554</v>
      </c>
      <c r="F672" s="622"/>
      <c r="G672" s="622"/>
      <c r="H672" s="622"/>
      <c r="I672" s="622"/>
      <c r="J672" s="622"/>
      <c r="K672" s="622"/>
      <c r="L672" s="622"/>
      <c r="M672" s="622"/>
      <c r="N672" s="622">
        <v>1</v>
      </c>
      <c r="O672" s="622">
        <v>213</v>
      </c>
      <c r="P672" s="610"/>
      <c r="Q672" s="623">
        <v>213</v>
      </c>
    </row>
    <row r="673" spans="1:17" ht="14.4" customHeight="1" x14ac:dyDescent="0.3">
      <c r="A673" s="604" t="s">
        <v>1997</v>
      </c>
      <c r="B673" s="605" t="s">
        <v>1525</v>
      </c>
      <c r="C673" s="605" t="s">
        <v>1508</v>
      </c>
      <c r="D673" s="605" t="s">
        <v>1555</v>
      </c>
      <c r="E673" s="605" t="s">
        <v>1556</v>
      </c>
      <c r="F673" s="622"/>
      <c r="G673" s="622"/>
      <c r="H673" s="622"/>
      <c r="I673" s="622"/>
      <c r="J673" s="622"/>
      <c r="K673" s="622"/>
      <c r="L673" s="622"/>
      <c r="M673" s="622"/>
      <c r="N673" s="622">
        <v>1</v>
      </c>
      <c r="O673" s="622">
        <v>155</v>
      </c>
      <c r="P673" s="610"/>
      <c r="Q673" s="623">
        <v>155</v>
      </c>
    </row>
    <row r="674" spans="1:17" ht="14.4" customHeight="1" x14ac:dyDescent="0.3">
      <c r="A674" s="604" t="s">
        <v>1997</v>
      </c>
      <c r="B674" s="605" t="s">
        <v>1525</v>
      </c>
      <c r="C674" s="605" t="s">
        <v>1508</v>
      </c>
      <c r="D674" s="605" t="s">
        <v>1561</v>
      </c>
      <c r="E674" s="605" t="s">
        <v>1562</v>
      </c>
      <c r="F674" s="622">
        <v>1</v>
      </c>
      <c r="G674" s="622">
        <v>219</v>
      </c>
      <c r="H674" s="622"/>
      <c r="I674" s="622">
        <v>219</v>
      </c>
      <c r="J674" s="622"/>
      <c r="K674" s="622"/>
      <c r="L674" s="622"/>
      <c r="M674" s="622"/>
      <c r="N674" s="622"/>
      <c r="O674" s="622"/>
      <c r="P674" s="610"/>
      <c r="Q674" s="623"/>
    </row>
    <row r="675" spans="1:17" ht="14.4" customHeight="1" x14ac:dyDescent="0.3">
      <c r="A675" s="604" t="s">
        <v>1997</v>
      </c>
      <c r="B675" s="605" t="s">
        <v>1525</v>
      </c>
      <c r="C675" s="605" t="s">
        <v>1508</v>
      </c>
      <c r="D675" s="605" t="s">
        <v>1567</v>
      </c>
      <c r="E675" s="605" t="s">
        <v>1568</v>
      </c>
      <c r="F675" s="622">
        <v>3</v>
      </c>
      <c r="G675" s="622">
        <v>663</v>
      </c>
      <c r="H675" s="622">
        <v>0.73666666666666669</v>
      </c>
      <c r="I675" s="622">
        <v>221</v>
      </c>
      <c r="J675" s="622">
        <v>4</v>
      </c>
      <c r="K675" s="622">
        <v>900</v>
      </c>
      <c r="L675" s="622">
        <v>1</v>
      </c>
      <c r="M675" s="622">
        <v>225</v>
      </c>
      <c r="N675" s="622">
        <v>6</v>
      </c>
      <c r="O675" s="622">
        <v>1350</v>
      </c>
      <c r="P675" s="610">
        <v>1.5</v>
      </c>
      <c r="Q675" s="623">
        <v>225</v>
      </c>
    </row>
    <row r="676" spans="1:17" ht="14.4" customHeight="1" x14ac:dyDescent="0.3">
      <c r="A676" s="604" t="s">
        <v>1997</v>
      </c>
      <c r="B676" s="605" t="s">
        <v>1525</v>
      </c>
      <c r="C676" s="605" t="s">
        <v>1508</v>
      </c>
      <c r="D676" s="605" t="s">
        <v>1575</v>
      </c>
      <c r="E676" s="605" t="s">
        <v>1576</v>
      </c>
      <c r="F676" s="622"/>
      <c r="G676" s="622"/>
      <c r="H676" s="622"/>
      <c r="I676" s="622"/>
      <c r="J676" s="622">
        <v>1</v>
      </c>
      <c r="K676" s="622">
        <v>484</v>
      </c>
      <c r="L676" s="622">
        <v>1</v>
      </c>
      <c r="M676" s="622">
        <v>484</v>
      </c>
      <c r="N676" s="622"/>
      <c r="O676" s="622"/>
      <c r="P676" s="610"/>
      <c r="Q676" s="623"/>
    </row>
    <row r="677" spans="1:17" ht="14.4" customHeight="1" x14ac:dyDescent="0.3">
      <c r="A677" s="604" t="s">
        <v>1997</v>
      </c>
      <c r="B677" s="605" t="s">
        <v>1525</v>
      </c>
      <c r="C677" s="605" t="s">
        <v>1508</v>
      </c>
      <c r="D677" s="605" t="s">
        <v>1579</v>
      </c>
      <c r="E677" s="605" t="s">
        <v>1580</v>
      </c>
      <c r="F677" s="622"/>
      <c r="G677" s="622"/>
      <c r="H677" s="622"/>
      <c r="I677" s="622"/>
      <c r="J677" s="622"/>
      <c r="K677" s="622"/>
      <c r="L677" s="622"/>
      <c r="M677" s="622"/>
      <c r="N677" s="622">
        <v>1</v>
      </c>
      <c r="O677" s="622">
        <v>350</v>
      </c>
      <c r="P677" s="610"/>
      <c r="Q677" s="623">
        <v>350</v>
      </c>
    </row>
    <row r="678" spans="1:17" ht="14.4" customHeight="1" x14ac:dyDescent="0.3">
      <c r="A678" s="604" t="s">
        <v>1997</v>
      </c>
      <c r="B678" s="605" t="s">
        <v>1525</v>
      </c>
      <c r="C678" s="605" t="s">
        <v>1508</v>
      </c>
      <c r="D678" s="605" t="s">
        <v>1753</v>
      </c>
      <c r="E678" s="605" t="s">
        <v>1754</v>
      </c>
      <c r="F678" s="622"/>
      <c r="G678" s="622"/>
      <c r="H678" s="622"/>
      <c r="I678" s="622"/>
      <c r="J678" s="622"/>
      <c r="K678" s="622"/>
      <c r="L678" s="622"/>
      <c r="M678" s="622"/>
      <c r="N678" s="622">
        <v>1</v>
      </c>
      <c r="O678" s="622">
        <v>4576</v>
      </c>
      <c r="P678" s="610"/>
      <c r="Q678" s="623">
        <v>4576</v>
      </c>
    </row>
    <row r="679" spans="1:17" ht="14.4" customHeight="1" x14ac:dyDescent="0.3">
      <c r="A679" s="604" t="s">
        <v>1997</v>
      </c>
      <c r="B679" s="605" t="s">
        <v>1525</v>
      </c>
      <c r="C679" s="605" t="s">
        <v>1508</v>
      </c>
      <c r="D679" s="605" t="s">
        <v>1755</v>
      </c>
      <c r="E679" s="605" t="s">
        <v>1756</v>
      </c>
      <c r="F679" s="622">
        <v>1</v>
      </c>
      <c r="G679" s="622">
        <v>4139</v>
      </c>
      <c r="H679" s="622">
        <v>0.99399615754082615</v>
      </c>
      <c r="I679" s="622">
        <v>4139</v>
      </c>
      <c r="J679" s="622">
        <v>1</v>
      </c>
      <c r="K679" s="622">
        <v>4164</v>
      </c>
      <c r="L679" s="622">
        <v>1</v>
      </c>
      <c r="M679" s="622">
        <v>4164</v>
      </c>
      <c r="N679" s="622">
        <v>3</v>
      </c>
      <c r="O679" s="622">
        <v>12492</v>
      </c>
      <c r="P679" s="610">
        <v>3</v>
      </c>
      <c r="Q679" s="623">
        <v>4164</v>
      </c>
    </row>
    <row r="680" spans="1:17" ht="14.4" customHeight="1" x14ac:dyDescent="0.3">
      <c r="A680" s="604" t="s">
        <v>1997</v>
      </c>
      <c r="B680" s="605" t="s">
        <v>1525</v>
      </c>
      <c r="C680" s="605" t="s">
        <v>1508</v>
      </c>
      <c r="D680" s="605" t="s">
        <v>1763</v>
      </c>
      <c r="E680" s="605" t="s">
        <v>1764</v>
      </c>
      <c r="F680" s="622">
        <v>2</v>
      </c>
      <c r="G680" s="622">
        <v>7648</v>
      </c>
      <c r="H680" s="622">
        <v>0.99067357512953369</v>
      </c>
      <c r="I680" s="622">
        <v>3824</v>
      </c>
      <c r="J680" s="622">
        <v>2</v>
      </c>
      <c r="K680" s="622">
        <v>7720</v>
      </c>
      <c r="L680" s="622">
        <v>1</v>
      </c>
      <c r="M680" s="622">
        <v>3860</v>
      </c>
      <c r="N680" s="622">
        <v>9</v>
      </c>
      <c r="O680" s="622">
        <v>34740</v>
      </c>
      <c r="P680" s="610">
        <v>4.5</v>
      </c>
      <c r="Q680" s="623">
        <v>3860</v>
      </c>
    </row>
    <row r="681" spans="1:17" ht="14.4" customHeight="1" x14ac:dyDescent="0.3">
      <c r="A681" s="604" t="s">
        <v>1997</v>
      </c>
      <c r="B681" s="605" t="s">
        <v>1525</v>
      </c>
      <c r="C681" s="605" t="s">
        <v>1508</v>
      </c>
      <c r="D681" s="605" t="s">
        <v>1589</v>
      </c>
      <c r="E681" s="605" t="s">
        <v>1590</v>
      </c>
      <c r="F681" s="622">
        <v>2</v>
      </c>
      <c r="G681" s="622">
        <v>2562</v>
      </c>
      <c r="H681" s="622">
        <v>0.4953596287703016</v>
      </c>
      <c r="I681" s="622">
        <v>1281</v>
      </c>
      <c r="J681" s="622">
        <v>4</v>
      </c>
      <c r="K681" s="622">
        <v>5172</v>
      </c>
      <c r="L681" s="622">
        <v>1</v>
      </c>
      <c r="M681" s="622">
        <v>1293</v>
      </c>
      <c r="N681" s="622">
        <v>5</v>
      </c>
      <c r="O681" s="622">
        <v>6470</v>
      </c>
      <c r="P681" s="610">
        <v>1.2509667440061871</v>
      </c>
      <c r="Q681" s="623">
        <v>1294</v>
      </c>
    </row>
    <row r="682" spans="1:17" ht="14.4" customHeight="1" x14ac:dyDescent="0.3">
      <c r="A682" s="604" t="s">
        <v>1997</v>
      </c>
      <c r="B682" s="605" t="s">
        <v>1525</v>
      </c>
      <c r="C682" s="605" t="s">
        <v>1508</v>
      </c>
      <c r="D682" s="605" t="s">
        <v>1591</v>
      </c>
      <c r="E682" s="605" t="s">
        <v>1592</v>
      </c>
      <c r="F682" s="622"/>
      <c r="G682" s="622"/>
      <c r="H682" s="622"/>
      <c r="I682" s="622"/>
      <c r="J682" s="622">
        <v>3</v>
      </c>
      <c r="K682" s="622">
        <v>3531</v>
      </c>
      <c r="L682" s="622">
        <v>1</v>
      </c>
      <c r="M682" s="622">
        <v>1177</v>
      </c>
      <c r="N682" s="622">
        <v>3</v>
      </c>
      <c r="O682" s="622">
        <v>3534</v>
      </c>
      <c r="P682" s="610">
        <v>1.0008496176720476</v>
      </c>
      <c r="Q682" s="623">
        <v>1178</v>
      </c>
    </row>
    <row r="683" spans="1:17" ht="14.4" customHeight="1" x14ac:dyDescent="0.3">
      <c r="A683" s="604" t="s">
        <v>1997</v>
      </c>
      <c r="B683" s="605" t="s">
        <v>1525</v>
      </c>
      <c r="C683" s="605" t="s">
        <v>1508</v>
      </c>
      <c r="D683" s="605" t="s">
        <v>1593</v>
      </c>
      <c r="E683" s="605" t="s">
        <v>1594</v>
      </c>
      <c r="F683" s="622"/>
      <c r="G683" s="622"/>
      <c r="H683" s="622"/>
      <c r="I683" s="622"/>
      <c r="J683" s="622">
        <v>1</v>
      </c>
      <c r="K683" s="622">
        <v>5157</v>
      </c>
      <c r="L683" s="622">
        <v>1</v>
      </c>
      <c r="M683" s="622">
        <v>5157</v>
      </c>
      <c r="N683" s="622">
        <v>3</v>
      </c>
      <c r="O683" s="622">
        <v>15471</v>
      </c>
      <c r="P683" s="610">
        <v>3</v>
      </c>
      <c r="Q683" s="623">
        <v>5157</v>
      </c>
    </row>
    <row r="684" spans="1:17" ht="14.4" customHeight="1" x14ac:dyDescent="0.3">
      <c r="A684" s="604" t="s">
        <v>1997</v>
      </c>
      <c r="B684" s="605" t="s">
        <v>1525</v>
      </c>
      <c r="C684" s="605" t="s">
        <v>1508</v>
      </c>
      <c r="D684" s="605" t="s">
        <v>1597</v>
      </c>
      <c r="E684" s="605" t="s">
        <v>1598</v>
      </c>
      <c r="F684" s="622"/>
      <c r="G684" s="622"/>
      <c r="H684" s="622"/>
      <c r="I684" s="622"/>
      <c r="J684" s="622"/>
      <c r="K684" s="622"/>
      <c r="L684" s="622"/>
      <c r="M684" s="622"/>
      <c r="N684" s="622">
        <v>3</v>
      </c>
      <c r="O684" s="622">
        <v>16860</v>
      </c>
      <c r="P684" s="610"/>
      <c r="Q684" s="623">
        <v>5620</v>
      </c>
    </row>
    <row r="685" spans="1:17" ht="14.4" customHeight="1" x14ac:dyDescent="0.3">
      <c r="A685" s="604" t="s">
        <v>1997</v>
      </c>
      <c r="B685" s="605" t="s">
        <v>1525</v>
      </c>
      <c r="C685" s="605" t="s">
        <v>1508</v>
      </c>
      <c r="D685" s="605" t="s">
        <v>1601</v>
      </c>
      <c r="E685" s="605" t="s">
        <v>1602</v>
      </c>
      <c r="F685" s="622">
        <v>3</v>
      </c>
      <c r="G685" s="622">
        <v>525</v>
      </c>
      <c r="H685" s="622">
        <v>0.59322033898305082</v>
      </c>
      <c r="I685" s="622">
        <v>175</v>
      </c>
      <c r="J685" s="622">
        <v>5</v>
      </c>
      <c r="K685" s="622">
        <v>885</v>
      </c>
      <c r="L685" s="622">
        <v>1</v>
      </c>
      <c r="M685" s="622">
        <v>177</v>
      </c>
      <c r="N685" s="622">
        <v>23</v>
      </c>
      <c r="O685" s="622">
        <v>4071</v>
      </c>
      <c r="P685" s="610">
        <v>4.5999999999999996</v>
      </c>
      <c r="Q685" s="623">
        <v>177</v>
      </c>
    </row>
    <row r="686" spans="1:17" ht="14.4" customHeight="1" x14ac:dyDescent="0.3">
      <c r="A686" s="604" t="s">
        <v>1997</v>
      </c>
      <c r="B686" s="605" t="s">
        <v>1525</v>
      </c>
      <c r="C686" s="605" t="s">
        <v>1508</v>
      </c>
      <c r="D686" s="605" t="s">
        <v>1603</v>
      </c>
      <c r="E686" s="605" t="s">
        <v>1604</v>
      </c>
      <c r="F686" s="622">
        <v>1</v>
      </c>
      <c r="G686" s="622">
        <v>2001</v>
      </c>
      <c r="H686" s="622">
        <v>0.32568359375</v>
      </c>
      <c r="I686" s="622">
        <v>2001</v>
      </c>
      <c r="J686" s="622">
        <v>3</v>
      </c>
      <c r="K686" s="622">
        <v>6144</v>
      </c>
      <c r="L686" s="622">
        <v>1</v>
      </c>
      <c r="M686" s="622">
        <v>2048</v>
      </c>
      <c r="N686" s="622">
        <v>2</v>
      </c>
      <c r="O686" s="622">
        <v>4098</v>
      </c>
      <c r="P686" s="610">
        <v>0.6669921875</v>
      </c>
      <c r="Q686" s="623">
        <v>2049</v>
      </c>
    </row>
    <row r="687" spans="1:17" ht="14.4" customHeight="1" x14ac:dyDescent="0.3">
      <c r="A687" s="604" t="s">
        <v>1997</v>
      </c>
      <c r="B687" s="605" t="s">
        <v>1525</v>
      </c>
      <c r="C687" s="605" t="s">
        <v>1508</v>
      </c>
      <c r="D687" s="605" t="s">
        <v>1611</v>
      </c>
      <c r="E687" s="605" t="s">
        <v>1612</v>
      </c>
      <c r="F687" s="622"/>
      <c r="G687" s="622"/>
      <c r="H687" s="622"/>
      <c r="I687" s="622"/>
      <c r="J687" s="622">
        <v>1</v>
      </c>
      <c r="K687" s="622">
        <v>5269</v>
      </c>
      <c r="L687" s="622">
        <v>1</v>
      </c>
      <c r="M687" s="622">
        <v>5269</v>
      </c>
      <c r="N687" s="622">
        <v>2</v>
      </c>
      <c r="O687" s="622">
        <v>10538</v>
      </c>
      <c r="P687" s="610">
        <v>2</v>
      </c>
      <c r="Q687" s="623">
        <v>5269</v>
      </c>
    </row>
    <row r="688" spans="1:17" ht="14.4" customHeight="1" x14ac:dyDescent="0.3">
      <c r="A688" s="604" t="s">
        <v>1997</v>
      </c>
      <c r="B688" s="605" t="s">
        <v>1525</v>
      </c>
      <c r="C688" s="605" t="s">
        <v>1508</v>
      </c>
      <c r="D688" s="605" t="s">
        <v>1623</v>
      </c>
      <c r="E688" s="605" t="s">
        <v>1624</v>
      </c>
      <c r="F688" s="622">
        <v>3</v>
      </c>
      <c r="G688" s="622">
        <v>600</v>
      </c>
      <c r="H688" s="622">
        <v>0.73529411764705888</v>
      </c>
      <c r="I688" s="622">
        <v>200</v>
      </c>
      <c r="J688" s="622">
        <v>4</v>
      </c>
      <c r="K688" s="622">
        <v>816</v>
      </c>
      <c r="L688" s="622">
        <v>1</v>
      </c>
      <c r="M688" s="622">
        <v>204</v>
      </c>
      <c r="N688" s="622">
        <v>3</v>
      </c>
      <c r="O688" s="622">
        <v>612</v>
      </c>
      <c r="P688" s="610">
        <v>0.75</v>
      </c>
      <c r="Q688" s="623">
        <v>204</v>
      </c>
    </row>
    <row r="689" spans="1:17" ht="14.4" customHeight="1" x14ac:dyDescent="0.3">
      <c r="A689" s="604" t="s">
        <v>1997</v>
      </c>
      <c r="B689" s="605" t="s">
        <v>1525</v>
      </c>
      <c r="C689" s="605" t="s">
        <v>1508</v>
      </c>
      <c r="D689" s="605" t="s">
        <v>1627</v>
      </c>
      <c r="E689" s="605" t="s">
        <v>1628</v>
      </c>
      <c r="F689" s="622"/>
      <c r="G689" s="622"/>
      <c r="H689" s="622"/>
      <c r="I689" s="622"/>
      <c r="J689" s="622"/>
      <c r="K689" s="622"/>
      <c r="L689" s="622"/>
      <c r="M689" s="622"/>
      <c r="N689" s="622">
        <v>1</v>
      </c>
      <c r="O689" s="622">
        <v>163</v>
      </c>
      <c r="P689" s="610"/>
      <c r="Q689" s="623">
        <v>163</v>
      </c>
    </row>
    <row r="690" spans="1:17" ht="14.4" customHeight="1" x14ac:dyDescent="0.3">
      <c r="A690" s="604" t="s">
        <v>1997</v>
      </c>
      <c r="B690" s="605" t="s">
        <v>1525</v>
      </c>
      <c r="C690" s="605" t="s">
        <v>1508</v>
      </c>
      <c r="D690" s="605" t="s">
        <v>1631</v>
      </c>
      <c r="E690" s="605" t="s">
        <v>1632</v>
      </c>
      <c r="F690" s="622">
        <v>6</v>
      </c>
      <c r="G690" s="622">
        <v>12738</v>
      </c>
      <c r="H690" s="622">
        <v>1.4784122562674096</v>
      </c>
      <c r="I690" s="622">
        <v>2123</v>
      </c>
      <c r="J690" s="622">
        <v>4</v>
      </c>
      <c r="K690" s="622">
        <v>8616</v>
      </c>
      <c r="L690" s="622">
        <v>1</v>
      </c>
      <c r="M690" s="622">
        <v>2154</v>
      </c>
      <c r="N690" s="622">
        <v>10</v>
      </c>
      <c r="O690" s="622">
        <v>21550</v>
      </c>
      <c r="P690" s="610">
        <v>2.5011606313834727</v>
      </c>
      <c r="Q690" s="623">
        <v>2155</v>
      </c>
    </row>
    <row r="691" spans="1:17" ht="14.4" customHeight="1" x14ac:dyDescent="0.3">
      <c r="A691" s="604" t="s">
        <v>1997</v>
      </c>
      <c r="B691" s="605" t="s">
        <v>1525</v>
      </c>
      <c r="C691" s="605" t="s">
        <v>1508</v>
      </c>
      <c r="D691" s="605" t="s">
        <v>1773</v>
      </c>
      <c r="E691" s="605" t="s">
        <v>1764</v>
      </c>
      <c r="F691" s="622">
        <v>2</v>
      </c>
      <c r="G691" s="622">
        <v>3738</v>
      </c>
      <c r="H691" s="622">
        <v>0.98993644067796616</v>
      </c>
      <c r="I691" s="622">
        <v>1869</v>
      </c>
      <c r="J691" s="622">
        <v>2</v>
      </c>
      <c r="K691" s="622">
        <v>3776</v>
      </c>
      <c r="L691" s="622">
        <v>1</v>
      </c>
      <c r="M691" s="622">
        <v>1888</v>
      </c>
      <c r="N691" s="622">
        <v>10</v>
      </c>
      <c r="O691" s="622">
        <v>18890</v>
      </c>
      <c r="P691" s="610">
        <v>5.0026483050847457</v>
      </c>
      <c r="Q691" s="623">
        <v>1889</v>
      </c>
    </row>
    <row r="692" spans="1:17" ht="14.4" customHeight="1" x14ac:dyDescent="0.3">
      <c r="A692" s="604" t="s">
        <v>1997</v>
      </c>
      <c r="B692" s="605" t="s">
        <v>1525</v>
      </c>
      <c r="C692" s="605" t="s">
        <v>1508</v>
      </c>
      <c r="D692" s="605" t="s">
        <v>1774</v>
      </c>
      <c r="E692" s="605" t="s">
        <v>1775</v>
      </c>
      <c r="F692" s="622"/>
      <c r="G692" s="622"/>
      <c r="H692" s="622"/>
      <c r="I692" s="622"/>
      <c r="J692" s="622"/>
      <c r="K692" s="622"/>
      <c r="L692" s="622"/>
      <c r="M692" s="622"/>
      <c r="N692" s="622">
        <v>1</v>
      </c>
      <c r="O692" s="622">
        <v>9838</v>
      </c>
      <c r="P692" s="610"/>
      <c r="Q692" s="623">
        <v>9838</v>
      </c>
    </row>
    <row r="693" spans="1:17" ht="14.4" customHeight="1" x14ac:dyDescent="0.3">
      <c r="A693" s="604" t="s">
        <v>1997</v>
      </c>
      <c r="B693" s="605" t="s">
        <v>1525</v>
      </c>
      <c r="C693" s="605" t="s">
        <v>1508</v>
      </c>
      <c r="D693" s="605" t="s">
        <v>1776</v>
      </c>
      <c r="E693" s="605" t="s">
        <v>1777</v>
      </c>
      <c r="F693" s="622">
        <v>1</v>
      </c>
      <c r="G693" s="622">
        <v>8399</v>
      </c>
      <c r="H693" s="622">
        <v>0.49645348149899515</v>
      </c>
      <c r="I693" s="622">
        <v>8399</v>
      </c>
      <c r="J693" s="622">
        <v>2</v>
      </c>
      <c r="K693" s="622">
        <v>16918</v>
      </c>
      <c r="L693" s="622">
        <v>1</v>
      </c>
      <c r="M693" s="622">
        <v>8459</v>
      </c>
      <c r="N693" s="622">
        <v>9</v>
      </c>
      <c r="O693" s="622">
        <v>76140</v>
      </c>
      <c r="P693" s="610">
        <v>4.5005319777751511</v>
      </c>
      <c r="Q693" s="623">
        <v>8460</v>
      </c>
    </row>
    <row r="694" spans="1:17" ht="14.4" customHeight="1" x14ac:dyDescent="0.3">
      <c r="A694" s="604" t="s">
        <v>1499</v>
      </c>
      <c r="B694" s="605" t="s">
        <v>1525</v>
      </c>
      <c r="C694" s="605" t="s">
        <v>1526</v>
      </c>
      <c r="D694" s="605" t="s">
        <v>1651</v>
      </c>
      <c r="E694" s="605" t="s">
        <v>710</v>
      </c>
      <c r="F694" s="622">
        <v>0.01</v>
      </c>
      <c r="G694" s="622">
        <v>49.43</v>
      </c>
      <c r="H694" s="622"/>
      <c r="I694" s="622">
        <v>4943</v>
      </c>
      <c r="J694" s="622"/>
      <c r="K694" s="622"/>
      <c r="L694" s="622"/>
      <c r="M694" s="622"/>
      <c r="N694" s="622">
        <v>0.02</v>
      </c>
      <c r="O694" s="622">
        <v>98.87</v>
      </c>
      <c r="P694" s="610"/>
      <c r="Q694" s="623">
        <v>4943.5</v>
      </c>
    </row>
    <row r="695" spans="1:17" ht="14.4" customHeight="1" x14ac:dyDescent="0.3">
      <c r="A695" s="604" t="s">
        <v>1499</v>
      </c>
      <c r="B695" s="605" t="s">
        <v>1525</v>
      </c>
      <c r="C695" s="605" t="s">
        <v>1526</v>
      </c>
      <c r="D695" s="605" t="s">
        <v>1538</v>
      </c>
      <c r="E695" s="605" t="s">
        <v>665</v>
      </c>
      <c r="F695" s="622">
        <v>0.02</v>
      </c>
      <c r="G695" s="622">
        <v>88.54</v>
      </c>
      <c r="H695" s="622"/>
      <c r="I695" s="622">
        <v>4427</v>
      </c>
      <c r="J695" s="622"/>
      <c r="K695" s="622"/>
      <c r="L695" s="622"/>
      <c r="M695" s="622"/>
      <c r="N695" s="622">
        <v>0.05</v>
      </c>
      <c r="O695" s="622">
        <v>227.38</v>
      </c>
      <c r="P695" s="610"/>
      <c r="Q695" s="623">
        <v>4547.5999999999995</v>
      </c>
    </row>
    <row r="696" spans="1:17" ht="14.4" customHeight="1" x14ac:dyDescent="0.3">
      <c r="A696" s="604" t="s">
        <v>1499</v>
      </c>
      <c r="B696" s="605" t="s">
        <v>1525</v>
      </c>
      <c r="C696" s="605" t="s">
        <v>1526</v>
      </c>
      <c r="D696" s="605" t="s">
        <v>1539</v>
      </c>
      <c r="E696" s="605" t="s">
        <v>665</v>
      </c>
      <c r="F696" s="622">
        <v>0.08</v>
      </c>
      <c r="G696" s="622">
        <v>708.32</v>
      </c>
      <c r="H696" s="622">
        <v>1.0666666666666669</v>
      </c>
      <c r="I696" s="622">
        <v>8854</v>
      </c>
      <c r="J696" s="622">
        <v>7.9999999999999988E-2</v>
      </c>
      <c r="K696" s="622">
        <v>664.05</v>
      </c>
      <c r="L696" s="622">
        <v>1</v>
      </c>
      <c r="M696" s="622">
        <v>8300.625</v>
      </c>
      <c r="N696" s="622">
        <v>0.06</v>
      </c>
      <c r="O696" s="622">
        <v>545.71</v>
      </c>
      <c r="P696" s="610">
        <v>0.82179052782170026</v>
      </c>
      <c r="Q696" s="623">
        <v>9095.1666666666679</v>
      </c>
    </row>
    <row r="697" spans="1:17" ht="14.4" customHeight="1" x14ac:dyDescent="0.3">
      <c r="A697" s="604" t="s">
        <v>1499</v>
      </c>
      <c r="B697" s="605" t="s">
        <v>1525</v>
      </c>
      <c r="C697" s="605" t="s">
        <v>1526</v>
      </c>
      <c r="D697" s="605" t="s">
        <v>1540</v>
      </c>
      <c r="E697" s="605" t="s">
        <v>733</v>
      </c>
      <c r="F697" s="622">
        <v>0.2</v>
      </c>
      <c r="G697" s="622">
        <v>389.86</v>
      </c>
      <c r="H697" s="622"/>
      <c r="I697" s="622">
        <v>1949.3</v>
      </c>
      <c r="J697" s="622"/>
      <c r="K697" s="622"/>
      <c r="L697" s="622"/>
      <c r="M697" s="622"/>
      <c r="N697" s="622"/>
      <c r="O697" s="622"/>
      <c r="P697" s="610"/>
      <c r="Q697" s="623"/>
    </row>
    <row r="698" spans="1:17" ht="14.4" customHeight="1" x14ac:dyDescent="0.3">
      <c r="A698" s="604" t="s">
        <v>1499</v>
      </c>
      <c r="B698" s="605" t="s">
        <v>1525</v>
      </c>
      <c r="C698" s="605" t="s">
        <v>1526</v>
      </c>
      <c r="D698" s="605" t="s">
        <v>1541</v>
      </c>
      <c r="E698" s="605" t="s">
        <v>665</v>
      </c>
      <c r="F698" s="622">
        <v>0.15</v>
      </c>
      <c r="G698" s="622">
        <v>265.62</v>
      </c>
      <c r="H698" s="622"/>
      <c r="I698" s="622">
        <v>1770.8000000000002</v>
      </c>
      <c r="J698" s="622"/>
      <c r="K698" s="622"/>
      <c r="L698" s="622"/>
      <c r="M698" s="622"/>
      <c r="N698" s="622"/>
      <c r="O698" s="622"/>
      <c r="P698" s="610"/>
      <c r="Q698" s="623"/>
    </row>
    <row r="699" spans="1:17" ht="14.4" customHeight="1" x14ac:dyDescent="0.3">
      <c r="A699" s="604" t="s">
        <v>1499</v>
      </c>
      <c r="B699" s="605" t="s">
        <v>1525</v>
      </c>
      <c r="C699" s="605" t="s">
        <v>1508</v>
      </c>
      <c r="D699" s="605" t="s">
        <v>1551</v>
      </c>
      <c r="E699" s="605" t="s">
        <v>1552</v>
      </c>
      <c r="F699" s="622"/>
      <c r="G699" s="622"/>
      <c r="H699" s="622"/>
      <c r="I699" s="622"/>
      <c r="J699" s="622">
        <v>1</v>
      </c>
      <c r="K699" s="622">
        <v>37</v>
      </c>
      <c r="L699" s="622">
        <v>1</v>
      </c>
      <c r="M699" s="622">
        <v>37</v>
      </c>
      <c r="N699" s="622"/>
      <c r="O699" s="622"/>
      <c r="P699" s="610"/>
      <c r="Q699" s="623"/>
    </row>
    <row r="700" spans="1:17" ht="14.4" customHeight="1" x14ac:dyDescent="0.3">
      <c r="A700" s="604" t="s">
        <v>1499</v>
      </c>
      <c r="B700" s="605" t="s">
        <v>1525</v>
      </c>
      <c r="C700" s="605" t="s">
        <v>1508</v>
      </c>
      <c r="D700" s="605" t="s">
        <v>1557</v>
      </c>
      <c r="E700" s="605" t="s">
        <v>1558</v>
      </c>
      <c r="F700" s="622"/>
      <c r="G700" s="622"/>
      <c r="H700" s="622"/>
      <c r="I700" s="622"/>
      <c r="J700" s="622"/>
      <c r="K700" s="622"/>
      <c r="L700" s="622"/>
      <c r="M700" s="622"/>
      <c r="N700" s="622">
        <v>1</v>
      </c>
      <c r="O700" s="622">
        <v>187</v>
      </c>
      <c r="P700" s="610"/>
      <c r="Q700" s="623">
        <v>187</v>
      </c>
    </row>
    <row r="701" spans="1:17" ht="14.4" customHeight="1" x14ac:dyDescent="0.3">
      <c r="A701" s="604" t="s">
        <v>1499</v>
      </c>
      <c r="B701" s="605" t="s">
        <v>1525</v>
      </c>
      <c r="C701" s="605" t="s">
        <v>1508</v>
      </c>
      <c r="D701" s="605" t="s">
        <v>1561</v>
      </c>
      <c r="E701" s="605" t="s">
        <v>1562</v>
      </c>
      <c r="F701" s="622">
        <v>5</v>
      </c>
      <c r="G701" s="622">
        <v>1095</v>
      </c>
      <c r="H701" s="622">
        <v>2.4551569506726456</v>
      </c>
      <c r="I701" s="622">
        <v>219</v>
      </c>
      <c r="J701" s="622">
        <v>2</v>
      </c>
      <c r="K701" s="622">
        <v>446</v>
      </c>
      <c r="L701" s="622">
        <v>1</v>
      </c>
      <c r="M701" s="622">
        <v>223</v>
      </c>
      <c r="N701" s="622">
        <v>8</v>
      </c>
      <c r="O701" s="622">
        <v>1784</v>
      </c>
      <c r="P701" s="610">
        <v>4</v>
      </c>
      <c r="Q701" s="623">
        <v>223</v>
      </c>
    </row>
    <row r="702" spans="1:17" ht="14.4" customHeight="1" x14ac:dyDescent="0.3">
      <c r="A702" s="604" t="s">
        <v>1499</v>
      </c>
      <c r="B702" s="605" t="s">
        <v>1525</v>
      </c>
      <c r="C702" s="605" t="s">
        <v>1508</v>
      </c>
      <c r="D702" s="605" t="s">
        <v>1567</v>
      </c>
      <c r="E702" s="605" t="s">
        <v>1568</v>
      </c>
      <c r="F702" s="622">
        <v>12</v>
      </c>
      <c r="G702" s="622">
        <v>2652</v>
      </c>
      <c r="H702" s="622">
        <v>1.6838095238095239</v>
      </c>
      <c r="I702" s="622">
        <v>221</v>
      </c>
      <c r="J702" s="622">
        <v>7</v>
      </c>
      <c r="K702" s="622">
        <v>1575</v>
      </c>
      <c r="L702" s="622">
        <v>1</v>
      </c>
      <c r="M702" s="622">
        <v>225</v>
      </c>
      <c r="N702" s="622">
        <v>9</v>
      </c>
      <c r="O702" s="622">
        <v>2025</v>
      </c>
      <c r="P702" s="610">
        <v>1.2857142857142858</v>
      </c>
      <c r="Q702" s="623">
        <v>225</v>
      </c>
    </row>
    <row r="703" spans="1:17" ht="14.4" customHeight="1" x14ac:dyDescent="0.3">
      <c r="A703" s="604" t="s">
        <v>1499</v>
      </c>
      <c r="B703" s="605" t="s">
        <v>1525</v>
      </c>
      <c r="C703" s="605" t="s">
        <v>1508</v>
      </c>
      <c r="D703" s="605" t="s">
        <v>1665</v>
      </c>
      <c r="E703" s="605" t="s">
        <v>1666</v>
      </c>
      <c r="F703" s="622"/>
      <c r="G703" s="622"/>
      <c r="H703" s="622"/>
      <c r="I703" s="622"/>
      <c r="J703" s="622">
        <v>2</v>
      </c>
      <c r="K703" s="622">
        <v>920</v>
      </c>
      <c r="L703" s="622">
        <v>1</v>
      </c>
      <c r="M703" s="622">
        <v>460</v>
      </c>
      <c r="N703" s="622"/>
      <c r="O703" s="622"/>
      <c r="P703" s="610"/>
      <c r="Q703" s="623"/>
    </row>
    <row r="704" spans="1:17" ht="14.4" customHeight="1" x14ac:dyDescent="0.3">
      <c r="A704" s="604" t="s">
        <v>1499</v>
      </c>
      <c r="B704" s="605" t="s">
        <v>1525</v>
      </c>
      <c r="C704" s="605" t="s">
        <v>1508</v>
      </c>
      <c r="D704" s="605" t="s">
        <v>1593</v>
      </c>
      <c r="E704" s="605" t="s">
        <v>1594</v>
      </c>
      <c r="F704" s="622">
        <v>1</v>
      </c>
      <c r="G704" s="622">
        <v>5076</v>
      </c>
      <c r="H704" s="622">
        <v>0.49214659685863876</v>
      </c>
      <c r="I704" s="622">
        <v>5076</v>
      </c>
      <c r="J704" s="622">
        <v>2</v>
      </c>
      <c r="K704" s="622">
        <v>10314</v>
      </c>
      <c r="L704" s="622">
        <v>1</v>
      </c>
      <c r="M704" s="622">
        <v>5157</v>
      </c>
      <c r="N704" s="622">
        <v>4</v>
      </c>
      <c r="O704" s="622">
        <v>20628</v>
      </c>
      <c r="P704" s="610">
        <v>2</v>
      </c>
      <c r="Q704" s="623">
        <v>5157</v>
      </c>
    </row>
    <row r="705" spans="1:17" ht="14.4" customHeight="1" x14ac:dyDescent="0.3">
      <c r="A705" s="604" t="s">
        <v>1499</v>
      </c>
      <c r="B705" s="605" t="s">
        <v>1525</v>
      </c>
      <c r="C705" s="605" t="s">
        <v>1508</v>
      </c>
      <c r="D705" s="605" t="s">
        <v>1597</v>
      </c>
      <c r="E705" s="605" t="s">
        <v>1598</v>
      </c>
      <c r="F705" s="622"/>
      <c r="G705" s="622"/>
      <c r="H705" s="622"/>
      <c r="I705" s="622"/>
      <c r="J705" s="622">
        <v>1</v>
      </c>
      <c r="K705" s="622">
        <v>5620</v>
      </c>
      <c r="L705" s="622">
        <v>1</v>
      </c>
      <c r="M705" s="622">
        <v>5620</v>
      </c>
      <c r="N705" s="622"/>
      <c r="O705" s="622"/>
      <c r="P705" s="610"/>
      <c r="Q705" s="623"/>
    </row>
    <row r="706" spans="1:17" ht="14.4" customHeight="1" x14ac:dyDescent="0.3">
      <c r="A706" s="604" t="s">
        <v>1499</v>
      </c>
      <c r="B706" s="605" t="s">
        <v>1525</v>
      </c>
      <c r="C706" s="605" t="s">
        <v>1508</v>
      </c>
      <c r="D706" s="605" t="s">
        <v>1601</v>
      </c>
      <c r="E706" s="605" t="s">
        <v>1602</v>
      </c>
      <c r="F706" s="622">
        <v>44</v>
      </c>
      <c r="G706" s="622">
        <v>7700</v>
      </c>
      <c r="H706" s="622">
        <v>0.64929589341428451</v>
      </c>
      <c r="I706" s="622">
        <v>175</v>
      </c>
      <c r="J706" s="622">
        <v>67</v>
      </c>
      <c r="K706" s="622">
        <v>11859</v>
      </c>
      <c r="L706" s="622">
        <v>1</v>
      </c>
      <c r="M706" s="622">
        <v>177</v>
      </c>
      <c r="N706" s="622">
        <v>61</v>
      </c>
      <c r="O706" s="622">
        <v>10797</v>
      </c>
      <c r="P706" s="610">
        <v>0.91044776119402981</v>
      </c>
      <c r="Q706" s="623">
        <v>177</v>
      </c>
    </row>
    <row r="707" spans="1:17" ht="14.4" customHeight="1" x14ac:dyDescent="0.3">
      <c r="A707" s="604" t="s">
        <v>1499</v>
      </c>
      <c r="B707" s="605" t="s">
        <v>1525</v>
      </c>
      <c r="C707" s="605" t="s">
        <v>1508</v>
      </c>
      <c r="D707" s="605" t="s">
        <v>1609</v>
      </c>
      <c r="E707" s="605" t="s">
        <v>1610</v>
      </c>
      <c r="F707" s="622">
        <v>1</v>
      </c>
      <c r="G707" s="622">
        <v>2696</v>
      </c>
      <c r="H707" s="622">
        <v>0.32846003898635479</v>
      </c>
      <c r="I707" s="622">
        <v>2696</v>
      </c>
      <c r="J707" s="622">
        <v>3</v>
      </c>
      <c r="K707" s="622">
        <v>8208</v>
      </c>
      <c r="L707" s="622">
        <v>1</v>
      </c>
      <c r="M707" s="622">
        <v>2736</v>
      </c>
      <c r="N707" s="622">
        <v>2</v>
      </c>
      <c r="O707" s="622">
        <v>5474</v>
      </c>
      <c r="P707" s="610">
        <v>0.66691033138401556</v>
      </c>
      <c r="Q707" s="623">
        <v>2737</v>
      </c>
    </row>
    <row r="708" spans="1:17" ht="14.4" customHeight="1" x14ac:dyDescent="0.3">
      <c r="A708" s="604" t="s">
        <v>1499</v>
      </c>
      <c r="B708" s="605" t="s">
        <v>1525</v>
      </c>
      <c r="C708" s="605" t="s">
        <v>1508</v>
      </c>
      <c r="D708" s="605" t="s">
        <v>1611</v>
      </c>
      <c r="E708" s="605" t="s">
        <v>1612</v>
      </c>
      <c r="F708" s="622"/>
      <c r="G708" s="622"/>
      <c r="H708" s="622"/>
      <c r="I708" s="622"/>
      <c r="J708" s="622">
        <v>2</v>
      </c>
      <c r="K708" s="622">
        <v>10538</v>
      </c>
      <c r="L708" s="622">
        <v>1</v>
      </c>
      <c r="M708" s="622">
        <v>5269</v>
      </c>
      <c r="N708" s="622"/>
      <c r="O708" s="622"/>
      <c r="P708" s="610"/>
      <c r="Q708" s="623"/>
    </row>
    <row r="709" spans="1:17" ht="14.4" customHeight="1" x14ac:dyDescent="0.3">
      <c r="A709" s="604" t="s">
        <v>1499</v>
      </c>
      <c r="B709" s="605" t="s">
        <v>1525</v>
      </c>
      <c r="C709" s="605" t="s">
        <v>1508</v>
      </c>
      <c r="D709" s="605" t="s">
        <v>1615</v>
      </c>
      <c r="E709" s="605" t="s">
        <v>1616</v>
      </c>
      <c r="F709" s="622">
        <v>5</v>
      </c>
      <c r="G709" s="622">
        <v>3310</v>
      </c>
      <c r="H709" s="622">
        <v>4.9109792284866467</v>
      </c>
      <c r="I709" s="622">
        <v>662</v>
      </c>
      <c r="J709" s="622">
        <v>1</v>
      </c>
      <c r="K709" s="622">
        <v>674</v>
      </c>
      <c r="L709" s="622">
        <v>1</v>
      </c>
      <c r="M709" s="622">
        <v>674</v>
      </c>
      <c r="N709" s="622">
        <v>2</v>
      </c>
      <c r="O709" s="622">
        <v>1350</v>
      </c>
      <c r="P709" s="610">
        <v>2.0029673590504453</v>
      </c>
      <c r="Q709" s="623">
        <v>675</v>
      </c>
    </row>
    <row r="710" spans="1:17" ht="14.4" customHeight="1" x14ac:dyDescent="0.3">
      <c r="A710" s="604" t="s">
        <v>1499</v>
      </c>
      <c r="B710" s="605" t="s">
        <v>1525</v>
      </c>
      <c r="C710" s="605" t="s">
        <v>1508</v>
      </c>
      <c r="D710" s="605" t="s">
        <v>1671</v>
      </c>
      <c r="E710" s="605" t="s">
        <v>1672</v>
      </c>
      <c r="F710" s="622"/>
      <c r="G710" s="622"/>
      <c r="H710" s="622"/>
      <c r="I710" s="622"/>
      <c r="J710" s="622">
        <v>2</v>
      </c>
      <c r="K710" s="622">
        <v>1136</v>
      </c>
      <c r="L710" s="622">
        <v>1</v>
      </c>
      <c r="M710" s="622">
        <v>568</v>
      </c>
      <c r="N710" s="622"/>
      <c r="O710" s="622"/>
      <c r="P710" s="610"/>
      <c r="Q710" s="623"/>
    </row>
    <row r="711" spans="1:17" ht="14.4" customHeight="1" x14ac:dyDescent="0.3">
      <c r="A711" s="604" t="s">
        <v>1499</v>
      </c>
      <c r="B711" s="605" t="s">
        <v>1525</v>
      </c>
      <c r="C711" s="605" t="s">
        <v>1508</v>
      </c>
      <c r="D711" s="605" t="s">
        <v>1635</v>
      </c>
      <c r="E711" s="605" t="s">
        <v>1636</v>
      </c>
      <c r="F711" s="622">
        <v>3</v>
      </c>
      <c r="G711" s="622">
        <v>2751</v>
      </c>
      <c r="H711" s="622">
        <v>2.9485530546623795</v>
      </c>
      <c r="I711" s="622">
        <v>917</v>
      </c>
      <c r="J711" s="622">
        <v>1</v>
      </c>
      <c r="K711" s="622">
        <v>933</v>
      </c>
      <c r="L711" s="622">
        <v>1</v>
      </c>
      <c r="M711" s="622">
        <v>933</v>
      </c>
      <c r="N711" s="622">
        <v>1</v>
      </c>
      <c r="O711" s="622">
        <v>934</v>
      </c>
      <c r="P711" s="610">
        <v>1.0010718113612005</v>
      </c>
      <c r="Q711" s="623">
        <v>934</v>
      </c>
    </row>
    <row r="712" spans="1:17" ht="14.4" customHeight="1" x14ac:dyDescent="0.3">
      <c r="A712" s="604" t="s">
        <v>2000</v>
      </c>
      <c r="B712" s="605" t="s">
        <v>1525</v>
      </c>
      <c r="C712" s="605" t="s">
        <v>1526</v>
      </c>
      <c r="D712" s="605" t="s">
        <v>1529</v>
      </c>
      <c r="E712" s="605" t="s">
        <v>1530</v>
      </c>
      <c r="F712" s="622">
        <v>0.16</v>
      </c>
      <c r="G712" s="622">
        <v>408.84</v>
      </c>
      <c r="H712" s="622"/>
      <c r="I712" s="622">
        <v>2555.25</v>
      </c>
      <c r="J712" s="622"/>
      <c r="K712" s="622"/>
      <c r="L712" s="622"/>
      <c r="M712" s="622"/>
      <c r="N712" s="622"/>
      <c r="O712" s="622"/>
      <c r="P712" s="610"/>
      <c r="Q712" s="623"/>
    </row>
    <row r="713" spans="1:17" ht="14.4" customHeight="1" x14ac:dyDescent="0.3">
      <c r="A713" s="604" t="s">
        <v>2000</v>
      </c>
      <c r="B713" s="605" t="s">
        <v>1525</v>
      </c>
      <c r="C713" s="605" t="s">
        <v>1526</v>
      </c>
      <c r="D713" s="605" t="s">
        <v>1651</v>
      </c>
      <c r="E713" s="605" t="s">
        <v>710</v>
      </c>
      <c r="F713" s="622">
        <v>0.12</v>
      </c>
      <c r="G713" s="622">
        <v>593.26</v>
      </c>
      <c r="H713" s="622">
        <v>0.70589215173004616</v>
      </c>
      <c r="I713" s="622">
        <v>4943.833333333333</v>
      </c>
      <c r="J713" s="622">
        <v>0.17</v>
      </c>
      <c r="K713" s="622">
        <v>840.43999999999994</v>
      </c>
      <c r="L713" s="622">
        <v>1</v>
      </c>
      <c r="M713" s="622">
        <v>4943.7647058823522</v>
      </c>
      <c r="N713" s="622">
        <v>0.16</v>
      </c>
      <c r="O713" s="622">
        <v>791.03</v>
      </c>
      <c r="P713" s="610">
        <v>0.94120936652229792</v>
      </c>
      <c r="Q713" s="623">
        <v>4943.9375</v>
      </c>
    </row>
    <row r="714" spans="1:17" ht="14.4" customHeight="1" x14ac:dyDescent="0.3">
      <c r="A714" s="604" t="s">
        <v>2000</v>
      </c>
      <c r="B714" s="605" t="s">
        <v>1525</v>
      </c>
      <c r="C714" s="605" t="s">
        <v>1526</v>
      </c>
      <c r="D714" s="605" t="s">
        <v>1532</v>
      </c>
      <c r="E714" s="605" t="s">
        <v>642</v>
      </c>
      <c r="F714" s="622">
        <v>0.44</v>
      </c>
      <c r="G714" s="622">
        <v>418.58000000000004</v>
      </c>
      <c r="H714" s="622"/>
      <c r="I714" s="622">
        <v>951.31818181818187</v>
      </c>
      <c r="J714" s="622"/>
      <c r="K714" s="622"/>
      <c r="L714" s="622"/>
      <c r="M714" s="622"/>
      <c r="N714" s="622">
        <v>0.7</v>
      </c>
      <c r="O714" s="622">
        <v>703.38</v>
      </c>
      <c r="P714" s="610"/>
      <c r="Q714" s="623">
        <v>1004.8285714285715</v>
      </c>
    </row>
    <row r="715" spans="1:17" ht="14.4" customHeight="1" x14ac:dyDescent="0.3">
      <c r="A715" s="604" t="s">
        <v>2000</v>
      </c>
      <c r="B715" s="605" t="s">
        <v>1525</v>
      </c>
      <c r="C715" s="605" t="s">
        <v>1526</v>
      </c>
      <c r="D715" s="605" t="s">
        <v>1533</v>
      </c>
      <c r="E715" s="605" t="s">
        <v>710</v>
      </c>
      <c r="F715" s="622">
        <v>0.08</v>
      </c>
      <c r="G715" s="622">
        <v>791.01</v>
      </c>
      <c r="H715" s="622">
        <v>0.42104114547293342</v>
      </c>
      <c r="I715" s="622">
        <v>9887.625</v>
      </c>
      <c r="J715" s="622">
        <v>0.19</v>
      </c>
      <c r="K715" s="622">
        <v>1878.6999999999998</v>
      </c>
      <c r="L715" s="622">
        <v>1</v>
      </c>
      <c r="M715" s="622">
        <v>9887.894736842105</v>
      </c>
      <c r="N715" s="622">
        <v>0.1</v>
      </c>
      <c r="O715" s="622">
        <v>988.79</v>
      </c>
      <c r="P715" s="610">
        <v>0.52631606962261146</v>
      </c>
      <c r="Q715" s="623">
        <v>9887.9</v>
      </c>
    </row>
    <row r="716" spans="1:17" ht="14.4" customHeight="1" x14ac:dyDescent="0.3">
      <c r="A716" s="604" t="s">
        <v>2000</v>
      </c>
      <c r="B716" s="605" t="s">
        <v>1525</v>
      </c>
      <c r="C716" s="605" t="s">
        <v>1526</v>
      </c>
      <c r="D716" s="605" t="s">
        <v>1534</v>
      </c>
      <c r="E716" s="605" t="s">
        <v>1535</v>
      </c>
      <c r="F716" s="622"/>
      <c r="G716" s="622"/>
      <c r="H716" s="622"/>
      <c r="I716" s="622"/>
      <c r="J716" s="622">
        <v>0.1</v>
      </c>
      <c r="K716" s="622">
        <v>467.54</v>
      </c>
      <c r="L716" s="622">
        <v>1</v>
      </c>
      <c r="M716" s="622">
        <v>4675.3999999999996</v>
      </c>
      <c r="N716" s="622"/>
      <c r="O716" s="622"/>
      <c r="P716" s="610"/>
      <c r="Q716" s="623"/>
    </row>
    <row r="717" spans="1:17" ht="14.4" customHeight="1" x14ac:dyDescent="0.3">
      <c r="A717" s="604" t="s">
        <v>2000</v>
      </c>
      <c r="B717" s="605" t="s">
        <v>1525</v>
      </c>
      <c r="C717" s="605" t="s">
        <v>1526</v>
      </c>
      <c r="D717" s="605" t="s">
        <v>1652</v>
      </c>
      <c r="E717" s="605" t="s">
        <v>710</v>
      </c>
      <c r="F717" s="622">
        <v>0.03</v>
      </c>
      <c r="G717" s="622">
        <v>123.59</v>
      </c>
      <c r="H717" s="622"/>
      <c r="I717" s="622">
        <v>4119.666666666667</v>
      </c>
      <c r="J717" s="622"/>
      <c r="K717" s="622"/>
      <c r="L717" s="622"/>
      <c r="M717" s="622"/>
      <c r="N717" s="622"/>
      <c r="O717" s="622"/>
      <c r="P717" s="610"/>
      <c r="Q717" s="623"/>
    </row>
    <row r="718" spans="1:17" ht="14.4" customHeight="1" x14ac:dyDescent="0.3">
      <c r="A718" s="604" t="s">
        <v>2000</v>
      </c>
      <c r="B718" s="605" t="s">
        <v>1525</v>
      </c>
      <c r="C718" s="605" t="s">
        <v>1526</v>
      </c>
      <c r="D718" s="605" t="s">
        <v>1536</v>
      </c>
      <c r="E718" s="605" t="s">
        <v>646</v>
      </c>
      <c r="F718" s="622">
        <v>5.5</v>
      </c>
      <c r="G718" s="622">
        <v>5130.5000000000009</v>
      </c>
      <c r="H718" s="622">
        <v>1.1458377535728566</v>
      </c>
      <c r="I718" s="622">
        <v>932.81818181818198</v>
      </c>
      <c r="J718" s="622">
        <v>4.8000000000000007</v>
      </c>
      <c r="K718" s="622">
        <v>4477.51</v>
      </c>
      <c r="L718" s="622">
        <v>1</v>
      </c>
      <c r="M718" s="622">
        <v>932.81458333333319</v>
      </c>
      <c r="N718" s="622">
        <v>4.0999999999999996</v>
      </c>
      <c r="O718" s="622">
        <v>3458.17</v>
      </c>
      <c r="P718" s="610">
        <v>0.77234221699114014</v>
      </c>
      <c r="Q718" s="623">
        <v>843.45609756097565</v>
      </c>
    </row>
    <row r="719" spans="1:17" ht="14.4" customHeight="1" x14ac:dyDescent="0.3">
      <c r="A719" s="604" t="s">
        <v>2000</v>
      </c>
      <c r="B719" s="605" t="s">
        <v>1525</v>
      </c>
      <c r="C719" s="605" t="s">
        <v>1526</v>
      </c>
      <c r="D719" s="605" t="s">
        <v>1538</v>
      </c>
      <c r="E719" s="605" t="s">
        <v>665</v>
      </c>
      <c r="F719" s="622"/>
      <c r="G719" s="622"/>
      <c r="H719" s="622"/>
      <c r="I719" s="622"/>
      <c r="J719" s="622">
        <v>0.6</v>
      </c>
      <c r="K719" s="622">
        <v>2656.21</v>
      </c>
      <c r="L719" s="622">
        <v>1</v>
      </c>
      <c r="M719" s="622">
        <v>4427.0166666666673</v>
      </c>
      <c r="N719" s="622">
        <v>0.33</v>
      </c>
      <c r="O719" s="622">
        <v>1500.6699999999998</v>
      </c>
      <c r="P719" s="610">
        <v>0.56496662537977038</v>
      </c>
      <c r="Q719" s="623">
        <v>4547.484848484848</v>
      </c>
    </row>
    <row r="720" spans="1:17" ht="14.4" customHeight="1" x14ac:dyDescent="0.3">
      <c r="A720" s="604" t="s">
        <v>2000</v>
      </c>
      <c r="B720" s="605" t="s">
        <v>1525</v>
      </c>
      <c r="C720" s="605" t="s">
        <v>1526</v>
      </c>
      <c r="D720" s="605" t="s">
        <v>1539</v>
      </c>
      <c r="E720" s="605" t="s">
        <v>665</v>
      </c>
      <c r="F720" s="622">
        <v>0.21000000000000002</v>
      </c>
      <c r="G720" s="622">
        <v>1859.34</v>
      </c>
      <c r="H720" s="622">
        <v>0.23728783276755405</v>
      </c>
      <c r="I720" s="622">
        <v>8853.9999999999982</v>
      </c>
      <c r="J720" s="622">
        <v>0.89</v>
      </c>
      <c r="K720" s="622">
        <v>7835.7999999999993</v>
      </c>
      <c r="L720" s="622">
        <v>1</v>
      </c>
      <c r="M720" s="622">
        <v>8804.2696629213478</v>
      </c>
      <c r="N720" s="622">
        <v>0.16999999999999998</v>
      </c>
      <c r="O720" s="622">
        <v>1546.16</v>
      </c>
      <c r="P720" s="610">
        <v>0.19731999285331431</v>
      </c>
      <c r="Q720" s="623">
        <v>9095.0588235294126</v>
      </c>
    </row>
    <row r="721" spans="1:17" ht="14.4" customHeight="1" x14ac:dyDescent="0.3">
      <c r="A721" s="604" t="s">
        <v>2000</v>
      </c>
      <c r="B721" s="605" t="s">
        <v>1525</v>
      </c>
      <c r="C721" s="605" t="s">
        <v>1526</v>
      </c>
      <c r="D721" s="605" t="s">
        <v>1540</v>
      </c>
      <c r="E721" s="605" t="s">
        <v>733</v>
      </c>
      <c r="F721" s="622">
        <v>0.2</v>
      </c>
      <c r="G721" s="622">
        <v>389.84999999999997</v>
      </c>
      <c r="H721" s="622">
        <v>1.9999486995331655</v>
      </c>
      <c r="I721" s="622">
        <v>1949.2499999999998</v>
      </c>
      <c r="J721" s="622">
        <v>0.1</v>
      </c>
      <c r="K721" s="622">
        <v>194.93</v>
      </c>
      <c r="L721" s="622">
        <v>1</v>
      </c>
      <c r="M721" s="622">
        <v>1949.3</v>
      </c>
      <c r="N721" s="622">
        <v>0.25</v>
      </c>
      <c r="O721" s="622">
        <v>487.33</v>
      </c>
      <c r="P721" s="610">
        <v>2.5000256502334168</v>
      </c>
      <c r="Q721" s="623">
        <v>1949.32</v>
      </c>
    </row>
    <row r="722" spans="1:17" ht="14.4" customHeight="1" x14ac:dyDescent="0.3">
      <c r="A722" s="604" t="s">
        <v>2000</v>
      </c>
      <c r="B722" s="605" t="s">
        <v>1525</v>
      </c>
      <c r="C722" s="605" t="s">
        <v>1526</v>
      </c>
      <c r="D722" s="605" t="s">
        <v>1541</v>
      </c>
      <c r="E722" s="605" t="s">
        <v>665</v>
      </c>
      <c r="F722" s="622">
        <v>0.41000000000000003</v>
      </c>
      <c r="G722" s="622">
        <v>726.0200000000001</v>
      </c>
      <c r="H722" s="622">
        <v>0.15471494662907584</v>
      </c>
      <c r="I722" s="622">
        <v>1770.7804878048782</v>
      </c>
      <c r="J722" s="622">
        <v>2.6500000000000004</v>
      </c>
      <c r="K722" s="622">
        <v>4692.6299999999992</v>
      </c>
      <c r="L722" s="622">
        <v>1</v>
      </c>
      <c r="M722" s="622">
        <v>1770.8037735849052</v>
      </c>
      <c r="N722" s="622">
        <v>1.88</v>
      </c>
      <c r="O722" s="622">
        <v>3410.6899999999996</v>
      </c>
      <c r="P722" s="610">
        <v>0.72681843656968481</v>
      </c>
      <c r="Q722" s="623">
        <v>1814.1968085106382</v>
      </c>
    </row>
    <row r="723" spans="1:17" ht="14.4" customHeight="1" x14ac:dyDescent="0.3">
      <c r="A723" s="604" t="s">
        <v>2000</v>
      </c>
      <c r="B723" s="605" t="s">
        <v>1525</v>
      </c>
      <c r="C723" s="605" t="s">
        <v>1526</v>
      </c>
      <c r="D723" s="605" t="s">
        <v>1542</v>
      </c>
      <c r="E723" s="605" t="s">
        <v>650</v>
      </c>
      <c r="F723" s="622">
        <v>0.7</v>
      </c>
      <c r="G723" s="622">
        <v>293.14999999999998</v>
      </c>
      <c r="H723" s="622">
        <v>1.8878799587841317</v>
      </c>
      <c r="I723" s="622">
        <v>418.78571428571428</v>
      </c>
      <c r="J723" s="622">
        <v>0.30000000000000004</v>
      </c>
      <c r="K723" s="622">
        <v>155.28</v>
      </c>
      <c r="L723" s="622">
        <v>1</v>
      </c>
      <c r="M723" s="622">
        <v>517.59999999999991</v>
      </c>
      <c r="N723" s="622">
        <v>0.3</v>
      </c>
      <c r="O723" s="622">
        <v>155.28</v>
      </c>
      <c r="P723" s="610">
        <v>1</v>
      </c>
      <c r="Q723" s="623">
        <v>517.6</v>
      </c>
    </row>
    <row r="724" spans="1:17" ht="14.4" customHeight="1" x14ac:dyDescent="0.3">
      <c r="A724" s="604" t="s">
        <v>2000</v>
      </c>
      <c r="B724" s="605" t="s">
        <v>1525</v>
      </c>
      <c r="C724" s="605" t="s">
        <v>1526</v>
      </c>
      <c r="D724" s="605" t="s">
        <v>1543</v>
      </c>
      <c r="E724" s="605" t="s">
        <v>627</v>
      </c>
      <c r="F724" s="622">
        <v>0.05</v>
      </c>
      <c r="G724" s="622">
        <v>45.19</v>
      </c>
      <c r="H724" s="622"/>
      <c r="I724" s="622">
        <v>903.8</v>
      </c>
      <c r="J724" s="622"/>
      <c r="K724" s="622"/>
      <c r="L724" s="622"/>
      <c r="M724" s="622"/>
      <c r="N724" s="622"/>
      <c r="O724" s="622"/>
      <c r="P724" s="610"/>
      <c r="Q724" s="623"/>
    </row>
    <row r="725" spans="1:17" ht="14.4" customHeight="1" x14ac:dyDescent="0.3">
      <c r="A725" s="604" t="s">
        <v>2000</v>
      </c>
      <c r="B725" s="605" t="s">
        <v>1525</v>
      </c>
      <c r="C725" s="605" t="s">
        <v>1526</v>
      </c>
      <c r="D725" s="605" t="s">
        <v>1544</v>
      </c>
      <c r="E725" s="605" t="s">
        <v>665</v>
      </c>
      <c r="F725" s="622">
        <v>0.03</v>
      </c>
      <c r="G725" s="622">
        <v>708.32</v>
      </c>
      <c r="H725" s="622">
        <v>0.11494223029988318</v>
      </c>
      <c r="I725" s="622">
        <v>23610.666666666668</v>
      </c>
      <c r="J725" s="622">
        <v>0.18</v>
      </c>
      <c r="K725" s="622">
        <v>6162.4</v>
      </c>
      <c r="L725" s="622">
        <v>1</v>
      </c>
      <c r="M725" s="622">
        <v>34235.555555555555</v>
      </c>
      <c r="N725" s="622"/>
      <c r="O725" s="622"/>
      <c r="P725" s="610"/>
      <c r="Q725" s="623"/>
    </row>
    <row r="726" spans="1:17" ht="14.4" customHeight="1" x14ac:dyDescent="0.3">
      <c r="A726" s="604" t="s">
        <v>2000</v>
      </c>
      <c r="B726" s="605" t="s">
        <v>1525</v>
      </c>
      <c r="C726" s="605" t="s">
        <v>1501</v>
      </c>
      <c r="D726" s="605" t="s">
        <v>1685</v>
      </c>
      <c r="E726" s="605" t="s">
        <v>1684</v>
      </c>
      <c r="F726" s="622">
        <v>1</v>
      </c>
      <c r="G726" s="622">
        <v>1707.31</v>
      </c>
      <c r="H726" s="622">
        <v>1</v>
      </c>
      <c r="I726" s="622">
        <v>1707.31</v>
      </c>
      <c r="J726" s="622">
        <v>1</v>
      </c>
      <c r="K726" s="622">
        <v>1707.31</v>
      </c>
      <c r="L726" s="622">
        <v>1</v>
      </c>
      <c r="M726" s="622">
        <v>1707.31</v>
      </c>
      <c r="N726" s="622"/>
      <c r="O726" s="622"/>
      <c r="P726" s="610"/>
      <c r="Q726" s="623"/>
    </row>
    <row r="727" spans="1:17" ht="14.4" customHeight="1" x14ac:dyDescent="0.3">
      <c r="A727" s="604" t="s">
        <v>2000</v>
      </c>
      <c r="B727" s="605" t="s">
        <v>1525</v>
      </c>
      <c r="C727" s="605" t="s">
        <v>1501</v>
      </c>
      <c r="D727" s="605" t="s">
        <v>1686</v>
      </c>
      <c r="E727" s="605" t="s">
        <v>1684</v>
      </c>
      <c r="F727" s="622"/>
      <c r="G727" s="622"/>
      <c r="H727" s="622"/>
      <c r="I727" s="622"/>
      <c r="J727" s="622">
        <v>2</v>
      </c>
      <c r="K727" s="622">
        <v>4132.6000000000004</v>
      </c>
      <c r="L727" s="622">
        <v>1</v>
      </c>
      <c r="M727" s="622">
        <v>2066.3000000000002</v>
      </c>
      <c r="N727" s="622">
        <v>1</v>
      </c>
      <c r="O727" s="622">
        <v>2066.3000000000002</v>
      </c>
      <c r="P727" s="610">
        <v>0.5</v>
      </c>
      <c r="Q727" s="623">
        <v>2066.3000000000002</v>
      </c>
    </row>
    <row r="728" spans="1:17" ht="14.4" customHeight="1" x14ac:dyDescent="0.3">
      <c r="A728" s="604" t="s">
        <v>2000</v>
      </c>
      <c r="B728" s="605" t="s">
        <v>1525</v>
      </c>
      <c r="C728" s="605" t="s">
        <v>1501</v>
      </c>
      <c r="D728" s="605" t="s">
        <v>1687</v>
      </c>
      <c r="E728" s="605" t="s">
        <v>1688</v>
      </c>
      <c r="F728" s="622"/>
      <c r="G728" s="622"/>
      <c r="H728" s="622"/>
      <c r="I728" s="622"/>
      <c r="J728" s="622">
        <v>2</v>
      </c>
      <c r="K728" s="622">
        <v>2055.52</v>
      </c>
      <c r="L728" s="622">
        <v>1</v>
      </c>
      <c r="M728" s="622">
        <v>1027.76</v>
      </c>
      <c r="N728" s="622">
        <v>1</v>
      </c>
      <c r="O728" s="622">
        <v>1027.76</v>
      </c>
      <c r="P728" s="610">
        <v>0.5</v>
      </c>
      <c r="Q728" s="623">
        <v>1027.76</v>
      </c>
    </row>
    <row r="729" spans="1:17" ht="14.4" customHeight="1" x14ac:dyDescent="0.3">
      <c r="A729" s="604" t="s">
        <v>2000</v>
      </c>
      <c r="B729" s="605" t="s">
        <v>1525</v>
      </c>
      <c r="C729" s="605" t="s">
        <v>1501</v>
      </c>
      <c r="D729" s="605" t="s">
        <v>1964</v>
      </c>
      <c r="E729" s="605" t="s">
        <v>1965</v>
      </c>
      <c r="F729" s="622"/>
      <c r="G729" s="622"/>
      <c r="H729" s="622"/>
      <c r="I729" s="622"/>
      <c r="J729" s="622">
        <v>1</v>
      </c>
      <c r="K729" s="622">
        <v>17350</v>
      </c>
      <c r="L729" s="622">
        <v>1</v>
      </c>
      <c r="M729" s="622">
        <v>17350</v>
      </c>
      <c r="N729" s="622"/>
      <c r="O729" s="622"/>
      <c r="P729" s="610"/>
      <c r="Q729" s="623"/>
    </row>
    <row r="730" spans="1:17" ht="14.4" customHeight="1" x14ac:dyDescent="0.3">
      <c r="A730" s="604" t="s">
        <v>2000</v>
      </c>
      <c r="B730" s="605" t="s">
        <v>1525</v>
      </c>
      <c r="C730" s="605" t="s">
        <v>1501</v>
      </c>
      <c r="D730" s="605" t="s">
        <v>2001</v>
      </c>
      <c r="E730" s="605" t="s">
        <v>2002</v>
      </c>
      <c r="F730" s="622"/>
      <c r="G730" s="622"/>
      <c r="H730" s="622"/>
      <c r="I730" s="622"/>
      <c r="J730" s="622">
        <v>1</v>
      </c>
      <c r="K730" s="622">
        <v>3314.29</v>
      </c>
      <c r="L730" s="622">
        <v>1</v>
      </c>
      <c r="M730" s="622">
        <v>3314.29</v>
      </c>
      <c r="N730" s="622"/>
      <c r="O730" s="622"/>
      <c r="P730" s="610"/>
      <c r="Q730" s="623"/>
    </row>
    <row r="731" spans="1:17" ht="14.4" customHeight="1" x14ac:dyDescent="0.3">
      <c r="A731" s="604" t="s">
        <v>2000</v>
      </c>
      <c r="B731" s="605" t="s">
        <v>1525</v>
      </c>
      <c r="C731" s="605" t="s">
        <v>1501</v>
      </c>
      <c r="D731" s="605" t="s">
        <v>1966</v>
      </c>
      <c r="E731" s="605" t="s">
        <v>1967</v>
      </c>
      <c r="F731" s="622"/>
      <c r="G731" s="622"/>
      <c r="H731" s="622"/>
      <c r="I731" s="622"/>
      <c r="J731" s="622">
        <v>1</v>
      </c>
      <c r="K731" s="622">
        <v>11772</v>
      </c>
      <c r="L731" s="622">
        <v>1</v>
      </c>
      <c r="M731" s="622">
        <v>11772</v>
      </c>
      <c r="N731" s="622"/>
      <c r="O731" s="622"/>
      <c r="P731" s="610"/>
      <c r="Q731" s="623"/>
    </row>
    <row r="732" spans="1:17" ht="14.4" customHeight="1" x14ac:dyDescent="0.3">
      <c r="A732" s="604" t="s">
        <v>2000</v>
      </c>
      <c r="B732" s="605" t="s">
        <v>1525</v>
      </c>
      <c r="C732" s="605" t="s">
        <v>1501</v>
      </c>
      <c r="D732" s="605" t="s">
        <v>1815</v>
      </c>
      <c r="E732" s="605" t="s">
        <v>1816</v>
      </c>
      <c r="F732" s="622">
        <v>2</v>
      </c>
      <c r="G732" s="622">
        <v>4473</v>
      </c>
      <c r="H732" s="622"/>
      <c r="I732" s="622">
        <v>2236.5</v>
      </c>
      <c r="J732" s="622"/>
      <c r="K732" s="622"/>
      <c r="L732" s="622"/>
      <c r="M732" s="622"/>
      <c r="N732" s="622"/>
      <c r="O732" s="622"/>
      <c r="P732" s="610"/>
      <c r="Q732" s="623"/>
    </row>
    <row r="733" spans="1:17" ht="14.4" customHeight="1" x14ac:dyDescent="0.3">
      <c r="A733" s="604" t="s">
        <v>2000</v>
      </c>
      <c r="B733" s="605" t="s">
        <v>1525</v>
      </c>
      <c r="C733" s="605" t="s">
        <v>1501</v>
      </c>
      <c r="D733" s="605" t="s">
        <v>1710</v>
      </c>
      <c r="E733" s="605" t="s">
        <v>1711</v>
      </c>
      <c r="F733" s="622">
        <v>1</v>
      </c>
      <c r="G733" s="622">
        <v>1497.44</v>
      </c>
      <c r="H733" s="622">
        <v>1</v>
      </c>
      <c r="I733" s="622">
        <v>1497.44</v>
      </c>
      <c r="J733" s="622">
        <v>1</v>
      </c>
      <c r="K733" s="622">
        <v>1497.44</v>
      </c>
      <c r="L733" s="622">
        <v>1</v>
      </c>
      <c r="M733" s="622">
        <v>1497.44</v>
      </c>
      <c r="N733" s="622">
        <v>1</v>
      </c>
      <c r="O733" s="622">
        <v>1497.44</v>
      </c>
      <c r="P733" s="610">
        <v>1</v>
      </c>
      <c r="Q733" s="623">
        <v>1497.44</v>
      </c>
    </row>
    <row r="734" spans="1:17" ht="14.4" customHeight="1" x14ac:dyDescent="0.3">
      <c r="A734" s="604" t="s">
        <v>2000</v>
      </c>
      <c r="B734" s="605" t="s">
        <v>1525</v>
      </c>
      <c r="C734" s="605" t="s">
        <v>1501</v>
      </c>
      <c r="D734" s="605" t="s">
        <v>1716</v>
      </c>
      <c r="E734" s="605" t="s">
        <v>1717</v>
      </c>
      <c r="F734" s="622"/>
      <c r="G734" s="622"/>
      <c r="H734" s="622"/>
      <c r="I734" s="622"/>
      <c r="J734" s="622">
        <v>2</v>
      </c>
      <c r="K734" s="622">
        <v>1662.32</v>
      </c>
      <c r="L734" s="622">
        <v>1</v>
      </c>
      <c r="M734" s="622">
        <v>831.16</v>
      </c>
      <c r="N734" s="622">
        <v>1</v>
      </c>
      <c r="O734" s="622">
        <v>831.16</v>
      </c>
      <c r="P734" s="610">
        <v>0.5</v>
      </c>
      <c r="Q734" s="623">
        <v>831.16</v>
      </c>
    </row>
    <row r="735" spans="1:17" ht="14.4" customHeight="1" x14ac:dyDescent="0.3">
      <c r="A735" s="604" t="s">
        <v>2000</v>
      </c>
      <c r="B735" s="605" t="s">
        <v>1525</v>
      </c>
      <c r="C735" s="605" t="s">
        <v>1501</v>
      </c>
      <c r="D735" s="605" t="s">
        <v>1970</v>
      </c>
      <c r="E735" s="605" t="s">
        <v>1971</v>
      </c>
      <c r="F735" s="622"/>
      <c r="G735" s="622"/>
      <c r="H735" s="622"/>
      <c r="I735" s="622"/>
      <c r="J735" s="622">
        <v>3</v>
      </c>
      <c r="K735" s="622">
        <v>74250</v>
      </c>
      <c r="L735" s="622">
        <v>1</v>
      </c>
      <c r="M735" s="622">
        <v>24750</v>
      </c>
      <c r="N735" s="622"/>
      <c r="O735" s="622"/>
      <c r="P735" s="610"/>
      <c r="Q735" s="623"/>
    </row>
    <row r="736" spans="1:17" ht="14.4" customHeight="1" x14ac:dyDescent="0.3">
      <c r="A736" s="604" t="s">
        <v>2000</v>
      </c>
      <c r="B736" s="605" t="s">
        <v>1525</v>
      </c>
      <c r="C736" s="605" t="s">
        <v>1501</v>
      </c>
      <c r="D736" s="605" t="s">
        <v>1725</v>
      </c>
      <c r="E736" s="605" t="s">
        <v>1726</v>
      </c>
      <c r="F736" s="622"/>
      <c r="G736" s="622"/>
      <c r="H736" s="622"/>
      <c r="I736" s="622"/>
      <c r="J736" s="622">
        <v>1</v>
      </c>
      <c r="K736" s="622">
        <v>359.1</v>
      </c>
      <c r="L736" s="622">
        <v>1</v>
      </c>
      <c r="M736" s="622">
        <v>359.1</v>
      </c>
      <c r="N736" s="622"/>
      <c r="O736" s="622"/>
      <c r="P736" s="610"/>
      <c r="Q736" s="623"/>
    </row>
    <row r="737" spans="1:17" ht="14.4" customHeight="1" x14ac:dyDescent="0.3">
      <c r="A737" s="604" t="s">
        <v>2000</v>
      </c>
      <c r="B737" s="605" t="s">
        <v>1525</v>
      </c>
      <c r="C737" s="605" t="s">
        <v>1501</v>
      </c>
      <c r="D737" s="605" t="s">
        <v>1828</v>
      </c>
      <c r="E737" s="605" t="s">
        <v>1829</v>
      </c>
      <c r="F737" s="622"/>
      <c r="G737" s="622"/>
      <c r="H737" s="622"/>
      <c r="I737" s="622"/>
      <c r="J737" s="622">
        <v>2</v>
      </c>
      <c r="K737" s="622">
        <v>26156</v>
      </c>
      <c r="L737" s="622">
        <v>1</v>
      </c>
      <c r="M737" s="622">
        <v>13078</v>
      </c>
      <c r="N737" s="622">
        <v>1</v>
      </c>
      <c r="O737" s="622">
        <v>13078</v>
      </c>
      <c r="P737" s="610">
        <v>0.5</v>
      </c>
      <c r="Q737" s="623">
        <v>13078</v>
      </c>
    </row>
    <row r="738" spans="1:17" ht="14.4" customHeight="1" x14ac:dyDescent="0.3">
      <c r="A738" s="604" t="s">
        <v>2000</v>
      </c>
      <c r="B738" s="605" t="s">
        <v>1525</v>
      </c>
      <c r="C738" s="605" t="s">
        <v>1501</v>
      </c>
      <c r="D738" s="605" t="s">
        <v>1972</v>
      </c>
      <c r="E738" s="605" t="s">
        <v>1973</v>
      </c>
      <c r="F738" s="622"/>
      <c r="G738" s="622"/>
      <c r="H738" s="622"/>
      <c r="I738" s="622"/>
      <c r="J738" s="622">
        <v>2</v>
      </c>
      <c r="K738" s="622">
        <v>31974</v>
      </c>
      <c r="L738" s="622">
        <v>1</v>
      </c>
      <c r="M738" s="622">
        <v>15987</v>
      </c>
      <c r="N738" s="622"/>
      <c r="O738" s="622"/>
      <c r="P738" s="610"/>
      <c r="Q738" s="623"/>
    </row>
    <row r="739" spans="1:17" ht="14.4" customHeight="1" x14ac:dyDescent="0.3">
      <c r="A739" s="604" t="s">
        <v>2000</v>
      </c>
      <c r="B739" s="605" t="s">
        <v>1525</v>
      </c>
      <c r="C739" s="605" t="s">
        <v>1501</v>
      </c>
      <c r="D739" s="605" t="s">
        <v>1974</v>
      </c>
      <c r="E739" s="605" t="s">
        <v>1975</v>
      </c>
      <c r="F739" s="622"/>
      <c r="G739" s="622"/>
      <c r="H739" s="622"/>
      <c r="I739" s="622"/>
      <c r="J739" s="622">
        <v>3</v>
      </c>
      <c r="K739" s="622">
        <v>104880</v>
      </c>
      <c r="L739" s="622">
        <v>1</v>
      </c>
      <c r="M739" s="622">
        <v>34960</v>
      </c>
      <c r="N739" s="622">
        <v>1</v>
      </c>
      <c r="O739" s="622">
        <v>34960</v>
      </c>
      <c r="P739" s="610">
        <v>0.33333333333333331</v>
      </c>
      <c r="Q739" s="623">
        <v>34960</v>
      </c>
    </row>
    <row r="740" spans="1:17" ht="14.4" customHeight="1" x14ac:dyDescent="0.3">
      <c r="A740" s="604" t="s">
        <v>2000</v>
      </c>
      <c r="B740" s="605" t="s">
        <v>1525</v>
      </c>
      <c r="C740" s="605" t="s">
        <v>1501</v>
      </c>
      <c r="D740" s="605" t="s">
        <v>1729</v>
      </c>
      <c r="E740" s="605" t="s">
        <v>1730</v>
      </c>
      <c r="F740" s="622"/>
      <c r="G740" s="622"/>
      <c r="H740" s="622"/>
      <c r="I740" s="622"/>
      <c r="J740" s="622">
        <v>1</v>
      </c>
      <c r="K740" s="622">
        <v>6587.13</v>
      </c>
      <c r="L740" s="622">
        <v>1</v>
      </c>
      <c r="M740" s="622">
        <v>6587.13</v>
      </c>
      <c r="N740" s="622"/>
      <c r="O740" s="622"/>
      <c r="P740" s="610"/>
      <c r="Q740" s="623"/>
    </row>
    <row r="741" spans="1:17" ht="14.4" customHeight="1" x14ac:dyDescent="0.3">
      <c r="A741" s="604" t="s">
        <v>2000</v>
      </c>
      <c r="B741" s="605" t="s">
        <v>1525</v>
      </c>
      <c r="C741" s="605" t="s">
        <v>1501</v>
      </c>
      <c r="D741" s="605" t="s">
        <v>1545</v>
      </c>
      <c r="E741" s="605" t="s">
        <v>1546</v>
      </c>
      <c r="F741" s="622">
        <v>1</v>
      </c>
      <c r="G741" s="622">
        <v>1841.62</v>
      </c>
      <c r="H741" s="622"/>
      <c r="I741" s="622">
        <v>1841.62</v>
      </c>
      <c r="J741" s="622"/>
      <c r="K741" s="622"/>
      <c r="L741" s="622"/>
      <c r="M741" s="622"/>
      <c r="N741" s="622"/>
      <c r="O741" s="622"/>
      <c r="P741" s="610"/>
      <c r="Q741" s="623"/>
    </row>
    <row r="742" spans="1:17" ht="14.4" customHeight="1" x14ac:dyDescent="0.3">
      <c r="A742" s="604" t="s">
        <v>2000</v>
      </c>
      <c r="B742" s="605" t="s">
        <v>1525</v>
      </c>
      <c r="C742" s="605" t="s">
        <v>1501</v>
      </c>
      <c r="D742" s="605" t="s">
        <v>1739</v>
      </c>
      <c r="E742" s="605" t="s">
        <v>1740</v>
      </c>
      <c r="F742" s="622"/>
      <c r="G742" s="622"/>
      <c r="H742" s="622"/>
      <c r="I742" s="622"/>
      <c r="J742" s="622">
        <v>2</v>
      </c>
      <c r="K742" s="622">
        <v>8720</v>
      </c>
      <c r="L742" s="622">
        <v>1</v>
      </c>
      <c r="M742" s="622">
        <v>4360</v>
      </c>
      <c r="N742" s="622">
        <v>1</v>
      </c>
      <c r="O742" s="622">
        <v>4360</v>
      </c>
      <c r="P742" s="610">
        <v>0.5</v>
      </c>
      <c r="Q742" s="623">
        <v>4360</v>
      </c>
    </row>
    <row r="743" spans="1:17" ht="14.4" customHeight="1" x14ac:dyDescent="0.3">
      <c r="A743" s="604" t="s">
        <v>2000</v>
      </c>
      <c r="B743" s="605" t="s">
        <v>1525</v>
      </c>
      <c r="C743" s="605" t="s">
        <v>1501</v>
      </c>
      <c r="D743" s="605" t="s">
        <v>1741</v>
      </c>
      <c r="E743" s="605" t="s">
        <v>1742</v>
      </c>
      <c r="F743" s="622"/>
      <c r="G743" s="622"/>
      <c r="H743" s="622"/>
      <c r="I743" s="622"/>
      <c r="J743" s="622"/>
      <c r="K743" s="622"/>
      <c r="L743" s="622"/>
      <c r="M743" s="622"/>
      <c r="N743" s="622">
        <v>1</v>
      </c>
      <c r="O743" s="622">
        <v>380.86</v>
      </c>
      <c r="P743" s="610"/>
      <c r="Q743" s="623">
        <v>380.86</v>
      </c>
    </row>
    <row r="744" spans="1:17" ht="14.4" customHeight="1" x14ac:dyDescent="0.3">
      <c r="A744" s="604" t="s">
        <v>2000</v>
      </c>
      <c r="B744" s="605" t="s">
        <v>1525</v>
      </c>
      <c r="C744" s="605" t="s">
        <v>1501</v>
      </c>
      <c r="D744" s="605" t="s">
        <v>1982</v>
      </c>
      <c r="E744" s="605" t="s">
        <v>1983</v>
      </c>
      <c r="F744" s="622"/>
      <c r="G744" s="622"/>
      <c r="H744" s="622"/>
      <c r="I744" s="622"/>
      <c r="J744" s="622"/>
      <c r="K744" s="622"/>
      <c r="L744" s="622"/>
      <c r="M744" s="622"/>
      <c r="N744" s="622">
        <v>1</v>
      </c>
      <c r="O744" s="622">
        <v>21368</v>
      </c>
      <c r="P744" s="610"/>
      <c r="Q744" s="623">
        <v>21368</v>
      </c>
    </row>
    <row r="745" spans="1:17" ht="14.4" customHeight="1" x14ac:dyDescent="0.3">
      <c r="A745" s="604" t="s">
        <v>2000</v>
      </c>
      <c r="B745" s="605" t="s">
        <v>1525</v>
      </c>
      <c r="C745" s="605" t="s">
        <v>1501</v>
      </c>
      <c r="D745" s="605" t="s">
        <v>1988</v>
      </c>
      <c r="E745" s="605" t="s">
        <v>1989</v>
      </c>
      <c r="F745" s="622"/>
      <c r="G745" s="622"/>
      <c r="H745" s="622"/>
      <c r="I745" s="622"/>
      <c r="J745" s="622"/>
      <c r="K745" s="622"/>
      <c r="L745" s="622"/>
      <c r="M745" s="622"/>
      <c r="N745" s="622">
        <v>1</v>
      </c>
      <c r="O745" s="622">
        <v>7840.8</v>
      </c>
      <c r="P745" s="610"/>
      <c r="Q745" s="623">
        <v>7840.8</v>
      </c>
    </row>
    <row r="746" spans="1:17" ht="14.4" customHeight="1" x14ac:dyDescent="0.3">
      <c r="A746" s="604" t="s">
        <v>2000</v>
      </c>
      <c r="B746" s="605" t="s">
        <v>1525</v>
      </c>
      <c r="C746" s="605" t="s">
        <v>1508</v>
      </c>
      <c r="D746" s="605" t="s">
        <v>1551</v>
      </c>
      <c r="E746" s="605" t="s">
        <v>1552</v>
      </c>
      <c r="F746" s="622"/>
      <c r="G746" s="622"/>
      <c r="H746" s="622"/>
      <c r="I746" s="622"/>
      <c r="J746" s="622"/>
      <c r="K746" s="622"/>
      <c r="L746" s="622"/>
      <c r="M746" s="622"/>
      <c r="N746" s="622">
        <v>1</v>
      </c>
      <c r="O746" s="622">
        <v>37</v>
      </c>
      <c r="P746" s="610"/>
      <c r="Q746" s="623">
        <v>37</v>
      </c>
    </row>
    <row r="747" spans="1:17" ht="14.4" customHeight="1" x14ac:dyDescent="0.3">
      <c r="A747" s="604" t="s">
        <v>2000</v>
      </c>
      <c r="B747" s="605" t="s">
        <v>1525</v>
      </c>
      <c r="C747" s="605" t="s">
        <v>1508</v>
      </c>
      <c r="D747" s="605" t="s">
        <v>1553</v>
      </c>
      <c r="E747" s="605" t="s">
        <v>1554</v>
      </c>
      <c r="F747" s="622">
        <v>16</v>
      </c>
      <c r="G747" s="622">
        <v>3312</v>
      </c>
      <c r="H747" s="622">
        <v>1.727699530516432</v>
      </c>
      <c r="I747" s="622">
        <v>207</v>
      </c>
      <c r="J747" s="622">
        <v>9</v>
      </c>
      <c r="K747" s="622">
        <v>1917</v>
      </c>
      <c r="L747" s="622">
        <v>1</v>
      </c>
      <c r="M747" s="622">
        <v>213</v>
      </c>
      <c r="N747" s="622">
        <v>7</v>
      </c>
      <c r="O747" s="622">
        <v>1491</v>
      </c>
      <c r="P747" s="610">
        <v>0.77777777777777779</v>
      </c>
      <c r="Q747" s="623">
        <v>213</v>
      </c>
    </row>
    <row r="748" spans="1:17" ht="14.4" customHeight="1" x14ac:dyDescent="0.3">
      <c r="A748" s="604" t="s">
        <v>2000</v>
      </c>
      <c r="B748" s="605" t="s">
        <v>1525</v>
      </c>
      <c r="C748" s="605" t="s">
        <v>1508</v>
      </c>
      <c r="D748" s="605" t="s">
        <v>1555</v>
      </c>
      <c r="E748" s="605" t="s">
        <v>1556</v>
      </c>
      <c r="F748" s="622">
        <v>16</v>
      </c>
      <c r="G748" s="622">
        <v>2416</v>
      </c>
      <c r="H748" s="622">
        <v>0.70850439882697946</v>
      </c>
      <c r="I748" s="622">
        <v>151</v>
      </c>
      <c r="J748" s="622">
        <v>22</v>
      </c>
      <c r="K748" s="622">
        <v>3410</v>
      </c>
      <c r="L748" s="622">
        <v>1</v>
      </c>
      <c r="M748" s="622">
        <v>155</v>
      </c>
      <c r="N748" s="622">
        <v>12</v>
      </c>
      <c r="O748" s="622">
        <v>1860</v>
      </c>
      <c r="P748" s="610">
        <v>0.54545454545454541</v>
      </c>
      <c r="Q748" s="623">
        <v>155</v>
      </c>
    </row>
    <row r="749" spans="1:17" ht="14.4" customHeight="1" x14ac:dyDescent="0.3">
      <c r="A749" s="604" t="s">
        <v>2000</v>
      </c>
      <c r="B749" s="605" t="s">
        <v>1525</v>
      </c>
      <c r="C749" s="605" t="s">
        <v>1508</v>
      </c>
      <c r="D749" s="605" t="s">
        <v>1557</v>
      </c>
      <c r="E749" s="605" t="s">
        <v>1558</v>
      </c>
      <c r="F749" s="622">
        <v>6</v>
      </c>
      <c r="G749" s="622">
        <v>1098</v>
      </c>
      <c r="H749" s="622">
        <v>0.65240641711229952</v>
      </c>
      <c r="I749" s="622">
        <v>183</v>
      </c>
      <c r="J749" s="622">
        <v>9</v>
      </c>
      <c r="K749" s="622">
        <v>1683</v>
      </c>
      <c r="L749" s="622">
        <v>1</v>
      </c>
      <c r="M749" s="622">
        <v>187</v>
      </c>
      <c r="N749" s="622">
        <v>8</v>
      </c>
      <c r="O749" s="622">
        <v>1496</v>
      </c>
      <c r="P749" s="610">
        <v>0.88888888888888884</v>
      </c>
      <c r="Q749" s="623">
        <v>187</v>
      </c>
    </row>
    <row r="750" spans="1:17" ht="14.4" customHeight="1" x14ac:dyDescent="0.3">
      <c r="A750" s="604" t="s">
        <v>2000</v>
      </c>
      <c r="B750" s="605" t="s">
        <v>1525</v>
      </c>
      <c r="C750" s="605" t="s">
        <v>1508</v>
      </c>
      <c r="D750" s="605" t="s">
        <v>1559</v>
      </c>
      <c r="E750" s="605" t="s">
        <v>1560</v>
      </c>
      <c r="F750" s="622">
        <v>4</v>
      </c>
      <c r="G750" s="622">
        <v>500</v>
      </c>
      <c r="H750" s="622">
        <v>0.5580357142857143</v>
      </c>
      <c r="I750" s="622">
        <v>125</v>
      </c>
      <c r="J750" s="622">
        <v>7</v>
      </c>
      <c r="K750" s="622">
        <v>896</v>
      </c>
      <c r="L750" s="622">
        <v>1</v>
      </c>
      <c r="M750" s="622">
        <v>128</v>
      </c>
      <c r="N750" s="622">
        <v>6</v>
      </c>
      <c r="O750" s="622">
        <v>768</v>
      </c>
      <c r="P750" s="610">
        <v>0.8571428571428571</v>
      </c>
      <c r="Q750" s="623">
        <v>128</v>
      </c>
    </row>
    <row r="751" spans="1:17" ht="14.4" customHeight="1" x14ac:dyDescent="0.3">
      <c r="A751" s="604" t="s">
        <v>2000</v>
      </c>
      <c r="B751" s="605" t="s">
        <v>1525</v>
      </c>
      <c r="C751" s="605" t="s">
        <v>1508</v>
      </c>
      <c r="D751" s="605" t="s">
        <v>1561</v>
      </c>
      <c r="E751" s="605" t="s">
        <v>1562</v>
      </c>
      <c r="F751" s="622">
        <v>65</v>
      </c>
      <c r="G751" s="622">
        <v>14235</v>
      </c>
      <c r="H751" s="622">
        <v>2.1278026905829597</v>
      </c>
      <c r="I751" s="622">
        <v>219</v>
      </c>
      <c r="J751" s="622">
        <v>30</v>
      </c>
      <c r="K751" s="622">
        <v>6690</v>
      </c>
      <c r="L751" s="622">
        <v>1</v>
      </c>
      <c r="M751" s="622">
        <v>223</v>
      </c>
      <c r="N751" s="622">
        <v>82</v>
      </c>
      <c r="O751" s="622">
        <v>18286</v>
      </c>
      <c r="P751" s="610">
        <v>2.7333333333333334</v>
      </c>
      <c r="Q751" s="623">
        <v>223</v>
      </c>
    </row>
    <row r="752" spans="1:17" ht="14.4" customHeight="1" x14ac:dyDescent="0.3">
      <c r="A752" s="604" t="s">
        <v>2000</v>
      </c>
      <c r="B752" s="605" t="s">
        <v>1525</v>
      </c>
      <c r="C752" s="605" t="s">
        <v>1508</v>
      </c>
      <c r="D752" s="605" t="s">
        <v>1563</v>
      </c>
      <c r="E752" s="605" t="s">
        <v>1564</v>
      </c>
      <c r="F752" s="622"/>
      <c r="G752" s="622"/>
      <c r="H752" s="622"/>
      <c r="I752" s="622"/>
      <c r="J752" s="622">
        <v>1</v>
      </c>
      <c r="K752" s="622">
        <v>223</v>
      </c>
      <c r="L752" s="622">
        <v>1</v>
      </c>
      <c r="M752" s="622">
        <v>223</v>
      </c>
      <c r="N752" s="622">
        <v>3</v>
      </c>
      <c r="O752" s="622">
        <v>669</v>
      </c>
      <c r="P752" s="610">
        <v>3</v>
      </c>
      <c r="Q752" s="623">
        <v>223</v>
      </c>
    </row>
    <row r="753" spans="1:17" ht="14.4" customHeight="1" x14ac:dyDescent="0.3">
      <c r="A753" s="604" t="s">
        <v>2000</v>
      </c>
      <c r="B753" s="605" t="s">
        <v>1525</v>
      </c>
      <c r="C753" s="605" t="s">
        <v>1508</v>
      </c>
      <c r="D753" s="605" t="s">
        <v>1567</v>
      </c>
      <c r="E753" s="605" t="s">
        <v>1568</v>
      </c>
      <c r="F753" s="622">
        <v>30</v>
      </c>
      <c r="G753" s="622">
        <v>6630</v>
      </c>
      <c r="H753" s="622">
        <v>0.84190476190476193</v>
      </c>
      <c r="I753" s="622">
        <v>221</v>
      </c>
      <c r="J753" s="622">
        <v>35</v>
      </c>
      <c r="K753" s="622">
        <v>7875</v>
      </c>
      <c r="L753" s="622">
        <v>1</v>
      </c>
      <c r="M753" s="622">
        <v>225</v>
      </c>
      <c r="N753" s="622">
        <v>39</v>
      </c>
      <c r="O753" s="622">
        <v>8775</v>
      </c>
      <c r="P753" s="610">
        <v>1.1142857142857143</v>
      </c>
      <c r="Q753" s="623">
        <v>225</v>
      </c>
    </row>
    <row r="754" spans="1:17" ht="14.4" customHeight="1" x14ac:dyDescent="0.3">
      <c r="A754" s="604" t="s">
        <v>2000</v>
      </c>
      <c r="B754" s="605" t="s">
        <v>1525</v>
      </c>
      <c r="C754" s="605" t="s">
        <v>1508</v>
      </c>
      <c r="D754" s="605" t="s">
        <v>1569</v>
      </c>
      <c r="E754" s="605" t="s">
        <v>1570</v>
      </c>
      <c r="F754" s="622">
        <v>3</v>
      </c>
      <c r="G754" s="622">
        <v>1839</v>
      </c>
      <c r="H754" s="622">
        <v>0.73560000000000003</v>
      </c>
      <c r="I754" s="622">
        <v>613</v>
      </c>
      <c r="J754" s="622">
        <v>4</v>
      </c>
      <c r="K754" s="622">
        <v>2500</v>
      </c>
      <c r="L754" s="622">
        <v>1</v>
      </c>
      <c r="M754" s="622">
        <v>625</v>
      </c>
      <c r="N754" s="622"/>
      <c r="O754" s="622"/>
      <c r="P754" s="610"/>
      <c r="Q754" s="623"/>
    </row>
    <row r="755" spans="1:17" ht="14.4" customHeight="1" x14ac:dyDescent="0.3">
      <c r="A755" s="604" t="s">
        <v>2000</v>
      </c>
      <c r="B755" s="605" t="s">
        <v>1525</v>
      </c>
      <c r="C755" s="605" t="s">
        <v>1508</v>
      </c>
      <c r="D755" s="605" t="s">
        <v>1571</v>
      </c>
      <c r="E755" s="605" t="s">
        <v>1572</v>
      </c>
      <c r="F755" s="622">
        <v>1</v>
      </c>
      <c r="G755" s="622">
        <v>1026</v>
      </c>
      <c r="H755" s="622"/>
      <c r="I755" s="622">
        <v>1026</v>
      </c>
      <c r="J755" s="622"/>
      <c r="K755" s="622"/>
      <c r="L755" s="622"/>
      <c r="M755" s="622"/>
      <c r="N755" s="622"/>
      <c r="O755" s="622"/>
      <c r="P755" s="610"/>
      <c r="Q755" s="623"/>
    </row>
    <row r="756" spans="1:17" ht="14.4" customHeight="1" x14ac:dyDescent="0.3">
      <c r="A756" s="604" t="s">
        <v>2000</v>
      </c>
      <c r="B756" s="605" t="s">
        <v>1525</v>
      </c>
      <c r="C756" s="605" t="s">
        <v>1508</v>
      </c>
      <c r="D756" s="605" t="s">
        <v>1665</v>
      </c>
      <c r="E756" s="605" t="s">
        <v>1666</v>
      </c>
      <c r="F756" s="622">
        <v>3</v>
      </c>
      <c r="G756" s="622">
        <v>1356</v>
      </c>
      <c r="H756" s="622">
        <v>0.5895652173913043</v>
      </c>
      <c r="I756" s="622">
        <v>452</v>
      </c>
      <c r="J756" s="622">
        <v>5</v>
      </c>
      <c r="K756" s="622">
        <v>2300</v>
      </c>
      <c r="L756" s="622">
        <v>1</v>
      </c>
      <c r="M756" s="622">
        <v>460</v>
      </c>
      <c r="N756" s="622">
        <v>8</v>
      </c>
      <c r="O756" s="622">
        <v>3680</v>
      </c>
      <c r="P756" s="610">
        <v>1.6</v>
      </c>
      <c r="Q756" s="623">
        <v>460</v>
      </c>
    </row>
    <row r="757" spans="1:17" ht="14.4" customHeight="1" x14ac:dyDescent="0.3">
      <c r="A757" s="604" t="s">
        <v>2000</v>
      </c>
      <c r="B757" s="605" t="s">
        <v>1525</v>
      </c>
      <c r="C757" s="605" t="s">
        <v>1508</v>
      </c>
      <c r="D757" s="605" t="s">
        <v>1573</v>
      </c>
      <c r="E757" s="605" t="s">
        <v>1574</v>
      </c>
      <c r="F757" s="622"/>
      <c r="G757" s="622"/>
      <c r="H757" s="622"/>
      <c r="I757" s="622"/>
      <c r="J757" s="622"/>
      <c r="K757" s="622"/>
      <c r="L757" s="622"/>
      <c r="M757" s="622"/>
      <c r="N757" s="622">
        <v>1</v>
      </c>
      <c r="O757" s="622">
        <v>1136</v>
      </c>
      <c r="P757" s="610"/>
      <c r="Q757" s="623">
        <v>1136</v>
      </c>
    </row>
    <row r="758" spans="1:17" ht="14.4" customHeight="1" x14ac:dyDescent="0.3">
      <c r="A758" s="604" t="s">
        <v>2000</v>
      </c>
      <c r="B758" s="605" t="s">
        <v>1525</v>
      </c>
      <c r="C758" s="605" t="s">
        <v>1508</v>
      </c>
      <c r="D758" s="605" t="s">
        <v>1577</v>
      </c>
      <c r="E758" s="605" t="s">
        <v>1578</v>
      </c>
      <c r="F758" s="622">
        <v>7</v>
      </c>
      <c r="G758" s="622">
        <v>1813</v>
      </c>
      <c r="H758" s="622">
        <v>2.2805031446540882</v>
      </c>
      <c r="I758" s="622">
        <v>259</v>
      </c>
      <c r="J758" s="622">
        <v>3</v>
      </c>
      <c r="K758" s="622">
        <v>795</v>
      </c>
      <c r="L758" s="622">
        <v>1</v>
      </c>
      <c r="M758" s="622">
        <v>265</v>
      </c>
      <c r="N758" s="622">
        <v>6</v>
      </c>
      <c r="O758" s="622">
        <v>1590</v>
      </c>
      <c r="P758" s="610">
        <v>2</v>
      </c>
      <c r="Q758" s="623">
        <v>265</v>
      </c>
    </row>
    <row r="759" spans="1:17" ht="14.4" customHeight="1" x14ac:dyDescent="0.3">
      <c r="A759" s="604" t="s">
        <v>2000</v>
      </c>
      <c r="B759" s="605" t="s">
        <v>1525</v>
      </c>
      <c r="C759" s="605" t="s">
        <v>1508</v>
      </c>
      <c r="D759" s="605" t="s">
        <v>1579</v>
      </c>
      <c r="E759" s="605" t="s">
        <v>1580</v>
      </c>
      <c r="F759" s="622">
        <v>2</v>
      </c>
      <c r="G759" s="622">
        <v>660</v>
      </c>
      <c r="H759" s="622"/>
      <c r="I759" s="622">
        <v>330</v>
      </c>
      <c r="J759" s="622"/>
      <c r="K759" s="622"/>
      <c r="L759" s="622"/>
      <c r="M759" s="622"/>
      <c r="N759" s="622"/>
      <c r="O759" s="622"/>
      <c r="P759" s="610"/>
      <c r="Q759" s="623"/>
    </row>
    <row r="760" spans="1:17" ht="14.4" customHeight="1" x14ac:dyDescent="0.3">
      <c r="A760" s="604" t="s">
        <v>2000</v>
      </c>
      <c r="B760" s="605" t="s">
        <v>1525</v>
      </c>
      <c r="C760" s="605" t="s">
        <v>1508</v>
      </c>
      <c r="D760" s="605" t="s">
        <v>1755</v>
      </c>
      <c r="E760" s="605" t="s">
        <v>1756</v>
      </c>
      <c r="F760" s="622">
        <v>1</v>
      </c>
      <c r="G760" s="622">
        <v>4139</v>
      </c>
      <c r="H760" s="622">
        <v>0.3313320525136087</v>
      </c>
      <c r="I760" s="622">
        <v>4139</v>
      </c>
      <c r="J760" s="622">
        <v>3</v>
      </c>
      <c r="K760" s="622">
        <v>12492</v>
      </c>
      <c r="L760" s="622">
        <v>1</v>
      </c>
      <c r="M760" s="622">
        <v>4164</v>
      </c>
      <c r="N760" s="622">
        <v>1</v>
      </c>
      <c r="O760" s="622">
        <v>4164</v>
      </c>
      <c r="P760" s="610">
        <v>0.33333333333333331</v>
      </c>
      <c r="Q760" s="623">
        <v>4164</v>
      </c>
    </row>
    <row r="761" spans="1:17" ht="14.4" customHeight="1" x14ac:dyDescent="0.3">
      <c r="A761" s="604" t="s">
        <v>2000</v>
      </c>
      <c r="B761" s="605" t="s">
        <v>1525</v>
      </c>
      <c r="C761" s="605" t="s">
        <v>1508</v>
      </c>
      <c r="D761" s="605" t="s">
        <v>1763</v>
      </c>
      <c r="E761" s="605" t="s">
        <v>1764</v>
      </c>
      <c r="F761" s="622"/>
      <c r="G761" s="622"/>
      <c r="H761" s="622"/>
      <c r="I761" s="622"/>
      <c r="J761" s="622">
        <v>4</v>
      </c>
      <c r="K761" s="622">
        <v>15440</v>
      </c>
      <c r="L761" s="622">
        <v>1</v>
      </c>
      <c r="M761" s="622">
        <v>3860</v>
      </c>
      <c r="N761" s="622">
        <v>2</v>
      </c>
      <c r="O761" s="622">
        <v>7720</v>
      </c>
      <c r="P761" s="610">
        <v>0.5</v>
      </c>
      <c r="Q761" s="623">
        <v>3860</v>
      </c>
    </row>
    <row r="762" spans="1:17" ht="14.4" customHeight="1" x14ac:dyDescent="0.3">
      <c r="A762" s="604" t="s">
        <v>2000</v>
      </c>
      <c r="B762" s="605" t="s">
        <v>1525</v>
      </c>
      <c r="C762" s="605" t="s">
        <v>1508</v>
      </c>
      <c r="D762" s="605" t="s">
        <v>1765</v>
      </c>
      <c r="E762" s="605" t="s">
        <v>1766</v>
      </c>
      <c r="F762" s="622">
        <v>1</v>
      </c>
      <c r="G762" s="622">
        <v>5162</v>
      </c>
      <c r="H762" s="622">
        <v>0.99078694817658353</v>
      </c>
      <c r="I762" s="622">
        <v>5162</v>
      </c>
      <c r="J762" s="622">
        <v>1</v>
      </c>
      <c r="K762" s="622">
        <v>5210</v>
      </c>
      <c r="L762" s="622">
        <v>1</v>
      </c>
      <c r="M762" s="622">
        <v>5210</v>
      </c>
      <c r="N762" s="622">
        <v>1</v>
      </c>
      <c r="O762" s="622">
        <v>5210</v>
      </c>
      <c r="P762" s="610">
        <v>1</v>
      </c>
      <c r="Q762" s="623">
        <v>5210</v>
      </c>
    </row>
    <row r="763" spans="1:17" ht="14.4" customHeight="1" x14ac:dyDescent="0.3">
      <c r="A763" s="604" t="s">
        <v>2000</v>
      </c>
      <c r="B763" s="605" t="s">
        <v>1525</v>
      </c>
      <c r="C763" s="605" t="s">
        <v>1508</v>
      </c>
      <c r="D763" s="605" t="s">
        <v>1589</v>
      </c>
      <c r="E763" s="605" t="s">
        <v>1590</v>
      </c>
      <c r="F763" s="622">
        <v>3</v>
      </c>
      <c r="G763" s="622">
        <v>3843</v>
      </c>
      <c r="H763" s="622">
        <v>0.99071925754060319</v>
      </c>
      <c r="I763" s="622">
        <v>1281</v>
      </c>
      <c r="J763" s="622">
        <v>3</v>
      </c>
      <c r="K763" s="622">
        <v>3879</v>
      </c>
      <c r="L763" s="622">
        <v>1</v>
      </c>
      <c r="M763" s="622">
        <v>1293</v>
      </c>
      <c r="N763" s="622">
        <v>3</v>
      </c>
      <c r="O763" s="622">
        <v>3882</v>
      </c>
      <c r="P763" s="610">
        <v>1.0007733952049498</v>
      </c>
      <c r="Q763" s="623">
        <v>1294</v>
      </c>
    </row>
    <row r="764" spans="1:17" ht="14.4" customHeight="1" x14ac:dyDescent="0.3">
      <c r="A764" s="604" t="s">
        <v>2000</v>
      </c>
      <c r="B764" s="605" t="s">
        <v>1525</v>
      </c>
      <c r="C764" s="605" t="s">
        <v>1508</v>
      </c>
      <c r="D764" s="605" t="s">
        <v>1591</v>
      </c>
      <c r="E764" s="605" t="s">
        <v>1592</v>
      </c>
      <c r="F764" s="622">
        <v>2</v>
      </c>
      <c r="G764" s="622">
        <v>2334</v>
      </c>
      <c r="H764" s="622">
        <v>0.99150382327952424</v>
      </c>
      <c r="I764" s="622">
        <v>1167</v>
      </c>
      <c r="J764" s="622">
        <v>2</v>
      </c>
      <c r="K764" s="622">
        <v>2354</v>
      </c>
      <c r="L764" s="622">
        <v>1</v>
      </c>
      <c r="M764" s="622">
        <v>1177</v>
      </c>
      <c r="N764" s="622">
        <v>1</v>
      </c>
      <c r="O764" s="622">
        <v>1178</v>
      </c>
      <c r="P764" s="610">
        <v>0.5004248088360238</v>
      </c>
      <c r="Q764" s="623">
        <v>1178</v>
      </c>
    </row>
    <row r="765" spans="1:17" ht="14.4" customHeight="1" x14ac:dyDescent="0.3">
      <c r="A765" s="604" t="s">
        <v>2000</v>
      </c>
      <c r="B765" s="605" t="s">
        <v>1525</v>
      </c>
      <c r="C765" s="605" t="s">
        <v>1508</v>
      </c>
      <c r="D765" s="605" t="s">
        <v>1593</v>
      </c>
      <c r="E765" s="605" t="s">
        <v>1594</v>
      </c>
      <c r="F765" s="622">
        <v>38</v>
      </c>
      <c r="G765" s="622">
        <v>192888</v>
      </c>
      <c r="H765" s="622">
        <v>1.2467713787085515</v>
      </c>
      <c r="I765" s="622">
        <v>5076</v>
      </c>
      <c r="J765" s="622">
        <v>30</v>
      </c>
      <c r="K765" s="622">
        <v>154710</v>
      </c>
      <c r="L765" s="622">
        <v>1</v>
      </c>
      <c r="M765" s="622">
        <v>5157</v>
      </c>
      <c r="N765" s="622">
        <v>33</v>
      </c>
      <c r="O765" s="622">
        <v>170181</v>
      </c>
      <c r="P765" s="610">
        <v>1.1000000000000001</v>
      </c>
      <c r="Q765" s="623">
        <v>5157</v>
      </c>
    </row>
    <row r="766" spans="1:17" ht="14.4" customHeight="1" x14ac:dyDescent="0.3">
      <c r="A766" s="604" t="s">
        <v>2000</v>
      </c>
      <c r="B766" s="605" t="s">
        <v>1525</v>
      </c>
      <c r="C766" s="605" t="s">
        <v>1508</v>
      </c>
      <c r="D766" s="605" t="s">
        <v>1597</v>
      </c>
      <c r="E766" s="605" t="s">
        <v>1598</v>
      </c>
      <c r="F766" s="622">
        <v>2</v>
      </c>
      <c r="G766" s="622">
        <v>11032</v>
      </c>
      <c r="H766" s="622">
        <v>1.9629893238434164</v>
      </c>
      <c r="I766" s="622">
        <v>5516</v>
      </c>
      <c r="J766" s="622">
        <v>1</v>
      </c>
      <c r="K766" s="622">
        <v>5620</v>
      </c>
      <c r="L766" s="622">
        <v>1</v>
      </c>
      <c r="M766" s="622">
        <v>5620</v>
      </c>
      <c r="N766" s="622"/>
      <c r="O766" s="622"/>
      <c r="P766" s="610"/>
      <c r="Q766" s="623"/>
    </row>
    <row r="767" spans="1:17" ht="14.4" customHeight="1" x14ac:dyDescent="0.3">
      <c r="A767" s="604" t="s">
        <v>2000</v>
      </c>
      <c r="B767" s="605" t="s">
        <v>1525</v>
      </c>
      <c r="C767" s="605" t="s">
        <v>1508</v>
      </c>
      <c r="D767" s="605" t="s">
        <v>1771</v>
      </c>
      <c r="E767" s="605" t="s">
        <v>1772</v>
      </c>
      <c r="F767" s="622">
        <v>1</v>
      </c>
      <c r="G767" s="622">
        <v>752</v>
      </c>
      <c r="H767" s="622">
        <v>0.47</v>
      </c>
      <c r="I767" s="622">
        <v>752</v>
      </c>
      <c r="J767" s="622">
        <v>2</v>
      </c>
      <c r="K767" s="622">
        <v>1600</v>
      </c>
      <c r="L767" s="622">
        <v>1</v>
      </c>
      <c r="M767" s="622">
        <v>800</v>
      </c>
      <c r="N767" s="622"/>
      <c r="O767" s="622"/>
      <c r="P767" s="610"/>
      <c r="Q767" s="623"/>
    </row>
    <row r="768" spans="1:17" ht="14.4" customHeight="1" x14ac:dyDescent="0.3">
      <c r="A768" s="604" t="s">
        <v>2000</v>
      </c>
      <c r="B768" s="605" t="s">
        <v>1525</v>
      </c>
      <c r="C768" s="605" t="s">
        <v>1508</v>
      </c>
      <c r="D768" s="605" t="s">
        <v>1601</v>
      </c>
      <c r="E768" s="605" t="s">
        <v>1602</v>
      </c>
      <c r="F768" s="622">
        <v>135</v>
      </c>
      <c r="G768" s="622">
        <v>23625</v>
      </c>
      <c r="H768" s="622">
        <v>0.96024875015242039</v>
      </c>
      <c r="I768" s="622">
        <v>175</v>
      </c>
      <c r="J768" s="622">
        <v>139</v>
      </c>
      <c r="K768" s="622">
        <v>24603</v>
      </c>
      <c r="L768" s="622">
        <v>1</v>
      </c>
      <c r="M768" s="622">
        <v>177</v>
      </c>
      <c r="N768" s="622">
        <v>137</v>
      </c>
      <c r="O768" s="622">
        <v>24249</v>
      </c>
      <c r="P768" s="610">
        <v>0.98561151079136688</v>
      </c>
      <c r="Q768" s="623">
        <v>177</v>
      </c>
    </row>
    <row r="769" spans="1:17" ht="14.4" customHeight="1" x14ac:dyDescent="0.3">
      <c r="A769" s="604" t="s">
        <v>2000</v>
      </c>
      <c r="B769" s="605" t="s">
        <v>1525</v>
      </c>
      <c r="C769" s="605" t="s">
        <v>1508</v>
      </c>
      <c r="D769" s="605" t="s">
        <v>1603</v>
      </c>
      <c r="E769" s="605" t="s">
        <v>1604</v>
      </c>
      <c r="F769" s="622">
        <v>10</v>
      </c>
      <c r="G769" s="622">
        <v>20010</v>
      </c>
      <c r="H769" s="622">
        <v>0.54280598958333337</v>
      </c>
      <c r="I769" s="622">
        <v>2001</v>
      </c>
      <c r="J769" s="622">
        <v>18</v>
      </c>
      <c r="K769" s="622">
        <v>36864</v>
      </c>
      <c r="L769" s="622">
        <v>1</v>
      </c>
      <c r="M769" s="622">
        <v>2048</v>
      </c>
      <c r="N769" s="622">
        <v>8</v>
      </c>
      <c r="O769" s="622">
        <v>16392</v>
      </c>
      <c r="P769" s="610">
        <v>0.44466145833333331</v>
      </c>
      <c r="Q769" s="623">
        <v>2049</v>
      </c>
    </row>
    <row r="770" spans="1:17" ht="14.4" customHeight="1" x14ac:dyDescent="0.3">
      <c r="A770" s="604" t="s">
        <v>2000</v>
      </c>
      <c r="B770" s="605" t="s">
        <v>1525</v>
      </c>
      <c r="C770" s="605" t="s">
        <v>1508</v>
      </c>
      <c r="D770" s="605" t="s">
        <v>1609</v>
      </c>
      <c r="E770" s="605" t="s">
        <v>1610</v>
      </c>
      <c r="F770" s="622">
        <v>16</v>
      </c>
      <c r="G770" s="622">
        <v>43136</v>
      </c>
      <c r="H770" s="622">
        <v>0.98538011695906436</v>
      </c>
      <c r="I770" s="622">
        <v>2696</v>
      </c>
      <c r="J770" s="622">
        <v>16</v>
      </c>
      <c r="K770" s="622">
        <v>43776</v>
      </c>
      <c r="L770" s="622">
        <v>1</v>
      </c>
      <c r="M770" s="622">
        <v>2736</v>
      </c>
      <c r="N770" s="622">
        <v>13</v>
      </c>
      <c r="O770" s="622">
        <v>35581</v>
      </c>
      <c r="P770" s="610">
        <v>0.81279696637426901</v>
      </c>
      <c r="Q770" s="623">
        <v>2737</v>
      </c>
    </row>
    <row r="771" spans="1:17" ht="14.4" customHeight="1" x14ac:dyDescent="0.3">
      <c r="A771" s="604" t="s">
        <v>2000</v>
      </c>
      <c r="B771" s="605" t="s">
        <v>1525</v>
      </c>
      <c r="C771" s="605" t="s">
        <v>1508</v>
      </c>
      <c r="D771" s="605" t="s">
        <v>1611</v>
      </c>
      <c r="E771" s="605" t="s">
        <v>1612</v>
      </c>
      <c r="F771" s="622">
        <v>3</v>
      </c>
      <c r="G771" s="622">
        <v>15564</v>
      </c>
      <c r="H771" s="622">
        <v>0.98462706395900546</v>
      </c>
      <c r="I771" s="622">
        <v>5188</v>
      </c>
      <c r="J771" s="622">
        <v>3</v>
      </c>
      <c r="K771" s="622">
        <v>15807</v>
      </c>
      <c r="L771" s="622">
        <v>1</v>
      </c>
      <c r="M771" s="622">
        <v>5269</v>
      </c>
      <c r="N771" s="622">
        <v>3</v>
      </c>
      <c r="O771" s="622">
        <v>15807</v>
      </c>
      <c r="P771" s="610">
        <v>1</v>
      </c>
      <c r="Q771" s="623">
        <v>5269</v>
      </c>
    </row>
    <row r="772" spans="1:17" ht="14.4" customHeight="1" x14ac:dyDescent="0.3">
      <c r="A772" s="604" t="s">
        <v>2000</v>
      </c>
      <c r="B772" s="605" t="s">
        <v>1525</v>
      </c>
      <c r="C772" s="605" t="s">
        <v>1508</v>
      </c>
      <c r="D772" s="605" t="s">
        <v>1615</v>
      </c>
      <c r="E772" s="605" t="s">
        <v>1616</v>
      </c>
      <c r="F772" s="622">
        <v>6</v>
      </c>
      <c r="G772" s="622">
        <v>3972</v>
      </c>
      <c r="H772" s="622">
        <v>1.9643916913946589</v>
      </c>
      <c r="I772" s="622">
        <v>662</v>
      </c>
      <c r="J772" s="622">
        <v>3</v>
      </c>
      <c r="K772" s="622">
        <v>2022</v>
      </c>
      <c r="L772" s="622">
        <v>1</v>
      </c>
      <c r="M772" s="622">
        <v>674</v>
      </c>
      <c r="N772" s="622">
        <v>5</v>
      </c>
      <c r="O772" s="622">
        <v>3375</v>
      </c>
      <c r="P772" s="610">
        <v>1.6691394658753709</v>
      </c>
      <c r="Q772" s="623">
        <v>675</v>
      </c>
    </row>
    <row r="773" spans="1:17" ht="14.4" customHeight="1" x14ac:dyDescent="0.3">
      <c r="A773" s="604" t="s">
        <v>2000</v>
      </c>
      <c r="B773" s="605" t="s">
        <v>1525</v>
      </c>
      <c r="C773" s="605" t="s">
        <v>1508</v>
      </c>
      <c r="D773" s="605" t="s">
        <v>1671</v>
      </c>
      <c r="E773" s="605" t="s">
        <v>1672</v>
      </c>
      <c r="F773" s="622">
        <v>3</v>
      </c>
      <c r="G773" s="622">
        <v>1674</v>
      </c>
      <c r="H773" s="622">
        <v>0.58943661971830985</v>
      </c>
      <c r="I773" s="622">
        <v>558</v>
      </c>
      <c r="J773" s="622">
        <v>5</v>
      </c>
      <c r="K773" s="622">
        <v>2840</v>
      </c>
      <c r="L773" s="622">
        <v>1</v>
      </c>
      <c r="M773" s="622">
        <v>568</v>
      </c>
      <c r="N773" s="622">
        <v>8</v>
      </c>
      <c r="O773" s="622">
        <v>4552</v>
      </c>
      <c r="P773" s="610">
        <v>1.6028169014084508</v>
      </c>
      <c r="Q773" s="623">
        <v>569</v>
      </c>
    </row>
    <row r="774" spans="1:17" ht="14.4" customHeight="1" x14ac:dyDescent="0.3">
      <c r="A774" s="604" t="s">
        <v>2000</v>
      </c>
      <c r="B774" s="605" t="s">
        <v>1525</v>
      </c>
      <c r="C774" s="605" t="s">
        <v>1508</v>
      </c>
      <c r="D774" s="605" t="s">
        <v>1619</v>
      </c>
      <c r="E774" s="605" t="s">
        <v>1620</v>
      </c>
      <c r="F774" s="622">
        <v>8</v>
      </c>
      <c r="G774" s="622">
        <v>1208</v>
      </c>
      <c r="H774" s="622">
        <v>0.70850439882697946</v>
      </c>
      <c r="I774" s="622">
        <v>151</v>
      </c>
      <c r="J774" s="622">
        <v>11</v>
      </c>
      <c r="K774" s="622">
        <v>1705</v>
      </c>
      <c r="L774" s="622">
        <v>1</v>
      </c>
      <c r="M774" s="622">
        <v>155</v>
      </c>
      <c r="N774" s="622">
        <v>12</v>
      </c>
      <c r="O774" s="622">
        <v>1860</v>
      </c>
      <c r="P774" s="610">
        <v>1.0909090909090908</v>
      </c>
      <c r="Q774" s="623">
        <v>155</v>
      </c>
    </row>
    <row r="775" spans="1:17" ht="14.4" customHeight="1" x14ac:dyDescent="0.3">
      <c r="A775" s="604" t="s">
        <v>2000</v>
      </c>
      <c r="B775" s="605" t="s">
        <v>1525</v>
      </c>
      <c r="C775" s="605" t="s">
        <v>1508</v>
      </c>
      <c r="D775" s="605" t="s">
        <v>1621</v>
      </c>
      <c r="E775" s="605" t="s">
        <v>1622</v>
      </c>
      <c r="F775" s="622">
        <v>5</v>
      </c>
      <c r="G775" s="622">
        <v>975</v>
      </c>
      <c r="H775" s="622">
        <v>0.97989949748743721</v>
      </c>
      <c r="I775" s="622">
        <v>195</v>
      </c>
      <c r="J775" s="622">
        <v>5</v>
      </c>
      <c r="K775" s="622">
        <v>995</v>
      </c>
      <c r="L775" s="622">
        <v>1</v>
      </c>
      <c r="M775" s="622">
        <v>199</v>
      </c>
      <c r="N775" s="622">
        <v>2</v>
      </c>
      <c r="O775" s="622">
        <v>398</v>
      </c>
      <c r="P775" s="610">
        <v>0.4</v>
      </c>
      <c r="Q775" s="623">
        <v>199</v>
      </c>
    </row>
    <row r="776" spans="1:17" ht="14.4" customHeight="1" x14ac:dyDescent="0.3">
      <c r="A776" s="604" t="s">
        <v>2000</v>
      </c>
      <c r="B776" s="605" t="s">
        <v>1525</v>
      </c>
      <c r="C776" s="605" t="s">
        <v>1508</v>
      </c>
      <c r="D776" s="605" t="s">
        <v>1623</v>
      </c>
      <c r="E776" s="605" t="s">
        <v>1624</v>
      </c>
      <c r="F776" s="622">
        <v>74</v>
      </c>
      <c r="G776" s="622">
        <v>14800</v>
      </c>
      <c r="H776" s="622">
        <v>1.1161387631975868</v>
      </c>
      <c r="I776" s="622">
        <v>200</v>
      </c>
      <c r="J776" s="622">
        <v>65</v>
      </c>
      <c r="K776" s="622">
        <v>13260</v>
      </c>
      <c r="L776" s="622">
        <v>1</v>
      </c>
      <c r="M776" s="622">
        <v>204</v>
      </c>
      <c r="N776" s="622">
        <v>114</v>
      </c>
      <c r="O776" s="622">
        <v>23256</v>
      </c>
      <c r="P776" s="610">
        <v>1.7538461538461538</v>
      </c>
      <c r="Q776" s="623">
        <v>204</v>
      </c>
    </row>
    <row r="777" spans="1:17" ht="14.4" customHeight="1" x14ac:dyDescent="0.3">
      <c r="A777" s="604" t="s">
        <v>2000</v>
      </c>
      <c r="B777" s="605" t="s">
        <v>1525</v>
      </c>
      <c r="C777" s="605" t="s">
        <v>1508</v>
      </c>
      <c r="D777" s="605" t="s">
        <v>1625</v>
      </c>
      <c r="E777" s="605" t="s">
        <v>1626</v>
      </c>
      <c r="F777" s="622">
        <v>4</v>
      </c>
      <c r="G777" s="622">
        <v>1672</v>
      </c>
      <c r="H777" s="622">
        <v>0.65414710485133021</v>
      </c>
      <c r="I777" s="622">
        <v>418</v>
      </c>
      <c r="J777" s="622">
        <v>6</v>
      </c>
      <c r="K777" s="622">
        <v>2556</v>
      </c>
      <c r="L777" s="622">
        <v>1</v>
      </c>
      <c r="M777" s="622">
        <v>426</v>
      </c>
      <c r="N777" s="622"/>
      <c r="O777" s="622"/>
      <c r="P777" s="610"/>
      <c r="Q777" s="623"/>
    </row>
    <row r="778" spans="1:17" ht="14.4" customHeight="1" x14ac:dyDescent="0.3">
      <c r="A778" s="604" t="s">
        <v>2000</v>
      </c>
      <c r="B778" s="605" t="s">
        <v>1525</v>
      </c>
      <c r="C778" s="605" t="s">
        <v>1508</v>
      </c>
      <c r="D778" s="605" t="s">
        <v>1627</v>
      </c>
      <c r="E778" s="605" t="s">
        <v>1628</v>
      </c>
      <c r="F778" s="622">
        <v>22</v>
      </c>
      <c r="G778" s="622">
        <v>3498</v>
      </c>
      <c r="H778" s="622">
        <v>0.74000423101332768</v>
      </c>
      <c r="I778" s="622">
        <v>159</v>
      </c>
      <c r="J778" s="622">
        <v>29</v>
      </c>
      <c r="K778" s="622">
        <v>4727</v>
      </c>
      <c r="L778" s="622">
        <v>1</v>
      </c>
      <c r="M778" s="622">
        <v>163</v>
      </c>
      <c r="N778" s="622">
        <v>24</v>
      </c>
      <c r="O778" s="622">
        <v>3912</v>
      </c>
      <c r="P778" s="610">
        <v>0.82758620689655171</v>
      </c>
      <c r="Q778" s="623">
        <v>163</v>
      </c>
    </row>
    <row r="779" spans="1:17" ht="14.4" customHeight="1" x14ac:dyDescent="0.3">
      <c r="A779" s="604" t="s">
        <v>2000</v>
      </c>
      <c r="B779" s="605" t="s">
        <v>1525</v>
      </c>
      <c r="C779" s="605" t="s">
        <v>1508</v>
      </c>
      <c r="D779" s="605" t="s">
        <v>1629</v>
      </c>
      <c r="E779" s="605" t="s">
        <v>1630</v>
      </c>
      <c r="F779" s="622">
        <v>2</v>
      </c>
      <c r="G779" s="622">
        <v>856</v>
      </c>
      <c r="H779" s="622"/>
      <c r="I779" s="622">
        <v>428</v>
      </c>
      <c r="J779" s="622"/>
      <c r="K779" s="622"/>
      <c r="L779" s="622"/>
      <c r="M779" s="622"/>
      <c r="N779" s="622">
        <v>2</v>
      </c>
      <c r="O779" s="622">
        <v>872</v>
      </c>
      <c r="P779" s="610"/>
      <c r="Q779" s="623">
        <v>436</v>
      </c>
    </row>
    <row r="780" spans="1:17" ht="14.4" customHeight="1" x14ac:dyDescent="0.3">
      <c r="A780" s="604" t="s">
        <v>2000</v>
      </c>
      <c r="B780" s="605" t="s">
        <v>1525</v>
      </c>
      <c r="C780" s="605" t="s">
        <v>1508</v>
      </c>
      <c r="D780" s="605" t="s">
        <v>1631</v>
      </c>
      <c r="E780" s="605" t="s">
        <v>1632</v>
      </c>
      <c r="F780" s="622">
        <v>10</v>
      </c>
      <c r="G780" s="622">
        <v>21230</v>
      </c>
      <c r="H780" s="622">
        <v>1.0951201898277108</v>
      </c>
      <c r="I780" s="622">
        <v>2123</v>
      </c>
      <c r="J780" s="622">
        <v>9</v>
      </c>
      <c r="K780" s="622">
        <v>19386</v>
      </c>
      <c r="L780" s="622">
        <v>1</v>
      </c>
      <c r="M780" s="622">
        <v>2154</v>
      </c>
      <c r="N780" s="622">
        <v>4</v>
      </c>
      <c r="O780" s="622">
        <v>8620</v>
      </c>
      <c r="P780" s="610">
        <v>0.44465077891261734</v>
      </c>
      <c r="Q780" s="623">
        <v>2155</v>
      </c>
    </row>
    <row r="781" spans="1:17" ht="14.4" customHeight="1" x14ac:dyDescent="0.3">
      <c r="A781" s="604" t="s">
        <v>2000</v>
      </c>
      <c r="B781" s="605" t="s">
        <v>1525</v>
      </c>
      <c r="C781" s="605" t="s">
        <v>1508</v>
      </c>
      <c r="D781" s="605" t="s">
        <v>1773</v>
      </c>
      <c r="E781" s="605" t="s">
        <v>1764</v>
      </c>
      <c r="F781" s="622"/>
      <c r="G781" s="622"/>
      <c r="H781" s="622"/>
      <c r="I781" s="622"/>
      <c r="J781" s="622">
        <v>4</v>
      </c>
      <c r="K781" s="622">
        <v>7552</v>
      </c>
      <c r="L781" s="622">
        <v>1</v>
      </c>
      <c r="M781" s="622">
        <v>1888</v>
      </c>
      <c r="N781" s="622">
        <v>4</v>
      </c>
      <c r="O781" s="622">
        <v>7556</v>
      </c>
      <c r="P781" s="610">
        <v>1.0005296610169492</v>
      </c>
      <c r="Q781" s="623">
        <v>1889</v>
      </c>
    </row>
    <row r="782" spans="1:17" ht="14.4" customHeight="1" x14ac:dyDescent="0.3">
      <c r="A782" s="604" t="s">
        <v>2000</v>
      </c>
      <c r="B782" s="605" t="s">
        <v>1525</v>
      </c>
      <c r="C782" s="605" t="s">
        <v>1508</v>
      </c>
      <c r="D782" s="605" t="s">
        <v>1635</v>
      </c>
      <c r="E782" s="605" t="s">
        <v>1636</v>
      </c>
      <c r="F782" s="622">
        <v>5</v>
      </c>
      <c r="G782" s="622">
        <v>4585</v>
      </c>
      <c r="H782" s="622">
        <v>0.44675046282763325</v>
      </c>
      <c r="I782" s="622">
        <v>917</v>
      </c>
      <c r="J782" s="622">
        <v>11</v>
      </c>
      <c r="K782" s="622">
        <v>10263</v>
      </c>
      <c r="L782" s="622">
        <v>1</v>
      </c>
      <c r="M782" s="622">
        <v>933</v>
      </c>
      <c r="N782" s="622">
        <v>1</v>
      </c>
      <c r="O782" s="622">
        <v>934</v>
      </c>
      <c r="P782" s="610">
        <v>9.1006528305563675E-2</v>
      </c>
      <c r="Q782" s="623">
        <v>934</v>
      </c>
    </row>
    <row r="783" spans="1:17" ht="14.4" customHeight="1" x14ac:dyDescent="0.3">
      <c r="A783" s="604" t="s">
        <v>2000</v>
      </c>
      <c r="B783" s="605" t="s">
        <v>1525</v>
      </c>
      <c r="C783" s="605" t="s">
        <v>1508</v>
      </c>
      <c r="D783" s="605" t="s">
        <v>1776</v>
      </c>
      <c r="E783" s="605" t="s">
        <v>1777</v>
      </c>
      <c r="F783" s="622">
        <v>1</v>
      </c>
      <c r="G783" s="622">
        <v>8399</v>
      </c>
      <c r="H783" s="622">
        <v>0.24822674074949758</v>
      </c>
      <c r="I783" s="622">
        <v>8399</v>
      </c>
      <c r="J783" s="622">
        <v>4</v>
      </c>
      <c r="K783" s="622">
        <v>33836</v>
      </c>
      <c r="L783" s="622">
        <v>1</v>
      </c>
      <c r="M783" s="622">
        <v>8459</v>
      </c>
      <c r="N783" s="622">
        <v>3</v>
      </c>
      <c r="O783" s="622">
        <v>25380</v>
      </c>
      <c r="P783" s="610">
        <v>0.75008866296252508</v>
      </c>
      <c r="Q783" s="623">
        <v>8460</v>
      </c>
    </row>
    <row r="784" spans="1:17" ht="14.4" customHeight="1" x14ac:dyDescent="0.3">
      <c r="A784" s="604" t="s">
        <v>2000</v>
      </c>
      <c r="B784" s="605" t="s">
        <v>1525</v>
      </c>
      <c r="C784" s="605" t="s">
        <v>1508</v>
      </c>
      <c r="D784" s="605" t="s">
        <v>1639</v>
      </c>
      <c r="E784" s="605" t="s">
        <v>1640</v>
      </c>
      <c r="F784" s="622"/>
      <c r="G784" s="622"/>
      <c r="H784" s="622"/>
      <c r="I784" s="622"/>
      <c r="J784" s="622"/>
      <c r="K784" s="622"/>
      <c r="L784" s="622"/>
      <c r="M784" s="622"/>
      <c r="N784" s="622">
        <v>1</v>
      </c>
      <c r="O784" s="622">
        <v>259</v>
      </c>
      <c r="P784" s="610"/>
      <c r="Q784" s="623">
        <v>259</v>
      </c>
    </row>
    <row r="785" spans="1:17" ht="14.4" customHeight="1" x14ac:dyDescent="0.3">
      <c r="A785" s="604" t="s">
        <v>2000</v>
      </c>
      <c r="B785" s="605" t="s">
        <v>1525</v>
      </c>
      <c r="C785" s="605" t="s">
        <v>1508</v>
      </c>
      <c r="D785" s="605" t="s">
        <v>1641</v>
      </c>
      <c r="E785" s="605" t="s">
        <v>1642</v>
      </c>
      <c r="F785" s="622">
        <v>1</v>
      </c>
      <c r="G785" s="622">
        <v>2005</v>
      </c>
      <c r="H785" s="622"/>
      <c r="I785" s="622">
        <v>2005</v>
      </c>
      <c r="J785" s="622"/>
      <c r="K785" s="622"/>
      <c r="L785" s="622"/>
      <c r="M785" s="622"/>
      <c r="N785" s="622"/>
      <c r="O785" s="622"/>
      <c r="P785" s="610"/>
      <c r="Q785" s="623"/>
    </row>
    <row r="786" spans="1:17" ht="14.4" customHeight="1" x14ac:dyDescent="0.3">
      <c r="A786" s="604" t="s">
        <v>2000</v>
      </c>
      <c r="B786" s="605" t="s">
        <v>1525</v>
      </c>
      <c r="C786" s="605" t="s">
        <v>1508</v>
      </c>
      <c r="D786" s="605" t="s">
        <v>1643</v>
      </c>
      <c r="E786" s="605" t="s">
        <v>1644</v>
      </c>
      <c r="F786" s="622"/>
      <c r="G786" s="622"/>
      <c r="H786" s="622"/>
      <c r="I786" s="622"/>
      <c r="J786" s="622"/>
      <c r="K786" s="622"/>
      <c r="L786" s="622"/>
      <c r="M786" s="622"/>
      <c r="N786" s="622">
        <v>1</v>
      </c>
      <c r="O786" s="622">
        <v>283</v>
      </c>
      <c r="P786" s="610"/>
      <c r="Q786" s="623">
        <v>283</v>
      </c>
    </row>
    <row r="787" spans="1:17" ht="14.4" customHeight="1" x14ac:dyDescent="0.3">
      <c r="A787" s="604" t="s">
        <v>2000</v>
      </c>
      <c r="B787" s="605" t="s">
        <v>1525</v>
      </c>
      <c r="C787" s="605" t="s">
        <v>1508</v>
      </c>
      <c r="D787" s="605" t="s">
        <v>2003</v>
      </c>
      <c r="E787" s="605" t="s">
        <v>2004</v>
      </c>
      <c r="F787" s="622"/>
      <c r="G787" s="622"/>
      <c r="H787" s="622"/>
      <c r="I787" s="622"/>
      <c r="J787" s="622">
        <v>1</v>
      </c>
      <c r="K787" s="622">
        <v>685</v>
      </c>
      <c r="L787" s="622">
        <v>1</v>
      </c>
      <c r="M787" s="622">
        <v>685</v>
      </c>
      <c r="N787" s="622"/>
      <c r="O787" s="622"/>
      <c r="P787" s="610"/>
      <c r="Q787" s="623"/>
    </row>
    <row r="788" spans="1:17" ht="14.4" customHeight="1" x14ac:dyDescent="0.3">
      <c r="A788" s="604" t="s">
        <v>2005</v>
      </c>
      <c r="B788" s="605" t="s">
        <v>1525</v>
      </c>
      <c r="C788" s="605" t="s">
        <v>1526</v>
      </c>
      <c r="D788" s="605" t="s">
        <v>1529</v>
      </c>
      <c r="E788" s="605" t="s">
        <v>1530</v>
      </c>
      <c r="F788" s="622">
        <v>0.33</v>
      </c>
      <c r="G788" s="622">
        <v>843.25</v>
      </c>
      <c r="H788" s="622">
        <v>0.4647593117208082</v>
      </c>
      <c r="I788" s="622">
        <v>2555.30303030303</v>
      </c>
      <c r="J788" s="622">
        <v>0.67</v>
      </c>
      <c r="K788" s="622">
        <v>1814.38</v>
      </c>
      <c r="L788" s="622">
        <v>1</v>
      </c>
      <c r="M788" s="622">
        <v>2708.0298507462685</v>
      </c>
      <c r="N788" s="622"/>
      <c r="O788" s="622"/>
      <c r="P788" s="610"/>
      <c r="Q788" s="623"/>
    </row>
    <row r="789" spans="1:17" ht="14.4" customHeight="1" x14ac:dyDescent="0.3">
      <c r="A789" s="604" t="s">
        <v>2005</v>
      </c>
      <c r="B789" s="605" t="s">
        <v>1525</v>
      </c>
      <c r="C789" s="605" t="s">
        <v>1526</v>
      </c>
      <c r="D789" s="605" t="s">
        <v>1532</v>
      </c>
      <c r="E789" s="605" t="s">
        <v>642</v>
      </c>
      <c r="F789" s="622"/>
      <c r="G789" s="622"/>
      <c r="H789" s="622"/>
      <c r="I789" s="622"/>
      <c r="J789" s="622"/>
      <c r="K789" s="622"/>
      <c r="L789" s="622"/>
      <c r="M789" s="622"/>
      <c r="N789" s="622">
        <v>1</v>
      </c>
      <c r="O789" s="622">
        <v>1004.83</v>
      </c>
      <c r="P789" s="610"/>
      <c r="Q789" s="623">
        <v>1004.83</v>
      </c>
    </row>
    <row r="790" spans="1:17" ht="14.4" customHeight="1" x14ac:dyDescent="0.3">
      <c r="A790" s="604" t="s">
        <v>2005</v>
      </c>
      <c r="B790" s="605" t="s">
        <v>1525</v>
      </c>
      <c r="C790" s="605" t="s">
        <v>1526</v>
      </c>
      <c r="D790" s="605" t="s">
        <v>1544</v>
      </c>
      <c r="E790" s="605" t="s">
        <v>665</v>
      </c>
      <c r="F790" s="622"/>
      <c r="G790" s="622"/>
      <c r="H790" s="622"/>
      <c r="I790" s="622"/>
      <c r="J790" s="622">
        <v>0.03</v>
      </c>
      <c r="K790" s="622">
        <v>1381.23</v>
      </c>
      <c r="L790" s="622">
        <v>1</v>
      </c>
      <c r="M790" s="622">
        <v>46041</v>
      </c>
      <c r="N790" s="622"/>
      <c r="O790" s="622"/>
      <c r="P790" s="610"/>
      <c r="Q790" s="623"/>
    </row>
    <row r="791" spans="1:17" ht="14.4" customHeight="1" x14ac:dyDescent="0.3">
      <c r="A791" s="604" t="s">
        <v>2005</v>
      </c>
      <c r="B791" s="605" t="s">
        <v>1525</v>
      </c>
      <c r="C791" s="605" t="s">
        <v>1501</v>
      </c>
      <c r="D791" s="605" t="s">
        <v>1545</v>
      </c>
      <c r="E791" s="605" t="s">
        <v>1546</v>
      </c>
      <c r="F791" s="622"/>
      <c r="G791" s="622"/>
      <c r="H791" s="622"/>
      <c r="I791" s="622"/>
      <c r="J791" s="622"/>
      <c r="K791" s="622"/>
      <c r="L791" s="622"/>
      <c r="M791" s="622"/>
      <c r="N791" s="622">
        <v>1</v>
      </c>
      <c r="O791" s="622">
        <v>1841.62</v>
      </c>
      <c r="P791" s="610"/>
      <c r="Q791" s="623">
        <v>1841.62</v>
      </c>
    </row>
    <row r="792" spans="1:17" ht="14.4" customHeight="1" x14ac:dyDescent="0.3">
      <c r="A792" s="604" t="s">
        <v>2005</v>
      </c>
      <c r="B792" s="605" t="s">
        <v>1525</v>
      </c>
      <c r="C792" s="605" t="s">
        <v>1501</v>
      </c>
      <c r="D792" s="605" t="s">
        <v>1506</v>
      </c>
      <c r="E792" s="605" t="s">
        <v>1507</v>
      </c>
      <c r="F792" s="622"/>
      <c r="G792" s="622"/>
      <c r="H792" s="622"/>
      <c r="I792" s="622"/>
      <c r="J792" s="622"/>
      <c r="K792" s="622"/>
      <c r="L792" s="622"/>
      <c r="M792" s="622"/>
      <c r="N792" s="622">
        <v>1</v>
      </c>
      <c r="O792" s="622">
        <v>511</v>
      </c>
      <c r="P792" s="610"/>
      <c r="Q792" s="623">
        <v>511</v>
      </c>
    </row>
    <row r="793" spans="1:17" ht="14.4" customHeight="1" x14ac:dyDescent="0.3">
      <c r="A793" s="604" t="s">
        <v>2005</v>
      </c>
      <c r="B793" s="605" t="s">
        <v>1525</v>
      </c>
      <c r="C793" s="605" t="s">
        <v>1508</v>
      </c>
      <c r="D793" s="605" t="s">
        <v>1551</v>
      </c>
      <c r="E793" s="605" t="s">
        <v>1552</v>
      </c>
      <c r="F793" s="622"/>
      <c r="G793" s="622"/>
      <c r="H793" s="622"/>
      <c r="I793" s="622"/>
      <c r="J793" s="622">
        <v>8</v>
      </c>
      <c r="K793" s="622">
        <v>296</v>
      </c>
      <c r="L793" s="622">
        <v>1</v>
      </c>
      <c r="M793" s="622">
        <v>37</v>
      </c>
      <c r="N793" s="622">
        <v>10</v>
      </c>
      <c r="O793" s="622">
        <v>370</v>
      </c>
      <c r="P793" s="610">
        <v>1.25</v>
      </c>
      <c r="Q793" s="623">
        <v>37</v>
      </c>
    </row>
    <row r="794" spans="1:17" ht="14.4" customHeight="1" x14ac:dyDescent="0.3">
      <c r="A794" s="604" t="s">
        <v>2005</v>
      </c>
      <c r="B794" s="605" t="s">
        <v>1525</v>
      </c>
      <c r="C794" s="605" t="s">
        <v>1508</v>
      </c>
      <c r="D794" s="605" t="s">
        <v>1553</v>
      </c>
      <c r="E794" s="605" t="s">
        <v>1554</v>
      </c>
      <c r="F794" s="622">
        <v>1</v>
      </c>
      <c r="G794" s="622">
        <v>207</v>
      </c>
      <c r="H794" s="622">
        <v>0.971830985915493</v>
      </c>
      <c r="I794" s="622">
        <v>207</v>
      </c>
      <c r="J794" s="622">
        <v>1</v>
      </c>
      <c r="K794" s="622">
        <v>213</v>
      </c>
      <c r="L794" s="622">
        <v>1</v>
      </c>
      <c r="M794" s="622">
        <v>213</v>
      </c>
      <c r="N794" s="622"/>
      <c r="O794" s="622"/>
      <c r="P794" s="610"/>
      <c r="Q794" s="623"/>
    </row>
    <row r="795" spans="1:17" ht="14.4" customHeight="1" x14ac:dyDescent="0.3">
      <c r="A795" s="604" t="s">
        <v>2005</v>
      </c>
      <c r="B795" s="605" t="s">
        <v>1525</v>
      </c>
      <c r="C795" s="605" t="s">
        <v>1508</v>
      </c>
      <c r="D795" s="605" t="s">
        <v>1555</v>
      </c>
      <c r="E795" s="605" t="s">
        <v>1556</v>
      </c>
      <c r="F795" s="622">
        <v>1</v>
      </c>
      <c r="G795" s="622">
        <v>151</v>
      </c>
      <c r="H795" s="622">
        <v>0.97419354838709682</v>
      </c>
      <c r="I795" s="622">
        <v>151</v>
      </c>
      <c r="J795" s="622">
        <v>1</v>
      </c>
      <c r="K795" s="622">
        <v>155</v>
      </c>
      <c r="L795" s="622">
        <v>1</v>
      </c>
      <c r="M795" s="622">
        <v>155</v>
      </c>
      <c r="N795" s="622"/>
      <c r="O795" s="622"/>
      <c r="P795" s="610"/>
      <c r="Q795" s="623"/>
    </row>
    <row r="796" spans="1:17" ht="14.4" customHeight="1" x14ac:dyDescent="0.3">
      <c r="A796" s="604" t="s">
        <v>2005</v>
      </c>
      <c r="B796" s="605" t="s">
        <v>1525</v>
      </c>
      <c r="C796" s="605" t="s">
        <v>1508</v>
      </c>
      <c r="D796" s="605" t="s">
        <v>1557</v>
      </c>
      <c r="E796" s="605" t="s">
        <v>1558</v>
      </c>
      <c r="F796" s="622">
        <v>2</v>
      </c>
      <c r="G796" s="622">
        <v>366</v>
      </c>
      <c r="H796" s="622">
        <v>0.48930481283422461</v>
      </c>
      <c r="I796" s="622">
        <v>183</v>
      </c>
      <c r="J796" s="622">
        <v>4</v>
      </c>
      <c r="K796" s="622">
        <v>748</v>
      </c>
      <c r="L796" s="622">
        <v>1</v>
      </c>
      <c r="M796" s="622">
        <v>187</v>
      </c>
      <c r="N796" s="622"/>
      <c r="O796" s="622"/>
      <c r="P796" s="610"/>
      <c r="Q796" s="623"/>
    </row>
    <row r="797" spans="1:17" ht="14.4" customHeight="1" x14ac:dyDescent="0.3">
      <c r="A797" s="604" t="s">
        <v>2005</v>
      </c>
      <c r="B797" s="605" t="s">
        <v>1525</v>
      </c>
      <c r="C797" s="605" t="s">
        <v>1508</v>
      </c>
      <c r="D797" s="605" t="s">
        <v>1559</v>
      </c>
      <c r="E797" s="605" t="s">
        <v>1560</v>
      </c>
      <c r="F797" s="622">
        <v>155</v>
      </c>
      <c r="G797" s="622">
        <v>19375</v>
      </c>
      <c r="H797" s="622">
        <v>1.0735261524822695</v>
      </c>
      <c r="I797" s="622">
        <v>125</v>
      </c>
      <c r="J797" s="622">
        <v>141</v>
      </c>
      <c r="K797" s="622">
        <v>18048</v>
      </c>
      <c r="L797" s="622">
        <v>1</v>
      </c>
      <c r="M797" s="622">
        <v>128</v>
      </c>
      <c r="N797" s="622">
        <v>118</v>
      </c>
      <c r="O797" s="622">
        <v>15104</v>
      </c>
      <c r="P797" s="610">
        <v>0.83687943262411346</v>
      </c>
      <c r="Q797" s="623">
        <v>128</v>
      </c>
    </row>
    <row r="798" spans="1:17" ht="14.4" customHeight="1" x14ac:dyDescent="0.3">
      <c r="A798" s="604" t="s">
        <v>2005</v>
      </c>
      <c r="B798" s="605" t="s">
        <v>1525</v>
      </c>
      <c r="C798" s="605" t="s">
        <v>1508</v>
      </c>
      <c r="D798" s="605" t="s">
        <v>1561</v>
      </c>
      <c r="E798" s="605" t="s">
        <v>1562</v>
      </c>
      <c r="F798" s="622">
        <v>175</v>
      </c>
      <c r="G798" s="622">
        <v>38325</v>
      </c>
      <c r="H798" s="622">
        <v>0.94429113487409455</v>
      </c>
      <c r="I798" s="622">
        <v>219</v>
      </c>
      <c r="J798" s="622">
        <v>182</v>
      </c>
      <c r="K798" s="622">
        <v>40586</v>
      </c>
      <c r="L798" s="622">
        <v>1</v>
      </c>
      <c r="M798" s="622">
        <v>223</v>
      </c>
      <c r="N798" s="622">
        <v>223</v>
      </c>
      <c r="O798" s="622">
        <v>49729</v>
      </c>
      <c r="P798" s="610">
        <v>1.2252747252747254</v>
      </c>
      <c r="Q798" s="623">
        <v>223</v>
      </c>
    </row>
    <row r="799" spans="1:17" ht="14.4" customHeight="1" x14ac:dyDescent="0.3">
      <c r="A799" s="604" t="s">
        <v>2005</v>
      </c>
      <c r="B799" s="605" t="s">
        <v>1525</v>
      </c>
      <c r="C799" s="605" t="s">
        <v>1508</v>
      </c>
      <c r="D799" s="605" t="s">
        <v>1579</v>
      </c>
      <c r="E799" s="605" t="s">
        <v>1580</v>
      </c>
      <c r="F799" s="622">
        <v>1</v>
      </c>
      <c r="G799" s="622">
        <v>330</v>
      </c>
      <c r="H799" s="622"/>
      <c r="I799" s="622">
        <v>330</v>
      </c>
      <c r="J799" s="622"/>
      <c r="K799" s="622"/>
      <c r="L799" s="622"/>
      <c r="M799" s="622"/>
      <c r="N799" s="622">
        <v>1</v>
      </c>
      <c r="O799" s="622">
        <v>350</v>
      </c>
      <c r="P799" s="610"/>
      <c r="Q799" s="623">
        <v>350</v>
      </c>
    </row>
    <row r="800" spans="1:17" ht="14.4" customHeight="1" x14ac:dyDescent="0.3">
      <c r="A800" s="604" t="s">
        <v>2005</v>
      </c>
      <c r="B800" s="605" t="s">
        <v>1525</v>
      </c>
      <c r="C800" s="605" t="s">
        <v>1508</v>
      </c>
      <c r="D800" s="605" t="s">
        <v>1593</v>
      </c>
      <c r="E800" s="605" t="s">
        <v>1594</v>
      </c>
      <c r="F800" s="622">
        <v>1</v>
      </c>
      <c r="G800" s="622">
        <v>5076</v>
      </c>
      <c r="H800" s="622">
        <v>0.98429319371727753</v>
      </c>
      <c r="I800" s="622">
        <v>5076</v>
      </c>
      <c r="J800" s="622">
        <v>1</v>
      </c>
      <c r="K800" s="622">
        <v>5157</v>
      </c>
      <c r="L800" s="622">
        <v>1</v>
      </c>
      <c r="M800" s="622">
        <v>5157</v>
      </c>
      <c r="N800" s="622">
        <v>1</v>
      </c>
      <c r="O800" s="622">
        <v>5157</v>
      </c>
      <c r="P800" s="610">
        <v>1</v>
      </c>
      <c r="Q800" s="623">
        <v>5157</v>
      </c>
    </row>
    <row r="801" spans="1:17" ht="14.4" customHeight="1" x14ac:dyDescent="0.3">
      <c r="A801" s="604" t="s">
        <v>2005</v>
      </c>
      <c r="B801" s="605" t="s">
        <v>1525</v>
      </c>
      <c r="C801" s="605" t="s">
        <v>1508</v>
      </c>
      <c r="D801" s="605" t="s">
        <v>1601</v>
      </c>
      <c r="E801" s="605" t="s">
        <v>1602</v>
      </c>
      <c r="F801" s="622">
        <v>36</v>
      </c>
      <c r="G801" s="622">
        <v>6300</v>
      </c>
      <c r="H801" s="622">
        <v>1.1864406779661016</v>
      </c>
      <c r="I801" s="622">
        <v>175</v>
      </c>
      <c r="J801" s="622">
        <v>30</v>
      </c>
      <c r="K801" s="622">
        <v>5310</v>
      </c>
      <c r="L801" s="622">
        <v>1</v>
      </c>
      <c r="M801" s="622">
        <v>177</v>
      </c>
      <c r="N801" s="622">
        <v>45</v>
      </c>
      <c r="O801" s="622">
        <v>7965</v>
      </c>
      <c r="P801" s="610">
        <v>1.5</v>
      </c>
      <c r="Q801" s="623">
        <v>177</v>
      </c>
    </row>
    <row r="802" spans="1:17" ht="14.4" customHeight="1" x14ac:dyDescent="0.3">
      <c r="A802" s="604" t="s">
        <v>2005</v>
      </c>
      <c r="B802" s="605" t="s">
        <v>1525</v>
      </c>
      <c r="C802" s="605" t="s">
        <v>1508</v>
      </c>
      <c r="D802" s="605" t="s">
        <v>1603</v>
      </c>
      <c r="E802" s="605" t="s">
        <v>1604</v>
      </c>
      <c r="F802" s="622">
        <v>6</v>
      </c>
      <c r="G802" s="622">
        <v>12006</v>
      </c>
      <c r="H802" s="622">
        <v>1.465576171875</v>
      </c>
      <c r="I802" s="622">
        <v>2001</v>
      </c>
      <c r="J802" s="622">
        <v>4</v>
      </c>
      <c r="K802" s="622">
        <v>8192</v>
      </c>
      <c r="L802" s="622">
        <v>1</v>
      </c>
      <c r="M802" s="622">
        <v>2048</v>
      </c>
      <c r="N802" s="622">
        <v>5</v>
      </c>
      <c r="O802" s="622">
        <v>10245</v>
      </c>
      <c r="P802" s="610">
        <v>1.2506103515625</v>
      </c>
      <c r="Q802" s="623">
        <v>2049</v>
      </c>
    </row>
    <row r="803" spans="1:17" ht="14.4" customHeight="1" x14ac:dyDescent="0.3">
      <c r="A803" s="604" t="s">
        <v>2005</v>
      </c>
      <c r="B803" s="605" t="s">
        <v>1525</v>
      </c>
      <c r="C803" s="605" t="s">
        <v>1508</v>
      </c>
      <c r="D803" s="605" t="s">
        <v>1609</v>
      </c>
      <c r="E803" s="605" t="s">
        <v>1610</v>
      </c>
      <c r="F803" s="622">
        <v>1</v>
      </c>
      <c r="G803" s="622">
        <v>2696</v>
      </c>
      <c r="H803" s="622">
        <v>0.98538011695906436</v>
      </c>
      <c r="I803" s="622">
        <v>2696</v>
      </c>
      <c r="J803" s="622">
        <v>1</v>
      </c>
      <c r="K803" s="622">
        <v>2736</v>
      </c>
      <c r="L803" s="622">
        <v>1</v>
      </c>
      <c r="M803" s="622">
        <v>2736</v>
      </c>
      <c r="N803" s="622"/>
      <c r="O803" s="622"/>
      <c r="P803" s="610"/>
      <c r="Q803" s="623"/>
    </row>
    <row r="804" spans="1:17" ht="14.4" customHeight="1" x14ac:dyDescent="0.3">
      <c r="A804" s="604" t="s">
        <v>2005</v>
      </c>
      <c r="B804" s="605" t="s">
        <v>1525</v>
      </c>
      <c r="C804" s="605" t="s">
        <v>1508</v>
      </c>
      <c r="D804" s="605" t="s">
        <v>1619</v>
      </c>
      <c r="E804" s="605" t="s">
        <v>1620</v>
      </c>
      <c r="F804" s="622">
        <v>33</v>
      </c>
      <c r="G804" s="622">
        <v>4983</v>
      </c>
      <c r="H804" s="622">
        <v>0.97419354838709682</v>
      </c>
      <c r="I804" s="622">
        <v>151</v>
      </c>
      <c r="J804" s="622">
        <v>33</v>
      </c>
      <c r="K804" s="622">
        <v>5115</v>
      </c>
      <c r="L804" s="622">
        <v>1</v>
      </c>
      <c r="M804" s="622">
        <v>155</v>
      </c>
      <c r="N804" s="622">
        <v>39</v>
      </c>
      <c r="O804" s="622">
        <v>6045</v>
      </c>
      <c r="P804" s="610">
        <v>1.1818181818181819</v>
      </c>
      <c r="Q804" s="623">
        <v>155</v>
      </c>
    </row>
    <row r="805" spans="1:17" ht="14.4" customHeight="1" x14ac:dyDescent="0.3">
      <c r="A805" s="604" t="s">
        <v>2005</v>
      </c>
      <c r="B805" s="605" t="s">
        <v>1525</v>
      </c>
      <c r="C805" s="605" t="s">
        <v>1508</v>
      </c>
      <c r="D805" s="605" t="s">
        <v>1621</v>
      </c>
      <c r="E805" s="605" t="s">
        <v>1622</v>
      </c>
      <c r="F805" s="622">
        <v>54</v>
      </c>
      <c r="G805" s="622">
        <v>10530</v>
      </c>
      <c r="H805" s="622">
        <v>0.91232022179864847</v>
      </c>
      <c r="I805" s="622">
        <v>195</v>
      </c>
      <c r="J805" s="622">
        <v>58</v>
      </c>
      <c r="K805" s="622">
        <v>11542</v>
      </c>
      <c r="L805" s="622">
        <v>1</v>
      </c>
      <c r="M805" s="622">
        <v>199</v>
      </c>
      <c r="N805" s="622">
        <v>45</v>
      </c>
      <c r="O805" s="622">
        <v>8955</v>
      </c>
      <c r="P805" s="610">
        <v>0.77586206896551724</v>
      </c>
      <c r="Q805" s="623">
        <v>199</v>
      </c>
    </row>
    <row r="806" spans="1:17" ht="14.4" customHeight="1" x14ac:dyDescent="0.3">
      <c r="A806" s="604" t="s">
        <v>2005</v>
      </c>
      <c r="B806" s="605" t="s">
        <v>1525</v>
      </c>
      <c r="C806" s="605" t="s">
        <v>1508</v>
      </c>
      <c r="D806" s="605" t="s">
        <v>1623</v>
      </c>
      <c r="E806" s="605" t="s">
        <v>1624</v>
      </c>
      <c r="F806" s="622">
        <v>157</v>
      </c>
      <c r="G806" s="622">
        <v>31400</v>
      </c>
      <c r="H806" s="622">
        <v>0.89489284085727316</v>
      </c>
      <c r="I806" s="622">
        <v>200</v>
      </c>
      <c r="J806" s="622">
        <v>172</v>
      </c>
      <c r="K806" s="622">
        <v>35088</v>
      </c>
      <c r="L806" s="622">
        <v>1</v>
      </c>
      <c r="M806" s="622">
        <v>204</v>
      </c>
      <c r="N806" s="622">
        <v>165</v>
      </c>
      <c r="O806" s="622">
        <v>33660</v>
      </c>
      <c r="P806" s="610">
        <v>0.95930232558139539</v>
      </c>
      <c r="Q806" s="623">
        <v>204</v>
      </c>
    </row>
    <row r="807" spans="1:17" ht="14.4" customHeight="1" x14ac:dyDescent="0.3">
      <c r="A807" s="604" t="s">
        <v>2005</v>
      </c>
      <c r="B807" s="605" t="s">
        <v>1525</v>
      </c>
      <c r="C807" s="605" t="s">
        <v>1508</v>
      </c>
      <c r="D807" s="605" t="s">
        <v>1627</v>
      </c>
      <c r="E807" s="605" t="s">
        <v>1628</v>
      </c>
      <c r="F807" s="622">
        <v>1</v>
      </c>
      <c r="G807" s="622">
        <v>159</v>
      </c>
      <c r="H807" s="622">
        <v>0.97546012269938653</v>
      </c>
      <c r="I807" s="622">
        <v>159</v>
      </c>
      <c r="J807" s="622">
        <v>1</v>
      </c>
      <c r="K807" s="622">
        <v>163</v>
      </c>
      <c r="L807" s="622">
        <v>1</v>
      </c>
      <c r="M807" s="622">
        <v>163</v>
      </c>
      <c r="N807" s="622"/>
      <c r="O807" s="622"/>
      <c r="P807" s="610"/>
      <c r="Q807" s="623"/>
    </row>
    <row r="808" spans="1:17" ht="14.4" customHeight="1" x14ac:dyDescent="0.3">
      <c r="A808" s="604" t="s">
        <v>2005</v>
      </c>
      <c r="B808" s="605" t="s">
        <v>1525</v>
      </c>
      <c r="C808" s="605" t="s">
        <v>1508</v>
      </c>
      <c r="D808" s="605" t="s">
        <v>1631</v>
      </c>
      <c r="E808" s="605" t="s">
        <v>1632</v>
      </c>
      <c r="F808" s="622"/>
      <c r="G808" s="622"/>
      <c r="H808" s="622"/>
      <c r="I808" s="622"/>
      <c r="J808" s="622">
        <v>6</v>
      </c>
      <c r="K808" s="622">
        <v>12924</v>
      </c>
      <c r="L808" s="622">
        <v>1</v>
      </c>
      <c r="M808" s="622">
        <v>2154</v>
      </c>
      <c r="N808" s="622">
        <v>2</v>
      </c>
      <c r="O808" s="622">
        <v>4310</v>
      </c>
      <c r="P808" s="610">
        <v>0.33348808418446302</v>
      </c>
      <c r="Q808" s="623">
        <v>2155</v>
      </c>
    </row>
    <row r="809" spans="1:17" ht="14.4" customHeight="1" x14ac:dyDescent="0.3">
      <c r="A809" s="604" t="s">
        <v>2005</v>
      </c>
      <c r="B809" s="605" t="s">
        <v>1525</v>
      </c>
      <c r="C809" s="605" t="s">
        <v>1508</v>
      </c>
      <c r="D809" s="605" t="s">
        <v>1641</v>
      </c>
      <c r="E809" s="605" t="s">
        <v>1642</v>
      </c>
      <c r="F809" s="622"/>
      <c r="G809" s="622"/>
      <c r="H809" s="622"/>
      <c r="I809" s="622"/>
      <c r="J809" s="622"/>
      <c r="K809" s="622"/>
      <c r="L809" s="622"/>
      <c r="M809" s="622"/>
      <c r="N809" s="622">
        <v>1</v>
      </c>
      <c r="O809" s="622">
        <v>2053</v>
      </c>
      <c r="P809" s="610"/>
      <c r="Q809" s="623">
        <v>2053</v>
      </c>
    </row>
    <row r="810" spans="1:17" ht="14.4" customHeight="1" x14ac:dyDescent="0.3">
      <c r="A810" s="604" t="s">
        <v>2005</v>
      </c>
      <c r="B810" s="605" t="s">
        <v>1525</v>
      </c>
      <c r="C810" s="605" t="s">
        <v>1508</v>
      </c>
      <c r="D810" s="605" t="s">
        <v>1643</v>
      </c>
      <c r="E810" s="605" t="s">
        <v>1644</v>
      </c>
      <c r="F810" s="622">
        <v>2</v>
      </c>
      <c r="G810" s="622">
        <v>558</v>
      </c>
      <c r="H810" s="622">
        <v>0.65724381625441697</v>
      </c>
      <c r="I810" s="622">
        <v>279</v>
      </c>
      <c r="J810" s="622">
        <v>3</v>
      </c>
      <c r="K810" s="622">
        <v>849</v>
      </c>
      <c r="L810" s="622">
        <v>1</v>
      </c>
      <c r="M810" s="622">
        <v>283</v>
      </c>
      <c r="N810" s="622">
        <v>6</v>
      </c>
      <c r="O810" s="622">
        <v>1698</v>
      </c>
      <c r="P810" s="610">
        <v>2</v>
      </c>
      <c r="Q810" s="623">
        <v>283</v>
      </c>
    </row>
    <row r="811" spans="1:17" ht="14.4" customHeight="1" x14ac:dyDescent="0.3">
      <c r="A811" s="604" t="s">
        <v>2005</v>
      </c>
      <c r="B811" s="605" t="s">
        <v>1525</v>
      </c>
      <c r="C811" s="605" t="s">
        <v>1508</v>
      </c>
      <c r="D811" s="605" t="s">
        <v>1649</v>
      </c>
      <c r="E811" s="605" t="s">
        <v>1650</v>
      </c>
      <c r="F811" s="622"/>
      <c r="G811" s="622"/>
      <c r="H811" s="622"/>
      <c r="I811" s="622"/>
      <c r="J811" s="622"/>
      <c r="K811" s="622"/>
      <c r="L811" s="622"/>
      <c r="M811" s="622"/>
      <c r="N811" s="622">
        <v>2</v>
      </c>
      <c r="O811" s="622">
        <v>704</v>
      </c>
      <c r="P811" s="610"/>
      <c r="Q811" s="623">
        <v>352</v>
      </c>
    </row>
    <row r="812" spans="1:17" ht="14.4" customHeight="1" x14ac:dyDescent="0.3">
      <c r="A812" s="604" t="s">
        <v>2006</v>
      </c>
      <c r="B812" s="605" t="s">
        <v>1525</v>
      </c>
      <c r="C812" s="605" t="s">
        <v>1526</v>
      </c>
      <c r="D812" s="605" t="s">
        <v>1531</v>
      </c>
      <c r="E812" s="605" t="s">
        <v>1530</v>
      </c>
      <c r="F812" s="622">
        <v>0.2</v>
      </c>
      <c r="G812" s="622">
        <v>1277.6500000000001</v>
      </c>
      <c r="H812" s="622"/>
      <c r="I812" s="622">
        <v>6388.25</v>
      </c>
      <c r="J812" s="622"/>
      <c r="K812" s="622"/>
      <c r="L812" s="622"/>
      <c r="M812" s="622"/>
      <c r="N812" s="622"/>
      <c r="O812" s="622"/>
      <c r="P812" s="610"/>
      <c r="Q812" s="623"/>
    </row>
    <row r="813" spans="1:17" ht="14.4" customHeight="1" x14ac:dyDescent="0.3">
      <c r="A813" s="604" t="s">
        <v>2006</v>
      </c>
      <c r="B813" s="605" t="s">
        <v>1525</v>
      </c>
      <c r="C813" s="605" t="s">
        <v>1526</v>
      </c>
      <c r="D813" s="605" t="s">
        <v>1532</v>
      </c>
      <c r="E813" s="605" t="s">
        <v>642</v>
      </c>
      <c r="F813" s="622">
        <v>0.7</v>
      </c>
      <c r="G813" s="622">
        <v>665.93</v>
      </c>
      <c r="H813" s="622"/>
      <c r="I813" s="622">
        <v>951.32857142857142</v>
      </c>
      <c r="J813" s="622"/>
      <c r="K813" s="622"/>
      <c r="L813" s="622"/>
      <c r="M813" s="622"/>
      <c r="N813" s="622">
        <v>1.4</v>
      </c>
      <c r="O813" s="622">
        <v>1406.76</v>
      </c>
      <c r="P813" s="610"/>
      <c r="Q813" s="623">
        <v>1004.8285714285715</v>
      </c>
    </row>
    <row r="814" spans="1:17" ht="14.4" customHeight="1" x14ac:dyDescent="0.3">
      <c r="A814" s="604" t="s">
        <v>2006</v>
      </c>
      <c r="B814" s="605" t="s">
        <v>1525</v>
      </c>
      <c r="C814" s="605" t="s">
        <v>1526</v>
      </c>
      <c r="D814" s="605" t="s">
        <v>1533</v>
      </c>
      <c r="E814" s="605" t="s">
        <v>710</v>
      </c>
      <c r="F814" s="622">
        <v>0.22</v>
      </c>
      <c r="G814" s="622">
        <v>2175.34</v>
      </c>
      <c r="H814" s="622"/>
      <c r="I814" s="622">
        <v>9887.9090909090919</v>
      </c>
      <c r="J814" s="622"/>
      <c r="K814" s="622"/>
      <c r="L814" s="622"/>
      <c r="M814" s="622"/>
      <c r="N814" s="622">
        <v>7.0000000000000007E-2</v>
      </c>
      <c r="O814" s="622">
        <v>692.15</v>
      </c>
      <c r="P814" s="610"/>
      <c r="Q814" s="623">
        <v>9887.8571428571413</v>
      </c>
    </row>
    <row r="815" spans="1:17" ht="14.4" customHeight="1" x14ac:dyDescent="0.3">
      <c r="A815" s="604" t="s">
        <v>2006</v>
      </c>
      <c r="B815" s="605" t="s">
        <v>1525</v>
      </c>
      <c r="C815" s="605" t="s">
        <v>1526</v>
      </c>
      <c r="D815" s="605" t="s">
        <v>1856</v>
      </c>
      <c r="E815" s="605" t="s">
        <v>1857</v>
      </c>
      <c r="F815" s="622">
        <v>2</v>
      </c>
      <c r="G815" s="622">
        <v>796.4</v>
      </c>
      <c r="H815" s="622"/>
      <c r="I815" s="622">
        <v>398.2</v>
      </c>
      <c r="J815" s="622"/>
      <c r="K815" s="622"/>
      <c r="L815" s="622"/>
      <c r="M815" s="622"/>
      <c r="N815" s="622"/>
      <c r="O815" s="622"/>
      <c r="P815" s="610"/>
      <c r="Q815" s="623"/>
    </row>
    <row r="816" spans="1:17" ht="14.4" customHeight="1" x14ac:dyDescent="0.3">
      <c r="A816" s="604" t="s">
        <v>2006</v>
      </c>
      <c r="B816" s="605" t="s">
        <v>1525</v>
      </c>
      <c r="C816" s="605" t="s">
        <v>1526</v>
      </c>
      <c r="D816" s="605" t="s">
        <v>1538</v>
      </c>
      <c r="E816" s="605" t="s">
        <v>665</v>
      </c>
      <c r="F816" s="622"/>
      <c r="G816" s="622"/>
      <c r="H816" s="622"/>
      <c r="I816" s="622"/>
      <c r="J816" s="622"/>
      <c r="K816" s="622"/>
      <c r="L816" s="622"/>
      <c r="M816" s="622"/>
      <c r="N816" s="622">
        <v>0.3</v>
      </c>
      <c r="O816" s="622">
        <v>1364.28</v>
      </c>
      <c r="P816" s="610"/>
      <c r="Q816" s="623">
        <v>4547.6000000000004</v>
      </c>
    </row>
    <row r="817" spans="1:17" ht="14.4" customHeight="1" x14ac:dyDescent="0.3">
      <c r="A817" s="604" t="s">
        <v>2006</v>
      </c>
      <c r="B817" s="605" t="s">
        <v>1525</v>
      </c>
      <c r="C817" s="605" t="s">
        <v>1526</v>
      </c>
      <c r="D817" s="605" t="s">
        <v>1539</v>
      </c>
      <c r="E817" s="605" t="s">
        <v>665</v>
      </c>
      <c r="F817" s="622">
        <v>0.05</v>
      </c>
      <c r="G817" s="622">
        <v>442.7</v>
      </c>
      <c r="H817" s="622">
        <v>0.5</v>
      </c>
      <c r="I817" s="622">
        <v>8854</v>
      </c>
      <c r="J817" s="622">
        <v>0.1</v>
      </c>
      <c r="K817" s="622">
        <v>885.4</v>
      </c>
      <c r="L817" s="622">
        <v>1</v>
      </c>
      <c r="M817" s="622">
        <v>8854</v>
      </c>
      <c r="N817" s="622"/>
      <c r="O817" s="622"/>
      <c r="P817" s="610"/>
      <c r="Q817" s="623"/>
    </row>
    <row r="818" spans="1:17" ht="14.4" customHeight="1" x14ac:dyDescent="0.3">
      <c r="A818" s="604" t="s">
        <v>2006</v>
      </c>
      <c r="B818" s="605" t="s">
        <v>1525</v>
      </c>
      <c r="C818" s="605" t="s">
        <v>1526</v>
      </c>
      <c r="D818" s="605" t="s">
        <v>1540</v>
      </c>
      <c r="E818" s="605" t="s">
        <v>733</v>
      </c>
      <c r="F818" s="622">
        <v>0.1</v>
      </c>
      <c r="G818" s="622">
        <v>194.93</v>
      </c>
      <c r="H818" s="622">
        <v>0.33333333333333337</v>
      </c>
      <c r="I818" s="622">
        <v>1949.3</v>
      </c>
      <c r="J818" s="622">
        <v>0.30000000000000004</v>
      </c>
      <c r="K818" s="622">
        <v>584.79</v>
      </c>
      <c r="L818" s="622">
        <v>1</v>
      </c>
      <c r="M818" s="622">
        <v>1949.2999999999995</v>
      </c>
      <c r="N818" s="622">
        <v>0.2</v>
      </c>
      <c r="O818" s="622">
        <v>389.86</v>
      </c>
      <c r="P818" s="610">
        <v>0.66666666666666674</v>
      </c>
      <c r="Q818" s="623">
        <v>1949.3</v>
      </c>
    </row>
    <row r="819" spans="1:17" ht="14.4" customHeight="1" x14ac:dyDescent="0.3">
      <c r="A819" s="604" t="s">
        <v>2006</v>
      </c>
      <c r="B819" s="605" t="s">
        <v>1525</v>
      </c>
      <c r="C819" s="605" t="s">
        <v>1526</v>
      </c>
      <c r="D819" s="605" t="s">
        <v>1541</v>
      </c>
      <c r="E819" s="605" t="s">
        <v>665</v>
      </c>
      <c r="F819" s="622">
        <v>1.7999999999999998</v>
      </c>
      <c r="G819" s="622">
        <v>3187.4399999999996</v>
      </c>
      <c r="H819" s="622">
        <v>2.5714285714285712</v>
      </c>
      <c r="I819" s="622">
        <v>1770.8</v>
      </c>
      <c r="J819" s="622">
        <v>0.7</v>
      </c>
      <c r="K819" s="622">
        <v>1239.56</v>
      </c>
      <c r="L819" s="622">
        <v>1</v>
      </c>
      <c r="M819" s="622">
        <v>1770.8</v>
      </c>
      <c r="N819" s="622">
        <v>0.7</v>
      </c>
      <c r="O819" s="622">
        <v>1273.32</v>
      </c>
      <c r="P819" s="610">
        <v>1.0272354706508762</v>
      </c>
      <c r="Q819" s="623">
        <v>1819.0285714285715</v>
      </c>
    </row>
    <row r="820" spans="1:17" ht="14.4" customHeight="1" x14ac:dyDescent="0.3">
      <c r="A820" s="604" t="s">
        <v>2006</v>
      </c>
      <c r="B820" s="605" t="s">
        <v>1525</v>
      </c>
      <c r="C820" s="605" t="s">
        <v>1526</v>
      </c>
      <c r="D820" s="605" t="s">
        <v>1542</v>
      </c>
      <c r="E820" s="605" t="s">
        <v>650</v>
      </c>
      <c r="F820" s="622">
        <v>0.1</v>
      </c>
      <c r="G820" s="622">
        <v>37.93</v>
      </c>
      <c r="H820" s="622"/>
      <c r="I820" s="622">
        <v>379.29999999999995</v>
      </c>
      <c r="J820" s="622"/>
      <c r="K820" s="622"/>
      <c r="L820" s="622"/>
      <c r="M820" s="622"/>
      <c r="N820" s="622"/>
      <c r="O820" s="622"/>
      <c r="P820" s="610"/>
      <c r="Q820" s="623"/>
    </row>
    <row r="821" spans="1:17" ht="14.4" customHeight="1" x14ac:dyDescent="0.3">
      <c r="A821" s="604" t="s">
        <v>2006</v>
      </c>
      <c r="B821" s="605" t="s">
        <v>1525</v>
      </c>
      <c r="C821" s="605" t="s">
        <v>1526</v>
      </c>
      <c r="D821" s="605" t="s">
        <v>1543</v>
      </c>
      <c r="E821" s="605" t="s">
        <v>627</v>
      </c>
      <c r="F821" s="622">
        <v>0.05</v>
      </c>
      <c r="G821" s="622">
        <v>45.19</v>
      </c>
      <c r="H821" s="622">
        <v>1</v>
      </c>
      <c r="I821" s="622">
        <v>903.8</v>
      </c>
      <c r="J821" s="622">
        <v>0.05</v>
      </c>
      <c r="K821" s="622">
        <v>45.19</v>
      </c>
      <c r="L821" s="622">
        <v>1</v>
      </c>
      <c r="M821" s="622">
        <v>903.8</v>
      </c>
      <c r="N821" s="622">
        <v>0.05</v>
      </c>
      <c r="O821" s="622">
        <v>45.19</v>
      </c>
      <c r="P821" s="610">
        <v>1</v>
      </c>
      <c r="Q821" s="623">
        <v>903.8</v>
      </c>
    </row>
    <row r="822" spans="1:17" ht="14.4" customHeight="1" x14ac:dyDescent="0.3">
      <c r="A822" s="604" t="s">
        <v>2006</v>
      </c>
      <c r="B822" s="605" t="s">
        <v>1525</v>
      </c>
      <c r="C822" s="605" t="s">
        <v>1526</v>
      </c>
      <c r="D822" s="605" t="s">
        <v>1544</v>
      </c>
      <c r="E822" s="605" t="s">
        <v>665</v>
      </c>
      <c r="F822" s="622">
        <v>0.11</v>
      </c>
      <c r="G822" s="622">
        <v>3329.1099999999997</v>
      </c>
      <c r="H822" s="622">
        <v>0.91262000186410652</v>
      </c>
      <c r="I822" s="622">
        <v>30264.63636363636</v>
      </c>
      <c r="J822" s="622">
        <v>0.11</v>
      </c>
      <c r="K822" s="622">
        <v>3647.86</v>
      </c>
      <c r="L822" s="622">
        <v>1</v>
      </c>
      <c r="M822" s="622">
        <v>33162.36363636364</v>
      </c>
      <c r="N822" s="622">
        <v>0.13</v>
      </c>
      <c r="O822" s="622">
        <v>4474.8099999999995</v>
      </c>
      <c r="P822" s="610">
        <v>1.2266945551638493</v>
      </c>
      <c r="Q822" s="623">
        <v>34421.615384615383</v>
      </c>
    </row>
    <row r="823" spans="1:17" ht="14.4" customHeight="1" x14ac:dyDescent="0.3">
      <c r="A823" s="604" t="s">
        <v>2006</v>
      </c>
      <c r="B823" s="605" t="s">
        <v>1525</v>
      </c>
      <c r="C823" s="605" t="s">
        <v>1501</v>
      </c>
      <c r="D823" s="605" t="s">
        <v>1683</v>
      </c>
      <c r="E823" s="605" t="s">
        <v>1684</v>
      </c>
      <c r="F823" s="622">
        <v>1</v>
      </c>
      <c r="G823" s="622">
        <v>972.32</v>
      </c>
      <c r="H823" s="622"/>
      <c r="I823" s="622">
        <v>972.32</v>
      </c>
      <c r="J823" s="622"/>
      <c r="K823" s="622"/>
      <c r="L823" s="622"/>
      <c r="M823" s="622"/>
      <c r="N823" s="622"/>
      <c r="O823" s="622"/>
      <c r="P823" s="610"/>
      <c r="Q823" s="623"/>
    </row>
    <row r="824" spans="1:17" ht="14.4" customHeight="1" x14ac:dyDescent="0.3">
      <c r="A824" s="604" t="s">
        <v>2006</v>
      </c>
      <c r="B824" s="605" t="s">
        <v>1525</v>
      </c>
      <c r="C824" s="605" t="s">
        <v>1501</v>
      </c>
      <c r="D824" s="605" t="s">
        <v>1718</v>
      </c>
      <c r="E824" s="605" t="s">
        <v>1717</v>
      </c>
      <c r="F824" s="622">
        <v>2</v>
      </c>
      <c r="G824" s="622">
        <v>1776.12</v>
      </c>
      <c r="H824" s="622"/>
      <c r="I824" s="622">
        <v>888.06</v>
      </c>
      <c r="J824" s="622"/>
      <c r="K824" s="622"/>
      <c r="L824" s="622"/>
      <c r="M824" s="622"/>
      <c r="N824" s="622"/>
      <c r="O824" s="622"/>
      <c r="P824" s="610"/>
      <c r="Q824" s="623"/>
    </row>
    <row r="825" spans="1:17" ht="14.4" customHeight="1" x14ac:dyDescent="0.3">
      <c r="A825" s="604" t="s">
        <v>2006</v>
      </c>
      <c r="B825" s="605" t="s">
        <v>1525</v>
      </c>
      <c r="C825" s="605" t="s">
        <v>1501</v>
      </c>
      <c r="D825" s="605" t="s">
        <v>1865</v>
      </c>
      <c r="E825" s="605" t="s">
        <v>1866</v>
      </c>
      <c r="F825" s="622">
        <v>1</v>
      </c>
      <c r="G825" s="622">
        <v>3644.58</v>
      </c>
      <c r="H825" s="622"/>
      <c r="I825" s="622">
        <v>3644.58</v>
      </c>
      <c r="J825" s="622"/>
      <c r="K825" s="622"/>
      <c r="L825" s="622"/>
      <c r="M825" s="622"/>
      <c r="N825" s="622"/>
      <c r="O825" s="622"/>
      <c r="P825" s="610"/>
      <c r="Q825" s="623"/>
    </row>
    <row r="826" spans="1:17" ht="14.4" customHeight="1" x14ac:dyDescent="0.3">
      <c r="A826" s="604" t="s">
        <v>2006</v>
      </c>
      <c r="B826" s="605" t="s">
        <v>1525</v>
      </c>
      <c r="C826" s="605" t="s">
        <v>1501</v>
      </c>
      <c r="D826" s="605" t="s">
        <v>1725</v>
      </c>
      <c r="E826" s="605" t="s">
        <v>1726</v>
      </c>
      <c r="F826" s="622">
        <v>1</v>
      </c>
      <c r="G826" s="622">
        <v>359.1</v>
      </c>
      <c r="H826" s="622"/>
      <c r="I826" s="622">
        <v>359.1</v>
      </c>
      <c r="J826" s="622"/>
      <c r="K826" s="622"/>
      <c r="L826" s="622"/>
      <c r="M826" s="622"/>
      <c r="N826" s="622"/>
      <c r="O826" s="622"/>
      <c r="P826" s="610"/>
      <c r="Q826" s="623"/>
    </row>
    <row r="827" spans="1:17" ht="14.4" customHeight="1" x14ac:dyDescent="0.3">
      <c r="A827" s="604" t="s">
        <v>2006</v>
      </c>
      <c r="B827" s="605" t="s">
        <v>1525</v>
      </c>
      <c r="C827" s="605" t="s">
        <v>1501</v>
      </c>
      <c r="D827" s="605" t="s">
        <v>1502</v>
      </c>
      <c r="E827" s="605" t="s">
        <v>1503</v>
      </c>
      <c r="F827" s="622">
        <v>1</v>
      </c>
      <c r="G827" s="622">
        <v>893.9</v>
      </c>
      <c r="H827" s="622">
        <v>1</v>
      </c>
      <c r="I827" s="622">
        <v>893.9</v>
      </c>
      <c r="J827" s="622">
        <v>1</v>
      </c>
      <c r="K827" s="622">
        <v>893.9</v>
      </c>
      <c r="L827" s="622">
        <v>1</v>
      </c>
      <c r="M827" s="622">
        <v>893.9</v>
      </c>
      <c r="N827" s="622"/>
      <c r="O827" s="622"/>
      <c r="P827" s="610"/>
      <c r="Q827" s="623"/>
    </row>
    <row r="828" spans="1:17" ht="14.4" customHeight="1" x14ac:dyDescent="0.3">
      <c r="A828" s="604" t="s">
        <v>2006</v>
      </c>
      <c r="B828" s="605" t="s">
        <v>1525</v>
      </c>
      <c r="C828" s="605" t="s">
        <v>1501</v>
      </c>
      <c r="D828" s="605" t="s">
        <v>1869</v>
      </c>
      <c r="E828" s="605" t="s">
        <v>1870</v>
      </c>
      <c r="F828" s="622"/>
      <c r="G828" s="622"/>
      <c r="H828" s="622"/>
      <c r="I828" s="622"/>
      <c r="J828" s="622"/>
      <c r="K828" s="622"/>
      <c r="L828" s="622"/>
      <c r="M828" s="622"/>
      <c r="N828" s="622">
        <v>3</v>
      </c>
      <c r="O828" s="622">
        <v>2681.7</v>
      </c>
      <c r="P828" s="610"/>
      <c r="Q828" s="623">
        <v>893.9</v>
      </c>
    </row>
    <row r="829" spans="1:17" ht="14.4" customHeight="1" x14ac:dyDescent="0.3">
      <c r="A829" s="604" t="s">
        <v>2006</v>
      </c>
      <c r="B829" s="605" t="s">
        <v>1525</v>
      </c>
      <c r="C829" s="605" t="s">
        <v>1501</v>
      </c>
      <c r="D829" s="605" t="s">
        <v>1727</v>
      </c>
      <c r="E829" s="605" t="s">
        <v>1728</v>
      </c>
      <c r="F829" s="622">
        <v>2</v>
      </c>
      <c r="G829" s="622">
        <v>33663.379999999997</v>
      </c>
      <c r="H829" s="622"/>
      <c r="I829" s="622">
        <v>16831.689999999999</v>
      </c>
      <c r="J829" s="622"/>
      <c r="K829" s="622"/>
      <c r="L829" s="622"/>
      <c r="M829" s="622"/>
      <c r="N829" s="622"/>
      <c r="O829" s="622"/>
      <c r="P829" s="610"/>
      <c r="Q829" s="623"/>
    </row>
    <row r="830" spans="1:17" ht="14.4" customHeight="1" x14ac:dyDescent="0.3">
      <c r="A830" s="604" t="s">
        <v>2006</v>
      </c>
      <c r="B830" s="605" t="s">
        <v>1525</v>
      </c>
      <c r="C830" s="605" t="s">
        <v>1501</v>
      </c>
      <c r="D830" s="605" t="s">
        <v>1830</v>
      </c>
      <c r="E830" s="605" t="s">
        <v>1831</v>
      </c>
      <c r="F830" s="622">
        <v>2</v>
      </c>
      <c r="G830" s="622">
        <v>10401.36</v>
      </c>
      <c r="H830" s="622"/>
      <c r="I830" s="622">
        <v>5200.68</v>
      </c>
      <c r="J830" s="622"/>
      <c r="K830" s="622"/>
      <c r="L830" s="622"/>
      <c r="M830" s="622"/>
      <c r="N830" s="622"/>
      <c r="O830" s="622"/>
      <c r="P830" s="610"/>
      <c r="Q830" s="623"/>
    </row>
    <row r="831" spans="1:17" ht="14.4" customHeight="1" x14ac:dyDescent="0.3">
      <c r="A831" s="604" t="s">
        <v>2006</v>
      </c>
      <c r="B831" s="605" t="s">
        <v>1525</v>
      </c>
      <c r="C831" s="605" t="s">
        <v>1501</v>
      </c>
      <c r="D831" s="605" t="s">
        <v>1729</v>
      </c>
      <c r="E831" s="605" t="s">
        <v>1730</v>
      </c>
      <c r="F831" s="622">
        <v>2</v>
      </c>
      <c r="G831" s="622">
        <v>13174.26</v>
      </c>
      <c r="H831" s="622"/>
      <c r="I831" s="622">
        <v>6587.13</v>
      </c>
      <c r="J831" s="622"/>
      <c r="K831" s="622"/>
      <c r="L831" s="622"/>
      <c r="M831" s="622"/>
      <c r="N831" s="622"/>
      <c r="O831" s="622"/>
      <c r="P831" s="610"/>
      <c r="Q831" s="623"/>
    </row>
    <row r="832" spans="1:17" ht="14.4" customHeight="1" x14ac:dyDescent="0.3">
      <c r="A832" s="604" t="s">
        <v>2006</v>
      </c>
      <c r="B832" s="605" t="s">
        <v>1525</v>
      </c>
      <c r="C832" s="605" t="s">
        <v>1501</v>
      </c>
      <c r="D832" s="605" t="s">
        <v>1545</v>
      </c>
      <c r="E832" s="605" t="s">
        <v>1546</v>
      </c>
      <c r="F832" s="622">
        <v>2</v>
      </c>
      <c r="G832" s="622">
        <v>3683.24</v>
      </c>
      <c r="H832" s="622"/>
      <c r="I832" s="622">
        <v>1841.62</v>
      </c>
      <c r="J832" s="622"/>
      <c r="K832" s="622"/>
      <c r="L832" s="622"/>
      <c r="M832" s="622"/>
      <c r="N832" s="622">
        <v>1</v>
      </c>
      <c r="O832" s="622">
        <v>1841.62</v>
      </c>
      <c r="P832" s="610"/>
      <c r="Q832" s="623">
        <v>1841.62</v>
      </c>
    </row>
    <row r="833" spans="1:17" ht="14.4" customHeight="1" x14ac:dyDescent="0.3">
      <c r="A833" s="604" t="s">
        <v>2006</v>
      </c>
      <c r="B833" s="605" t="s">
        <v>1525</v>
      </c>
      <c r="C833" s="605" t="s">
        <v>1501</v>
      </c>
      <c r="D833" s="605" t="s">
        <v>1871</v>
      </c>
      <c r="E833" s="605" t="s">
        <v>1872</v>
      </c>
      <c r="F833" s="622"/>
      <c r="G833" s="622"/>
      <c r="H833" s="622"/>
      <c r="I833" s="622"/>
      <c r="J833" s="622"/>
      <c r="K833" s="622"/>
      <c r="L833" s="622"/>
      <c r="M833" s="622"/>
      <c r="N833" s="622">
        <v>4</v>
      </c>
      <c r="O833" s="622">
        <v>4340.8</v>
      </c>
      <c r="P833" s="610"/>
      <c r="Q833" s="623">
        <v>1085.2</v>
      </c>
    </row>
    <row r="834" spans="1:17" ht="14.4" customHeight="1" x14ac:dyDescent="0.3">
      <c r="A834" s="604" t="s">
        <v>2006</v>
      </c>
      <c r="B834" s="605" t="s">
        <v>1525</v>
      </c>
      <c r="C834" s="605" t="s">
        <v>1508</v>
      </c>
      <c r="D834" s="605" t="s">
        <v>1551</v>
      </c>
      <c r="E834" s="605" t="s">
        <v>1552</v>
      </c>
      <c r="F834" s="622"/>
      <c r="G834" s="622"/>
      <c r="H834" s="622"/>
      <c r="I834" s="622"/>
      <c r="J834" s="622">
        <v>1</v>
      </c>
      <c r="K834" s="622">
        <v>37</v>
      </c>
      <c r="L834" s="622">
        <v>1</v>
      </c>
      <c r="M834" s="622">
        <v>37</v>
      </c>
      <c r="N834" s="622"/>
      <c r="O834" s="622"/>
      <c r="P834" s="610"/>
      <c r="Q834" s="623"/>
    </row>
    <row r="835" spans="1:17" ht="14.4" customHeight="1" x14ac:dyDescent="0.3">
      <c r="A835" s="604" t="s">
        <v>2006</v>
      </c>
      <c r="B835" s="605" t="s">
        <v>1525</v>
      </c>
      <c r="C835" s="605" t="s">
        <v>1508</v>
      </c>
      <c r="D835" s="605" t="s">
        <v>1553</v>
      </c>
      <c r="E835" s="605" t="s">
        <v>1554</v>
      </c>
      <c r="F835" s="622">
        <v>1</v>
      </c>
      <c r="G835" s="622">
        <v>207</v>
      </c>
      <c r="H835" s="622"/>
      <c r="I835" s="622">
        <v>207</v>
      </c>
      <c r="J835" s="622"/>
      <c r="K835" s="622"/>
      <c r="L835" s="622"/>
      <c r="M835" s="622"/>
      <c r="N835" s="622"/>
      <c r="O835" s="622"/>
      <c r="P835" s="610"/>
      <c r="Q835" s="623"/>
    </row>
    <row r="836" spans="1:17" ht="14.4" customHeight="1" x14ac:dyDescent="0.3">
      <c r="A836" s="604" t="s">
        <v>2006</v>
      </c>
      <c r="B836" s="605" t="s">
        <v>1525</v>
      </c>
      <c r="C836" s="605" t="s">
        <v>1508</v>
      </c>
      <c r="D836" s="605" t="s">
        <v>1555</v>
      </c>
      <c r="E836" s="605" t="s">
        <v>1556</v>
      </c>
      <c r="F836" s="622">
        <v>1</v>
      </c>
      <c r="G836" s="622">
        <v>151</v>
      </c>
      <c r="H836" s="622"/>
      <c r="I836" s="622">
        <v>151</v>
      </c>
      <c r="J836" s="622"/>
      <c r="K836" s="622"/>
      <c r="L836" s="622"/>
      <c r="M836" s="622"/>
      <c r="N836" s="622"/>
      <c r="O836" s="622"/>
      <c r="P836" s="610"/>
      <c r="Q836" s="623"/>
    </row>
    <row r="837" spans="1:17" ht="14.4" customHeight="1" x14ac:dyDescent="0.3">
      <c r="A837" s="604" t="s">
        <v>2006</v>
      </c>
      <c r="B837" s="605" t="s">
        <v>1525</v>
      </c>
      <c r="C837" s="605" t="s">
        <v>1508</v>
      </c>
      <c r="D837" s="605" t="s">
        <v>1557</v>
      </c>
      <c r="E837" s="605" t="s">
        <v>1558</v>
      </c>
      <c r="F837" s="622">
        <v>2</v>
      </c>
      <c r="G837" s="622">
        <v>366</v>
      </c>
      <c r="H837" s="622"/>
      <c r="I837" s="622">
        <v>183</v>
      </c>
      <c r="J837" s="622"/>
      <c r="K837" s="622"/>
      <c r="L837" s="622"/>
      <c r="M837" s="622"/>
      <c r="N837" s="622"/>
      <c r="O837" s="622"/>
      <c r="P837" s="610"/>
      <c r="Q837" s="623"/>
    </row>
    <row r="838" spans="1:17" ht="14.4" customHeight="1" x14ac:dyDescent="0.3">
      <c r="A838" s="604" t="s">
        <v>2006</v>
      </c>
      <c r="B838" s="605" t="s">
        <v>1525</v>
      </c>
      <c r="C838" s="605" t="s">
        <v>1508</v>
      </c>
      <c r="D838" s="605" t="s">
        <v>1559</v>
      </c>
      <c r="E838" s="605" t="s">
        <v>1560</v>
      </c>
      <c r="F838" s="622"/>
      <c r="G838" s="622"/>
      <c r="H838" s="622"/>
      <c r="I838" s="622"/>
      <c r="J838" s="622">
        <v>1</v>
      </c>
      <c r="K838" s="622">
        <v>128</v>
      </c>
      <c r="L838" s="622">
        <v>1</v>
      </c>
      <c r="M838" s="622">
        <v>128</v>
      </c>
      <c r="N838" s="622"/>
      <c r="O838" s="622"/>
      <c r="P838" s="610"/>
      <c r="Q838" s="623"/>
    </row>
    <row r="839" spans="1:17" ht="14.4" customHeight="1" x14ac:dyDescent="0.3">
      <c r="A839" s="604" t="s">
        <v>2006</v>
      </c>
      <c r="B839" s="605" t="s">
        <v>1525</v>
      </c>
      <c r="C839" s="605" t="s">
        <v>1508</v>
      </c>
      <c r="D839" s="605" t="s">
        <v>1561</v>
      </c>
      <c r="E839" s="605" t="s">
        <v>1562</v>
      </c>
      <c r="F839" s="622">
        <v>2</v>
      </c>
      <c r="G839" s="622">
        <v>438</v>
      </c>
      <c r="H839" s="622"/>
      <c r="I839" s="622">
        <v>219</v>
      </c>
      <c r="J839" s="622"/>
      <c r="K839" s="622"/>
      <c r="L839" s="622"/>
      <c r="M839" s="622"/>
      <c r="N839" s="622">
        <v>5</v>
      </c>
      <c r="O839" s="622">
        <v>1115</v>
      </c>
      <c r="P839" s="610"/>
      <c r="Q839" s="623">
        <v>223</v>
      </c>
    </row>
    <row r="840" spans="1:17" ht="14.4" customHeight="1" x14ac:dyDescent="0.3">
      <c r="A840" s="604" t="s">
        <v>2006</v>
      </c>
      <c r="B840" s="605" t="s">
        <v>1525</v>
      </c>
      <c r="C840" s="605" t="s">
        <v>1508</v>
      </c>
      <c r="D840" s="605" t="s">
        <v>1567</v>
      </c>
      <c r="E840" s="605" t="s">
        <v>1568</v>
      </c>
      <c r="F840" s="622">
        <v>120</v>
      </c>
      <c r="G840" s="622">
        <v>26520</v>
      </c>
      <c r="H840" s="622">
        <v>1.0160919540229885</v>
      </c>
      <c r="I840" s="622">
        <v>221</v>
      </c>
      <c r="J840" s="622">
        <v>116</v>
      </c>
      <c r="K840" s="622">
        <v>26100</v>
      </c>
      <c r="L840" s="622">
        <v>1</v>
      </c>
      <c r="M840" s="622">
        <v>225</v>
      </c>
      <c r="N840" s="622">
        <v>124</v>
      </c>
      <c r="O840" s="622">
        <v>27900</v>
      </c>
      <c r="P840" s="610">
        <v>1.0689655172413792</v>
      </c>
      <c r="Q840" s="623">
        <v>225</v>
      </c>
    </row>
    <row r="841" spans="1:17" ht="14.4" customHeight="1" x14ac:dyDescent="0.3">
      <c r="A841" s="604" t="s">
        <v>2006</v>
      </c>
      <c r="B841" s="605" t="s">
        <v>1525</v>
      </c>
      <c r="C841" s="605" t="s">
        <v>1508</v>
      </c>
      <c r="D841" s="605" t="s">
        <v>1569</v>
      </c>
      <c r="E841" s="605" t="s">
        <v>1570</v>
      </c>
      <c r="F841" s="622">
        <v>1</v>
      </c>
      <c r="G841" s="622">
        <v>613</v>
      </c>
      <c r="H841" s="622"/>
      <c r="I841" s="622">
        <v>613</v>
      </c>
      <c r="J841" s="622"/>
      <c r="K841" s="622"/>
      <c r="L841" s="622"/>
      <c r="M841" s="622"/>
      <c r="N841" s="622">
        <v>1</v>
      </c>
      <c r="O841" s="622">
        <v>626</v>
      </c>
      <c r="P841" s="610"/>
      <c r="Q841" s="623">
        <v>626</v>
      </c>
    </row>
    <row r="842" spans="1:17" ht="14.4" customHeight="1" x14ac:dyDescent="0.3">
      <c r="A842" s="604" t="s">
        <v>2006</v>
      </c>
      <c r="B842" s="605" t="s">
        <v>1525</v>
      </c>
      <c r="C842" s="605" t="s">
        <v>1508</v>
      </c>
      <c r="D842" s="605" t="s">
        <v>1571</v>
      </c>
      <c r="E842" s="605" t="s">
        <v>1572</v>
      </c>
      <c r="F842" s="622"/>
      <c r="G842" s="622"/>
      <c r="H842" s="622"/>
      <c r="I842" s="622"/>
      <c r="J842" s="622"/>
      <c r="K842" s="622"/>
      <c r="L842" s="622"/>
      <c r="M842" s="622"/>
      <c r="N842" s="622">
        <v>1</v>
      </c>
      <c r="O842" s="622">
        <v>1040</v>
      </c>
      <c r="P842" s="610"/>
      <c r="Q842" s="623">
        <v>1040</v>
      </c>
    </row>
    <row r="843" spans="1:17" ht="14.4" customHeight="1" x14ac:dyDescent="0.3">
      <c r="A843" s="604" t="s">
        <v>2006</v>
      </c>
      <c r="B843" s="605" t="s">
        <v>1525</v>
      </c>
      <c r="C843" s="605" t="s">
        <v>1508</v>
      </c>
      <c r="D843" s="605" t="s">
        <v>1579</v>
      </c>
      <c r="E843" s="605" t="s">
        <v>1580</v>
      </c>
      <c r="F843" s="622">
        <v>1</v>
      </c>
      <c r="G843" s="622">
        <v>330</v>
      </c>
      <c r="H843" s="622">
        <v>0.47277936962750716</v>
      </c>
      <c r="I843" s="622">
        <v>330</v>
      </c>
      <c r="J843" s="622">
        <v>2</v>
      </c>
      <c r="K843" s="622">
        <v>698</v>
      </c>
      <c r="L843" s="622">
        <v>1</v>
      </c>
      <c r="M843" s="622">
        <v>349</v>
      </c>
      <c r="N843" s="622">
        <v>3</v>
      </c>
      <c r="O843" s="622">
        <v>1050</v>
      </c>
      <c r="P843" s="610">
        <v>1.5042979942693411</v>
      </c>
      <c r="Q843" s="623">
        <v>350</v>
      </c>
    </row>
    <row r="844" spans="1:17" ht="14.4" customHeight="1" x14ac:dyDescent="0.3">
      <c r="A844" s="604" t="s">
        <v>2006</v>
      </c>
      <c r="B844" s="605" t="s">
        <v>1525</v>
      </c>
      <c r="C844" s="605" t="s">
        <v>1508</v>
      </c>
      <c r="D844" s="605" t="s">
        <v>1755</v>
      </c>
      <c r="E844" s="605" t="s">
        <v>1756</v>
      </c>
      <c r="F844" s="622">
        <v>2</v>
      </c>
      <c r="G844" s="622">
        <v>8278</v>
      </c>
      <c r="H844" s="622"/>
      <c r="I844" s="622">
        <v>4139</v>
      </c>
      <c r="J844" s="622"/>
      <c r="K844" s="622"/>
      <c r="L844" s="622"/>
      <c r="M844" s="622"/>
      <c r="N844" s="622"/>
      <c r="O844" s="622"/>
      <c r="P844" s="610"/>
      <c r="Q844" s="623"/>
    </row>
    <row r="845" spans="1:17" ht="14.4" customHeight="1" x14ac:dyDescent="0.3">
      <c r="A845" s="604" t="s">
        <v>2006</v>
      </c>
      <c r="B845" s="605" t="s">
        <v>1525</v>
      </c>
      <c r="C845" s="605" t="s">
        <v>1508</v>
      </c>
      <c r="D845" s="605" t="s">
        <v>1763</v>
      </c>
      <c r="E845" s="605" t="s">
        <v>1764</v>
      </c>
      <c r="F845" s="622">
        <v>4</v>
      </c>
      <c r="G845" s="622">
        <v>15296</v>
      </c>
      <c r="H845" s="622"/>
      <c r="I845" s="622">
        <v>3824</v>
      </c>
      <c r="J845" s="622"/>
      <c r="K845" s="622"/>
      <c r="L845" s="622"/>
      <c r="M845" s="622"/>
      <c r="N845" s="622"/>
      <c r="O845" s="622"/>
      <c r="P845" s="610"/>
      <c r="Q845" s="623"/>
    </row>
    <row r="846" spans="1:17" ht="14.4" customHeight="1" x14ac:dyDescent="0.3">
      <c r="A846" s="604" t="s">
        <v>2006</v>
      </c>
      <c r="B846" s="605" t="s">
        <v>1525</v>
      </c>
      <c r="C846" s="605" t="s">
        <v>1508</v>
      </c>
      <c r="D846" s="605" t="s">
        <v>1589</v>
      </c>
      <c r="E846" s="605" t="s">
        <v>1590</v>
      </c>
      <c r="F846" s="622">
        <v>9</v>
      </c>
      <c r="G846" s="622">
        <v>11529</v>
      </c>
      <c r="H846" s="622">
        <v>1.2737819025522041</v>
      </c>
      <c r="I846" s="622">
        <v>1281</v>
      </c>
      <c r="J846" s="622">
        <v>7</v>
      </c>
      <c r="K846" s="622">
        <v>9051</v>
      </c>
      <c r="L846" s="622">
        <v>1</v>
      </c>
      <c r="M846" s="622">
        <v>1293</v>
      </c>
      <c r="N846" s="622">
        <v>9</v>
      </c>
      <c r="O846" s="622">
        <v>11646</v>
      </c>
      <c r="P846" s="610">
        <v>1.2867086509777925</v>
      </c>
      <c r="Q846" s="623">
        <v>1294</v>
      </c>
    </row>
    <row r="847" spans="1:17" ht="14.4" customHeight="1" x14ac:dyDescent="0.3">
      <c r="A847" s="604" t="s">
        <v>2006</v>
      </c>
      <c r="B847" s="605" t="s">
        <v>1525</v>
      </c>
      <c r="C847" s="605" t="s">
        <v>1508</v>
      </c>
      <c r="D847" s="605" t="s">
        <v>1591</v>
      </c>
      <c r="E847" s="605" t="s">
        <v>1592</v>
      </c>
      <c r="F847" s="622">
        <v>3</v>
      </c>
      <c r="G847" s="622">
        <v>3501</v>
      </c>
      <c r="H847" s="622">
        <v>0.74362786745964315</v>
      </c>
      <c r="I847" s="622">
        <v>1167</v>
      </c>
      <c r="J847" s="622">
        <v>4</v>
      </c>
      <c r="K847" s="622">
        <v>4708</v>
      </c>
      <c r="L847" s="622">
        <v>1</v>
      </c>
      <c r="M847" s="622">
        <v>1177</v>
      </c>
      <c r="N847" s="622">
        <v>3</v>
      </c>
      <c r="O847" s="622">
        <v>3534</v>
      </c>
      <c r="P847" s="610">
        <v>0.75063721325403565</v>
      </c>
      <c r="Q847" s="623">
        <v>1178</v>
      </c>
    </row>
    <row r="848" spans="1:17" ht="14.4" customHeight="1" x14ac:dyDescent="0.3">
      <c r="A848" s="604" t="s">
        <v>2006</v>
      </c>
      <c r="B848" s="605" t="s">
        <v>1525</v>
      </c>
      <c r="C848" s="605" t="s">
        <v>1508</v>
      </c>
      <c r="D848" s="605" t="s">
        <v>1593</v>
      </c>
      <c r="E848" s="605" t="s">
        <v>1594</v>
      </c>
      <c r="F848" s="622">
        <v>1</v>
      </c>
      <c r="G848" s="622">
        <v>5076</v>
      </c>
      <c r="H848" s="622"/>
      <c r="I848" s="622">
        <v>5076</v>
      </c>
      <c r="J848" s="622"/>
      <c r="K848" s="622"/>
      <c r="L848" s="622"/>
      <c r="M848" s="622"/>
      <c r="N848" s="622"/>
      <c r="O848" s="622"/>
      <c r="P848" s="610"/>
      <c r="Q848" s="623"/>
    </row>
    <row r="849" spans="1:17" ht="14.4" customHeight="1" x14ac:dyDescent="0.3">
      <c r="A849" s="604" t="s">
        <v>2006</v>
      </c>
      <c r="B849" s="605" t="s">
        <v>1525</v>
      </c>
      <c r="C849" s="605" t="s">
        <v>1508</v>
      </c>
      <c r="D849" s="605" t="s">
        <v>1601</v>
      </c>
      <c r="E849" s="605" t="s">
        <v>1602</v>
      </c>
      <c r="F849" s="622">
        <v>40</v>
      </c>
      <c r="G849" s="622">
        <v>7000</v>
      </c>
      <c r="H849" s="622">
        <v>1.2358757062146892</v>
      </c>
      <c r="I849" s="622">
        <v>175</v>
      </c>
      <c r="J849" s="622">
        <v>32</v>
      </c>
      <c r="K849" s="622">
        <v>5664</v>
      </c>
      <c r="L849" s="622">
        <v>1</v>
      </c>
      <c r="M849" s="622">
        <v>177</v>
      </c>
      <c r="N849" s="622">
        <v>42</v>
      </c>
      <c r="O849" s="622">
        <v>7434</v>
      </c>
      <c r="P849" s="610">
        <v>1.3125</v>
      </c>
      <c r="Q849" s="623">
        <v>177</v>
      </c>
    </row>
    <row r="850" spans="1:17" ht="14.4" customHeight="1" x14ac:dyDescent="0.3">
      <c r="A850" s="604" t="s">
        <v>2006</v>
      </c>
      <c r="B850" s="605" t="s">
        <v>1525</v>
      </c>
      <c r="C850" s="605" t="s">
        <v>1508</v>
      </c>
      <c r="D850" s="605" t="s">
        <v>1603</v>
      </c>
      <c r="E850" s="605" t="s">
        <v>1604</v>
      </c>
      <c r="F850" s="622">
        <v>33</v>
      </c>
      <c r="G850" s="622">
        <v>66033</v>
      </c>
      <c r="H850" s="622">
        <v>1.896627987132353</v>
      </c>
      <c r="I850" s="622">
        <v>2001</v>
      </c>
      <c r="J850" s="622">
        <v>17</v>
      </c>
      <c r="K850" s="622">
        <v>34816</v>
      </c>
      <c r="L850" s="622">
        <v>1</v>
      </c>
      <c r="M850" s="622">
        <v>2048</v>
      </c>
      <c r="N850" s="622">
        <v>32</v>
      </c>
      <c r="O850" s="622">
        <v>65568</v>
      </c>
      <c r="P850" s="610">
        <v>1.8832720588235294</v>
      </c>
      <c r="Q850" s="623">
        <v>2049</v>
      </c>
    </row>
    <row r="851" spans="1:17" ht="14.4" customHeight="1" x14ac:dyDescent="0.3">
      <c r="A851" s="604" t="s">
        <v>2006</v>
      </c>
      <c r="B851" s="605" t="s">
        <v>1525</v>
      </c>
      <c r="C851" s="605" t="s">
        <v>1508</v>
      </c>
      <c r="D851" s="605" t="s">
        <v>1609</v>
      </c>
      <c r="E851" s="605" t="s">
        <v>1610</v>
      </c>
      <c r="F851" s="622">
        <v>1</v>
      </c>
      <c r="G851" s="622">
        <v>2696</v>
      </c>
      <c r="H851" s="622"/>
      <c r="I851" s="622">
        <v>2696</v>
      </c>
      <c r="J851" s="622"/>
      <c r="K851" s="622"/>
      <c r="L851" s="622"/>
      <c r="M851" s="622"/>
      <c r="N851" s="622"/>
      <c r="O851" s="622"/>
      <c r="P851" s="610"/>
      <c r="Q851" s="623"/>
    </row>
    <row r="852" spans="1:17" ht="14.4" customHeight="1" x14ac:dyDescent="0.3">
      <c r="A852" s="604" t="s">
        <v>2006</v>
      </c>
      <c r="B852" s="605" t="s">
        <v>1525</v>
      </c>
      <c r="C852" s="605" t="s">
        <v>1508</v>
      </c>
      <c r="D852" s="605" t="s">
        <v>1615</v>
      </c>
      <c r="E852" s="605" t="s">
        <v>1616</v>
      </c>
      <c r="F852" s="622">
        <v>1</v>
      </c>
      <c r="G852" s="622">
        <v>662</v>
      </c>
      <c r="H852" s="622"/>
      <c r="I852" s="622">
        <v>662</v>
      </c>
      <c r="J852" s="622"/>
      <c r="K852" s="622"/>
      <c r="L852" s="622"/>
      <c r="M852" s="622"/>
      <c r="N852" s="622"/>
      <c r="O852" s="622"/>
      <c r="P852" s="610"/>
      <c r="Q852" s="623"/>
    </row>
    <row r="853" spans="1:17" ht="14.4" customHeight="1" x14ac:dyDescent="0.3">
      <c r="A853" s="604" t="s">
        <v>2006</v>
      </c>
      <c r="B853" s="605" t="s">
        <v>1525</v>
      </c>
      <c r="C853" s="605" t="s">
        <v>1508</v>
      </c>
      <c r="D853" s="605" t="s">
        <v>1621</v>
      </c>
      <c r="E853" s="605" t="s">
        <v>1622</v>
      </c>
      <c r="F853" s="622">
        <v>1</v>
      </c>
      <c r="G853" s="622">
        <v>195</v>
      </c>
      <c r="H853" s="622"/>
      <c r="I853" s="622">
        <v>195</v>
      </c>
      <c r="J853" s="622"/>
      <c r="K853" s="622"/>
      <c r="L853" s="622"/>
      <c r="M853" s="622"/>
      <c r="N853" s="622"/>
      <c r="O853" s="622"/>
      <c r="P853" s="610"/>
      <c r="Q853" s="623"/>
    </row>
    <row r="854" spans="1:17" ht="14.4" customHeight="1" x14ac:dyDescent="0.3">
      <c r="A854" s="604" t="s">
        <v>2006</v>
      </c>
      <c r="B854" s="605" t="s">
        <v>1525</v>
      </c>
      <c r="C854" s="605" t="s">
        <v>1508</v>
      </c>
      <c r="D854" s="605" t="s">
        <v>1623</v>
      </c>
      <c r="E854" s="605" t="s">
        <v>1624</v>
      </c>
      <c r="F854" s="622">
        <v>211</v>
      </c>
      <c r="G854" s="622">
        <v>42200</v>
      </c>
      <c r="H854" s="622">
        <v>0.89940323955669221</v>
      </c>
      <c r="I854" s="622">
        <v>200</v>
      </c>
      <c r="J854" s="622">
        <v>230</v>
      </c>
      <c r="K854" s="622">
        <v>46920</v>
      </c>
      <c r="L854" s="622">
        <v>1</v>
      </c>
      <c r="M854" s="622">
        <v>204</v>
      </c>
      <c r="N854" s="622">
        <v>224</v>
      </c>
      <c r="O854" s="622">
        <v>45696</v>
      </c>
      <c r="P854" s="610">
        <v>0.97391304347826091</v>
      </c>
      <c r="Q854" s="623">
        <v>204</v>
      </c>
    </row>
    <row r="855" spans="1:17" ht="14.4" customHeight="1" x14ac:dyDescent="0.3">
      <c r="A855" s="604" t="s">
        <v>2006</v>
      </c>
      <c r="B855" s="605" t="s">
        <v>1525</v>
      </c>
      <c r="C855" s="605" t="s">
        <v>1508</v>
      </c>
      <c r="D855" s="605" t="s">
        <v>1625</v>
      </c>
      <c r="E855" s="605" t="s">
        <v>1626</v>
      </c>
      <c r="F855" s="622">
        <v>1</v>
      </c>
      <c r="G855" s="622">
        <v>418</v>
      </c>
      <c r="H855" s="622"/>
      <c r="I855" s="622">
        <v>418</v>
      </c>
      <c r="J855" s="622"/>
      <c r="K855" s="622"/>
      <c r="L855" s="622"/>
      <c r="M855" s="622"/>
      <c r="N855" s="622">
        <v>1</v>
      </c>
      <c r="O855" s="622">
        <v>426</v>
      </c>
      <c r="P855" s="610"/>
      <c r="Q855" s="623">
        <v>426</v>
      </c>
    </row>
    <row r="856" spans="1:17" ht="14.4" customHeight="1" x14ac:dyDescent="0.3">
      <c r="A856" s="604" t="s">
        <v>2006</v>
      </c>
      <c r="B856" s="605" t="s">
        <v>1525</v>
      </c>
      <c r="C856" s="605" t="s">
        <v>1508</v>
      </c>
      <c r="D856" s="605" t="s">
        <v>1627</v>
      </c>
      <c r="E856" s="605" t="s">
        <v>1628</v>
      </c>
      <c r="F856" s="622">
        <v>1</v>
      </c>
      <c r="G856" s="622">
        <v>159</v>
      </c>
      <c r="H856" s="622"/>
      <c r="I856" s="622">
        <v>159</v>
      </c>
      <c r="J856" s="622"/>
      <c r="K856" s="622"/>
      <c r="L856" s="622"/>
      <c r="M856" s="622"/>
      <c r="N856" s="622"/>
      <c r="O856" s="622"/>
      <c r="P856" s="610"/>
      <c r="Q856" s="623"/>
    </row>
    <row r="857" spans="1:17" ht="14.4" customHeight="1" x14ac:dyDescent="0.3">
      <c r="A857" s="604" t="s">
        <v>2006</v>
      </c>
      <c r="B857" s="605" t="s">
        <v>1525</v>
      </c>
      <c r="C857" s="605" t="s">
        <v>1508</v>
      </c>
      <c r="D857" s="605" t="s">
        <v>1629</v>
      </c>
      <c r="E857" s="605" t="s">
        <v>1630</v>
      </c>
      <c r="F857" s="622"/>
      <c r="G857" s="622"/>
      <c r="H857" s="622"/>
      <c r="I857" s="622"/>
      <c r="J857" s="622">
        <v>1</v>
      </c>
      <c r="K857" s="622">
        <v>436</v>
      </c>
      <c r="L857" s="622">
        <v>1</v>
      </c>
      <c r="M857" s="622">
        <v>436</v>
      </c>
      <c r="N857" s="622"/>
      <c r="O857" s="622"/>
      <c r="P857" s="610"/>
      <c r="Q857" s="623"/>
    </row>
    <row r="858" spans="1:17" ht="14.4" customHeight="1" x14ac:dyDescent="0.3">
      <c r="A858" s="604" t="s">
        <v>2006</v>
      </c>
      <c r="B858" s="605" t="s">
        <v>1525</v>
      </c>
      <c r="C858" s="605" t="s">
        <v>1508</v>
      </c>
      <c r="D858" s="605" t="s">
        <v>1631</v>
      </c>
      <c r="E858" s="605" t="s">
        <v>1632</v>
      </c>
      <c r="F858" s="622">
        <v>8</v>
      </c>
      <c r="G858" s="622">
        <v>16984</v>
      </c>
      <c r="H858" s="622">
        <v>3.9424326833797587</v>
      </c>
      <c r="I858" s="622">
        <v>2123</v>
      </c>
      <c r="J858" s="622">
        <v>2</v>
      </c>
      <c r="K858" s="622">
        <v>4308</v>
      </c>
      <c r="L858" s="622">
        <v>1</v>
      </c>
      <c r="M858" s="622">
        <v>2154</v>
      </c>
      <c r="N858" s="622">
        <v>4</v>
      </c>
      <c r="O858" s="622">
        <v>8620</v>
      </c>
      <c r="P858" s="610">
        <v>2.0009285051067782</v>
      </c>
      <c r="Q858" s="623">
        <v>2155</v>
      </c>
    </row>
    <row r="859" spans="1:17" ht="14.4" customHeight="1" x14ac:dyDescent="0.3">
      <c r="A859" s="604" t="s">
        <v>2006</v>
      </c>
      <c r="B859" s="605" t="s">
        <v>1525</v>
      </c>
      <c r="C859" s="605" t="s">
        <v>1508</v>
      </c>
      <c r="D859" s="605" t="s">
        <v>1773</v>
      </c>
      <c r="E859" s="605" t="s">
        <v>1764</v>
      </c>
      <c r="F859" s="622">
        <v>4</v>
      </c>
      <c r="G859" s="622">
        <v>7476</v>
      </c>
      <c r="H859" s="622"/>
      <c r="I859" s="622">
        <v>1869</v>
      </c>
      <c r="J859" s="622"/>
      <c r="K859" s="622"/>
      <c r="L859" s="622"/>
      <c r="M859" s="622"/>
      <c r="N859" s="622"/>
      <c r="O859" s="622"/>
      <c r="P859" s="610"/>
      <c r="Q859" s="623"/>
    </row>
    <row r="860" spans="1:17" ht="14.4" customHeight="1" x14ac:dyDescent="0.3">
      <c r="A860" s="604" t="s">
        <v>2006</v>
      </c>
      <c r="B860" s="605" t="s">
        <v>1525</v>
      </c>
      <c r="C860" s="605" t="s">
        <v>1508</v>
      </c>
      <c r="D860" s="605" t="s">
        <v>1776</v>
      </c>
      <c r="E860" s="605" t="s">
        <v>1777</v>
      </c>
      <c r="F860" s="622">
        <v>2</v>
      </c>
      <c r="G860" s="622">
        <v>16798</v>
      </c>
      <c r="H860" s="622"/>
      <c r="I860" s="622">
        <v>8399</v>
      </c>
      <c r="J860" s="622"/>
      <c r="K860" s="622"/>
      <c r="L860" s="622"/>
      <c r="M860" s="622"/>
      <c r="N860" s="622"/>
      <c r="O860" s="622"/>
      <c r="P860" s="610"/>
      <c r="Q860" s="623"/>
    </row>
    <row r="861" spans="1:17" ht="14.4" customHeight="1" x14ac:dyDescent="0.3">
      <c r="A861" s="604" t="s">
        <v>2006</v>
      </c>
      <c r="B861" s="605" t="s">
        <v>1525</v>
      </c>
      <c r="C861" s="605" t="s">
        <v>1508</v>
      </c>
      <c r="D861" s="605" t="s">
        <v>1641</v>
      </c>
      <c r="E861" s="605" t="s">
        <v>1642</v>
      </c>
      <c r="F861" s="622">
        <v>2</v>
      </c>
      <c r="G861" s="622">
        <v>4010</v>
      </c>
      <c r="H861" s="622"/>
      <c r="I861" s="622">
        <v>2005</v>
      </c>
      <c r="J861" s="622"/>
      <c r="K861" s="622"/>
      <c r="L861" s="622"/>
      <c r="M861" s="622"/>
      <c r="N861" s="622">
        <v>1</v>
      </c>
      <c r="O861" s="622">
        <v>2053</v>
      </c>
      <c r="P861" s="610"/>
      <c r="Q861" s="623">
        <v>2053</v>
      </c>
    </row>
    <row r="862" spans="1:17" ht="14.4" customHeight="1" x14ac:dyDescent="0.3">
      <c r="A862" s="604" t="s">
        <v>2007</v>
      </c>
      <c r="B862" s="605" t="s">
        <v>1525</v>
      </c>
      <c r="C862" s="605" t="s">
        <v>1526</v>
      </c>
      <c r="D862" s="605" t="s">
        <v>1651</v>
      </c>
      <c r="E862" s="605" t="s">
        <v>710</v>
      </c>
      <c r="F862" s="622"/>
      <c r="G862" s="622"/>
      <c r="H862" s="622"/>
      <c r="I862" s="622"/>
      <c r="J862" s="622">
        <v>0.06</v>
      </c>
      <c r="K862" s="622">
        <v>296.63</v>
      </c>
      <c r="L862" s="622">
        <v>1</v>
      </c>
      <c r="M862" s="622">
        <v>4943.833333333333</v>
      </c>
      <c r="N862" s="622"/>
      <c r="O862" s="622"/>
      <c r="P862" s="610"/>
      <c r="Q862" s="623"/>
    </row>
    <row r="863" spans="1:17" ht="14.4" customHeight="1" x14ac:dyDescent="0.3">
      <c r="A863" s="604" t="s">
        <v>2007</v>
      </c>
      <c r="B863" s="605" t="s">
        <v>1525</v>
      </c>
      <c r="C863" s="605" t="s">
        <v>1526</v>
      </c>
      <c r="D863" s="605" t="s">
        <v>1532</v>
      </c>
      <c r="E863" s="605" t="s">
        <v>642</v>
      </c>
      <c r="F863" s="622"/>
      <c r="G863" s="622"/>
      <c r="H863" s="622"/>
      <c r="I863" s="622"/>
      <c r="J863" s="622"/>
      <c r="K863" s="622"/>
      <c r="L863" s="622"/>
      <c r="M863" s="622"/>
      <c r="N863" s="622">
        <v>1.2</v>
      </c>
      <c r="O863" s="622">
        <v>1205.78</v>
      </c>
      <c r="P863" s="610"/>
      <c r="Q863" s="623">
        <v>1004.8166666666667</v>
      </c>
    </row>
    <row r="864" spans="1:17" ht="14.4" customHeight="1" x14ac:dyDescent="0.3">
      <c r="A864" s="604" t="s">
        <v>2007</v>
      </c>
      <c r="B864" s="605" t="s">
        <v>1525</v>
      </c>
      <c r="C864" s="605" t="s">
        <v>1526</v>
      </c>
      <c r="D864" s="605" t="s">
        <v>1533</v>
      </c>
      <c r="E864" s="605" t="s">
        <v>710</v>
      </c>
      <c r="F864" s="622">
        <v>0.1</v>
      </c>
      <c r="G864" s="622">
        <v>988.79</v>
      </c>
      <c r="H864" s="622">
        <v>0.45455130533119414</v>
      </c>
      <c r="I864" s="622">
        <v>9887.9</v>
      </c>
      <c r="J864" s="622">
        <v>0.22</v>
      </c>
      <c r="K864" s="622">
        <v>2175.31</v>
      </c>
      <c r="L864" s="622">
        <v>1</v>
      </c>
      <c r="M864" s="622">
        <v>9887.7727272727261</v>
      </c>
      <c r="N864" s="622">
        <v>0.06</v>
      </c>
      <c r="O864" s="622">
        <v>593.27</v>
      </c>
      <c r="P864" s="610">
        <v>0.27272894438034118</v>
      </c>
      <c r="Q864" s="623">
        <v>9887.8333333333339</v>
      </c>
    </row>
    <row r="865" spans="1:17" ht="14.4" customHeight="1" x14ac:dyDescent="0.3">
      <c r="A865" s="604" t="s">
        <v>2007</v>
      </c>
      <c r="B865" s="605" t="s">
        <v>1525</v>
      </c>
      <c r="C865" s="605" t="s">
        <v>1526</v>
      </c>
      <c r="D865" s="605" t="s">
        <v>1536</v>
      </c>
      <c r="E865" s="605" t="s">
        <v>646</v>
      </c>
      <c r="F865" s="622"/>
      <c r="G865" s="622"/>
      <c r="H865" s="622"/>
      <c r="I865" s="622"/>
      <c r="J865" s="622"/>
      <c r="K865" s="622"/>
      <c r="L865" s="622"/>
      <c r="M865" s="622"/>
      <c r="N865" s="622">
        <v>1</v>
      </c>
      <c r="O865" s="622">
        <v>843.46</v>
      </c>
      <c r="P865" s="610"/>
      <c r="Q865" s="623">
        <v>843.46</v>
      </c>
    </row>
    <row r="866" spans="1:17" ht="14.4" customHeight="1" x14ac:dyDescent="0.3">
      <c r="A866" s="604" t="s">
        <v>2007</v>
      </c>
      <c r="B866" s="605" t="s">
        <v>1525</v>
      </c>
      <c r="C866" s="605" t="s">
        <v>1526</v>
      </c>
      <c r="D866" s="605" t="s">
        <v>1538</v>
      </c>
      <c r="E866" s="605" t="s">
        <v>665</v>
      </c>
      <c r="F866" s="622"/>
      <c r="G866" s="622"/>
      <c r="H866" s="622"/>
      <c r="I866" s="622"/>
      <c r="J866" s="622"/>
      <c r="K866" s="622"/>
      <c r="L866" s="622"/>
      <c r="M866" s="622"/>
      <c r="N866" s="622">
        <v>0.14000000000000001</v>
      </c>
      <c r="O866" s="622">
        <v>636.66</v>
      </c>
      <c r="P866" s="610"/>
      <c r="Q866" s="623">
        <v>4547.5714285714275</v>
      </c>
    </row>
    <row r="867" spans="1:17" ht="14.4" customHeight="1" x14ac:dyDescent="0.3">
      <c r="A867" s="604" t="s">
        <v>2007</v>
      </c>
      <c r="B867" s="605" t="s">
        <v>1525</v>
      </c>
      <c r="C867" s="605" t="s">
        <v>1526</v>
      </c>
      <c r="D867" s="605" t="s">
        <v>1539</v>
      </c>
      <c r="E867" s="605" t="s">
        <v>665</v>
      </c>
      <c r="F867" s="622">
        <v>7.0000000000000007E-2</v>
      </c>
      <c r="G867" s="622">
        <v>619.78</v>
      </c>
      <c r="H867" s="622"/>
      <c r="I867" s="622">
        <v>8853.9999999999982</v>
      </c>
      <c r="J867" s="622"/>
      <c r="K867" s="622"/>
      <c r="L867" s="622"/>
      <c r="M867" s="622"/>
      <c r="N867" s="622">
        <v>7.0000000000000007E-2</v>
      </c>
      <c r="O867" s="622">
        <v>636.66</v>
      </c>
      <c r="P867" s="610"/>
      <c r="Q867" s="623">
        <v>9095.1428571428551</v>
      </c>
    </row>
    <row r="868" spans="1:17" ht="14.4" customHeight="1" x14ac:dyDescent="0.3">
      <c r="A868" s="604" t="s">
        <v>2007</v>
      </c>
      <c r="B868" s="605" t="s">
        <v>1525</v>
      </c>
      <c r="C868" s="605" t="s">
        <v>1526</v>
      </c>
      <c r="D868" s="605" t="s">
        <v>1541</v>
      </c>
      <c r="E868" s="605" t="s">
        <v>665</v>
      </c>
      <c r="F868" s="622">
        <v>0.6</v>
      </c>
      <c r="G868" s="622">
        <v>1062.48</v>
      </c>
      <c r="H868" s="622">
        <v>1</v>
      </c>
      <c r="I868" s="622">
        <v>1770.8000000000002</v>
      </c>
      <c r="J868" s="622">
        <v>0.6</v>
      </c>
      <c r="K868" s="622">
        <v>1062.48</v>
      </c>
      <c r="L868" s="622">
        <v>1</v>
      </c>
      <c r="M868" s="622">
        <v>1770.8000000000002</v>
      </c>
      <c r="N868" s="622">
        <v>1.6</v>
      </c>
      <c r="O868" s="622">
        <v>2910.45</v>
      </c>
      <c r="P868" s="610">
        <v>2.7392986220917099</v>
      </c>
      <c r="Q868" s="623">
        <v>1819.0312499999998</v>
      </c>
    </row>
    <row r="869" spans="1:17" ht="14.4" customHeight="1" x14ac:dyDescent="0.3">
      <c r="A869" s="604" t="s">
        <v>2007</v>
      </c>
      <c r="B869" s="605" t="s">
        <v>1525</v>
      </c>
      <c r="C869" s="605" t="s">
        <v>1526</v>
      </c>
      <c r="D869" s="605" t="s">
        <v>1542</v>
      </c>
      <c r="E869" s="605" t="s">
        <v>650</v>
      </c>
      <c r="F869" s="622"/>
      <c r="G869" s="622"/>
      <c r="H869" s="622"/>
      <c r="I869" s="622"/>
      <c r="J869" s="622">
        <v>0.15</v>
      </c>
      <c r="K869" s="622">
        <v>77.64</v>
      </c>
      <c r="L869" s="622">
        <v>1</v>
      </c>
      <c r="M869" s="622">
        <v>517.6</v>
      </c>
      <c r="N869" s="622"/>
      <c r="O869" s="622"/>
      <c r="P869" s="610"/>
      <c r="Q869" s="623"/>
    </row>
    <row r="870" spans="1:17" ht="14.4" customHeight="1" x14ac:dyDescent="0.3">
      <c r="A870" s="604" t="s">
        <v>2007</v>
      </c>
      <c r="B870" s="605" t="s">
        <v>1525</v>
      </c>
      <c r="C870" s="605" t="s">
        <v>1526</v>
      </c>
      <c r="D870" s="605" t="s">
        <v>1544</v>
      </c>
      <c r="E870" s="605" t="s">
        <v>665</v>
      </c>
      <c r="F870" s="622">
        <v>0.08</v>
      </c>
      <c r="G870" s="622">
        <v>2231.21</v>
      </c>
      <c r="H870" s="622">
        <v>2.1000018823883742</v>
      </c>
      <c r="I870" s="622">
        <v>27890.125</v>
      </c>
      <c r="J870" s="622">
        <v>0.04</v>
      </c>
      <c r="K870" s="622">
        <v>1062.48</v>
      </c>
      <c r="L870" s="622">
        <v>1</v>
      </c>
      <c r="M870" s="622">
        <v>26562</v>
      </c>
      <c r="N870" s="622">
        <v>0.02</v>
      </c>
      <c r="O870" s="622">
        <v>545.71</v>
      </c>
      <c r="P870" s="610">
        <v>0.51361907988856259</v>
      </c>
      <c r="Q870" s="623">
        <v>27285.5</v>
      </c>
    </row>
    <row r="871" spans="1:17" ht="14.4" customHeight="1" x14ac:dyDescent="0.3">
      <c r="A871" s="604" t="s">
        <v>2007</v>
      </c>
      <c r="B871" s="605" t="s">
        <v>1525</v>
      </c>
      <c r="C871" s="605" t="s">
        <v>1501</v>
      </c>
      <c r="D871" s="605" t="s">
        <v>1685</v>
      </c>
      <c r="E871" s="605" t="s">
        <v>1684</v>
      </c>
      <c r="F871" s="622">
        <v>1</v>
      </c>
      <c r="G871" s="622">
        <v>1707.31</v>
      </c>
      <c r="H871" s="622">
        <v>0.33333333333333331</v>
      </c>
      <c r="I871" s="622">
        <v>1707.31</v>
      </c>
      <c r="J871" s="622">
        <v>3</v>
      </c>
      <c r="K871" s="622">
        <v>5121.93</v>
      </c>
      <c r="L871" s="622">
        <v>1</v>
      </c>
      <c r="M871" s="622">
        <v>1707.3100000000002</v>
      </c>
      <c r="N871" s="622"/>
      <c r="O871" s="622"/>
      <c r="P871" s="610"/>
      <c r="Q871" s="623"/>
    </row>
    <row r="872" spans="1:17" ht="14.4" customHeight="1" x14ac:dyDescent="0.3">
      <c r="A872" s="604" t="s">
        <v>2007</v>
      </c>
      <c r="B872" s="605" t="s">
        <v>1525</v>
      </c>
      <c r="C872" s="605" t="s">
        <v>1501</v>
      </c>
      <c r="D872" s="605" t="s">
        <v>1698</v>
      </c>
      <c r="E872" s="605" t="s">
        <v>1699</v>
      </c>
      <c r="F872" s="622">
        <v>1</v>
      </c>
      <c r="G872" s="622">
        <v>17073.05</v>
      </c>
      <c r="H872" s="622"/>
      <c r="I872" s="622">
        <v>17073.05</v>
      </c>
      <c r="J872" s="622"/>
      <c r="K872" s="622"/>
      <c r="L872" s="622"/>
      <c r="M872" s="622"/>
      <c r="N872" s="622"/>
      <c r="O872" s="622"/>
      <c r="P872" s="610"/>
      <c r="Q872" s="623"/>
    </row>
    <row r="873" spans="1:17" ht="14.4" customHeight="1" x14ac:dyDescent="0.3">
      <c r="A873" s="604" t="s">
        <v>2007</v>
      </c>
      <c r="B873" s="605" t="s">
        <v>1525</v>
      </c>
      <c r="C873" s="605" t="s">
        <v>1501</v>
      </c>
      <c r="D873" s="605" t="s">
        <v>1700</v>
      </c>
      <c r="E873" s="605" t="s">
        <v>1701</v>
      </c>
      <c r="F873" s="622">
        <v>1</v>
      </c>
      <c r="G873" s="622">
        <v>1002.8</v>
      </c>
      <c r="H873" s="622">
        <v>0.33333333333333337</v>
      </c>
      <c r="I873" s="622">
        <v>1002.8</v>
      </c>
      <c r="J873" s="622">
        <v>3</v>
      </c>
      <c r="K873" s="622">
        <v>3008.3999999999996</v>
      </c>
      <c r="L873" s="622">
        <v>1</v>
      </c>
      <c r="M873" s="622">
        <v>1002.7999999999998</v>
      </c>
      <c r="N873" s="622"/>
      <c r="O873" s="622"/>
      <c r="P873" s="610"/>
      <c r="Q873" s="623"/>
    </row>
    <row r="874" spans="1:17" ht="14.4" customHeight="1" x14ac:dyDescent="0.3">
      <c r="A874" s="604" t="s">
        <v>2007</v>
      </c>
      <c r="B874" s="605" t="s">
        <v>1525</v>
      </c>
      <c r="C874" s="605" t="s">
        <v>1501</v>
      </c>
      <c r="D874" s="605" t="s">
        <v>1721</v>
      </c>
      <c r="E874" s="605" t="s">
        <v>1722</v>
      </c>
      <c r="F874" s="622">
        <v>1</v>
      </c>
      <c r="G874" s="622">
        <v>1312.14</v>
      </c>
      <c r="H874" s="622">
        <v>0.33333333333333337</v>
      </c>
      <c r="I874" s="622">
        <v>1312.14</v>
      </c>
      <c r="J874" s="622">
        <v>3</v>
      </c>
      <c r="K874" s="622">
        <v>3936.42</v>
      </c>
      <c r="L874" s="622">
        <v>1</v>
      </c>
      <c r="M874" s="622">
        <v>1312.14</v>
      </c>
      <c r="N874" s="622"/>
      <c r="O874" s="622"/>
      <c r="P874" s="610"/>
      <c r="Q874" s="623"/>
    </row>
    <row r="875" spans="1:17" ht="14.4" customHeight="1" x14ac:dyDescent="0.3">
      <c r="A875" s="604" t="s">
        <v>2007</v>
      </c>
      <c r="B875" s="605" t="s">
        <v>1525</v>
      </c>
      <c r="C875" s="605" t="s">
        <v>1501</v>
      </c>
      <c r="D875" s="605" t="s">
        <v>1723</v>
      </c>
      <c r="E875" s="605" t="s">
        <v>1724</v>
      </c>
      <c r="F875" s="622">
        <v>1</v>
      </c>
      <c r="G875" s="622">
        <v>1146.33</v>
      </c>
      <c r="H875" s="622">
        <v>0.33333333333333331</v>
      </c>
      <c r="I875" s="622">
        <v>1146.33</v>
      </c>
      <c r="J875" s="622">
        <v>3</v>
      </c>
      <c r="K875" s="622">
        <v>3438.99</v>
      </c>
      <c r="L875" s="622">
        <v>1</v>
      </c>
      <c r="M875" s="622">
        <v>1146.33</v>
      </c>
      <c r="N875" s="622"/>
      <c r="O875" s="622"/>
      <c r="P875" s="610"/>
      <c r="Q875" s="623"/>
    </row>
    <row r="876" spans="1:17" ht="14.4" customHeight="1" x14ac:dyDescent="0.3">
      <c r="A876" s="604" t="s">
        <v>2007</v>
      </c>
      <c r="B876" s="605" t="s">
        <v>1525</v>
      </c>
      <c r="C876" s="605" t="s">
        <v>1501</v>
      </c>
      <c r="D876" s="605" t="s">
        <v>1747</v>
      </c>
      <c r="E876" s="605" t="s">
        <v>1748</v>
      </c>
      <c r="F876" s="622"/>
      <c r="G876" s="622"/>
      <c r="H876" s="622"/>
      <c r="I876" s="622"/>
      <c r="J876" s="622">
        <v>3</v>
      </c>
      <c r="K876" s="622">
        <v>56700</v>
      </c>
      <c r="L876" s="622">
        <v>1</v>
      </c>
      <c r="M876" s="622">
        <v>18900</v>
      </c>
      <c r="N876" s="622"/>
      <c r="O876" s="622"/>
      <c r="P876" s="610"/>
      <c r="Q876" s="623"/>
    </row>
    <row r="877" spans="1:17" ht="14.4" customHeight="1" x14ac:dyDescent="0.3">
      <c r="A877" s="604" t="s">
        <v>2007</v>
      </c>
      <c r="B877" s="605" t="s">
        <v>1525</v>
      </c>
      <c r="C877" s="605" t="s">
        <v>1508</v>
      </c>
      <c r="D877" s="605" t="s">
        <v>1553</v>
      </c>
      <c r="E877" s="605" t="s">
        <v>1554</v>
      </c>
      <c r="F877" s="622">
        <v>1</v>
      </c>
      <c r="G877" s="622">
        <v>207</v>
      </c>
      <c r="H877" s="622"/>
      <c r="I877" s="622">
        <v>207</v>
      </c>
      <c r="J877" s="622"/>
      <c r="K877" s="622"/>
      <c r="L877" s="622"/>
      <c r="M877" s="622"/>
      <c r="N877" s="622">
        <v>1</v>
      </c>
      <c r="O877" s="622">
        <v>213</v>
      </c>
      <c r="P877" s="610"/>
      <c r="Q877" s="623">
        <v>213</v>
      </c>
    </row>
    <row r="878" spans="1:17" ht="14.4" customHeight="1" x14ac:dyDescent="0.3">
      <c r="A878" s="604" t="s">
        <v>2007</v>
      </c>
      <c r="B878" s="605" t="s">
        <v>1525</v>
      </c>
      <c r="C878" s="605" t="s">
        <v>1508</v>
      </c>
      <c r="D878" s="605" t="s">
        <v>1555</v>
      </c>
      <c r="E878" s="605" t="s">
        <v>1556</v>
      </c>
      <c r="F878" s="622">
        <v>3</v>
      </c>
      <c r="G878" s="622">
        <v>453</v>
      </c>
      <c r="H878" s="622"/>
      <c r="I878" s="622">
        <v>151</v>
      </c>
      <c r="J878" s="622"/>
      <c r="K878" s="622"/>
      <c r="L878" s="622"/>
      <c r="M878" s="622"/>
      <c r="N878" s="622"/>
      <c r="O878" s="622"/>
      <c r="P878" s="610"/>
      <c r="Q878" s="623"/>
    </row>
    <row r="879" spans="1:17" ht="14.4" customHeight="1" x14ac:dyDescent="0.3">
      <c r="A879" s="604" t="s">
        <v>2007</v>
      </c>
      <c r="B879" s="605" t="s">
        <v>1525</v>
      </c>
      <c r="C879" s="605" t="s">
        <v>1508</v>
      </c>
      <c r="D879" s="605" t="s">
        <v>1561</v>
      </c>
      <c r="E879" s="605" t="s">
        <v>1562</v>
      </c>
      <c r="F879" s="622">
        <v>1</v>
      </c>
      <c r="G879" s="622">
        <v>219</v>
      </c>
      <c r="H879" s="622"/>
      <c r="I879" s="622">
        <v>219</v>
      </c>
      <c r="J879" s="622"/>
      <c r="K879" s="622"/>
      <c r="L879" s="622"/>
      <c r="M879" s="622"/>
      <c r="N879" s="622">
        <v>1</v>
      </c>
      <c r="O879" s="622">
        <v>223</v>
      </c>
      <c r="P879" s="610"/>
      <c r="Q879" s="623">
        <v>223</v>
      </c>
    </row>
    <row r="880" spans="1:17" ht="14.4" customHeight="1" x14ac:dyDescent="0.3">
      <c r="A880" s="604" t="s">
        <v>2007</v>
      </c>
      <c r="B880" s="605" t="s">
        <v>1525</v>
      </c>
      <c r="C880" s="605" t="s">
        <v>1508</v>
      </c>
      <c r="D880" s="605" t="s">
        <v>1567</v>
      </c>
      <c r="E880" s="605" t="s">
        <v>1568</v>
      </c>
      <c r="F880" s="622"/>
      <c r="G880" s="622"/>
      <c r="H880" s="622"/>
      <c r="I880" s="622"/>
      <c r="J880" s="622"/>
      <c r="K880" s="622"/>
      <c r="L880" s="622"/>
      <c r="M880" s="622"/>
      <c r="N880" s="622">
        <v>2</v>
      </c>
      <c r="O880" s="622">
        <v>450</v>
      </c>
      <c r="P880" s="610"/>
      <c r="Q880" s="623">
        <v>225</v>
      </c>
    </row>
    <row r="881" spans="1:17" ht="14.4" customHeight="1" x14ac:dyDescent="0.3">
      <c r="A881" s="604" t="s">
        <v>2007</v>
      </c>
      <c r="B881" s="605" t="s">
        <v>1525</v>
      </c>
      <c r="C881" s="605" t="s">
        <v>1508</v>
      </c>
      <c r="D881" s="605" t="s">
        <v>1761</v>
      </c>
      <c r="E881" s="605" t="s">
        <v>1762</v>
      </c>
      <c r="F881" s="622">
        <v>1</v>
      </c>
      <c r="G881" s="622">
        <v>1527</v>
      </c>
      <c r="H881" s="622">
        <v>0.32317460317460317</v>
      </c>
      <c r="I881" s="622">
        <v>1527</v>
      </c>
      <c r="J881" s="622">
        <v>3</v>
      </c>
      <c r="K881" s="622">
        <v>4725</v>
      </c>
      <c r="L881" s="622">
        <v>1</v>
      </c>
      <c r="M881" s="622">
        <v>1575</v>
      </c>
      <c r="N881" s="622"/>
      <c r="O881" s="622"/>
      <c r="P881" s="610"/>
      <c r="Q881" s="623"/>
    </row>
    <row r="882" spans="1:17" ht="14.4" customHeight="1" x14ac:dyDescent="0.3">
      <c r="A882" s="604" t="s">
        <v>2007</v>
      </c>
      <c r="B882" s="605" t="s">
        <v>1525</v>
      </c>
      <c r="C882" s="605" t="s">
        <v>1508</v>
      </c>
      <c r="D882" s="605" t="s">
        <v>1763</v>
      </c>
      <c r="E882" s="605" t="s">
        <v>1764</v>
      </c>
      <c r="F882" s="622"/>
      <c r="G882" s="622"/>
      <c r="H882" s="622"/>
      <c r="I882" s="622"/>
      <c r="J882" s="622">
        <v>2</v>
      </c>
      <c r="K882" s="622">
        <v>7720</v>
      </c>
      <c r="L882" s="622">
        <v>1</v>
      </c>
      <c r="M882" s="622">
        <v>3860</v>
      </c>
      <c r="N882" s="622"/>
      <c r="O882" s="622"/>
      <c r="P882" s="610"/>
      <c r="Q882" s="623"/>
    </row>
    <row r="883" spans="1:17" ht="14.4" customHeight="1" x14ac:dyDescent="0.3">
      <c r="A883" s="604" t="s">
        <v>2007</v>
      </c>
      <c r="B883" s="605" t="s">
        <v>1525</v>
      </c>
      <c r="C883" s="605" t="s">
        <v>1508</v>
      </c>
      <c r="D883" s="605" t="s">
        <v>1593</v>
      </c>
      <c r="E883" s="605" t="s">
        <v>1594</v>
      </c>
      <c r="F883" s="622">
        <v>5</v>
      </c>
      <c r="G883" s="622">
        <v>25380</v>
      </c>
      <c r="H883" s="622"/>
      <c r="I883" s="622">
        <v>5076</v>
      </c>
      <c r="J883" s="622"/>
      <c r="K883" s="622"/>
      <c r="L883" s="622"/>
      <c r="M883" s="622"/>
      <c r="N883" s="622"/>
      <c r="O883" s="622"/>
      <c r="P883" s="610"/>
      <c r="Q883" s="623"/>
    </row>
    <row r="884" spans="1:17" ht="14.4" customHeight="1" x14ac:dyDescent="0.3">
      <c r="A884" s="604" t="s">
        <v>2007</v>
      </c>
      <c r="B884" s="605" t="s">
        <v>1525</v>
      </c>
      <c r="C884" s="605" t="s">
        <v>1508</v>
      </c>
      <c r="D884" s="605" t="s">
        <v>1597</v>
      </c>
      <c r="E884" s="605" t="s">
        <v>1598</v>
      </c>
      <c r="F884" s="622">
        <v>1</v>
      </c>
      <c r="G884" s="622">
        <v>5516</v>
      </c>
      <c r="H884" s="622"/>
      <c r="I884" s="622">
        <v>5516</v>
      </c>
      <c r="J884" s="622"/>
      <c r="K884" s="622"/>
      <c r="L884" s="622"/>
      <c r="M884" s="622"/>
      <c r="N884" s="622"/>
      <c r="O884" s="622"/>
      <c r="P884" s="610"/>
      <c r="Q884" s="623"/>
    </row>
    <row r="885" spans="1:17" ht="14.4" customHeight="1" x14ac:dyDescent="0.3">
      <c r="A885" s="604" t="s">
        <v>2007</v>
      </c>
      <c r="B885" s="605" t="s">
        <v>1525</v>
      </c>
      <c r="C885" s="605" t="s">
        <v>1508</v>
      </c>
      <c r="D885" s="605" t="s">
        <v>1601</v>
      </c>
      <c r="E885" s="605" t="s">
        <v>1602</v>
      </c>
      <c r="F885" s="622">
        <v>17</v>
      </c>
      <c r="G885" s="622">
        <v>2975</v>
      </c>
      <c r="H885" s="622">
        <v>0.93377275580665409</v>
      </c>
      <c r="I885" s="622">
        <v>175</v>
      </c>
      <c r="J885" s="622">
        <v>18</v>
      </c>
      <c r="K885" s="622">
        <v>3186</v>
      </c>
      <c r="L885" s="622">
        <v>1</v>
      </c>
      <c r="M885" s="622">
        <v>177</v>
      </c>
      <c r="N885" s="622">
        <v>25</v>
      </c>
      <c r="O885" s="622">
        <v>4425</v>
      </c>
      <c r="P885" s="610">
        <v>1.3888888888888888</v>
      </c>
      <c r="Q885" s="623">
        <v>177</v>
      </c>
    </row>
    <row r="886" spans="1:17" ht="14.4" customHeight="1" x14ac:dyDescent="0.3">
      <c r="A886" s="604" t="s">
        <v>2007</v>
      </c>
      <c r="B886" s="605" t="s">
        <v>1525</v>
      </c>
      <c r="C886" s="605" t="s">
        <v>1508</v>
      </c>
      <c r="D886" s="605" t="s">
        <v>1603</v>
      </c>
      <c r="E886" s="605" t="s">
        <v>1604</v>
      </c>
      <c r="F886" s="622">
        <v>10</v>
      </c>
      <c r="G886" s="622">
        <v>20010</v>
      </c>
      <c r="H886" s="622">
        <v>0.97705078125</v>
      </c>
      <c r="I886" s="622">
        <v>2001</v>
      </c>
      <c r="J886" s="622">
        <v>10</v>
      </c>
      <c r="K886" s="622">
        <v>20480</v>
      </c>
      <c r="L886" s="622">
        <v>1</v>
      </c>
      <c r="M886" s="622">
        <v>2048</v>
      </c>
      <c r="N886" s="622">
        <v>5</v>
      </c>
      <c r="O886" s="622">
        <v>10245</v>
      </c>
      <c r="P886" s="610">
        <v>0.500244140625</v>
      </c>
      <c r="Q886" s="623">
        <v>2049</v>
      </c>
    </row>
    <row r="887" spans="1:17" ht="14.4" customHeight="1" x14ac:dyDescent="0.3">
      <c r="A887" s="604" t="s">
        <v>2007</v>
      </c>
      <c r="B887" s="605" t="s">
        <v>1525</v>
      </c>
      <c r="C887" s="605" t="s">
        <v>1508</v>
      </c>
      <c r="D887" s="605" t="s">
        <v>1609</v>
      </c>
      <c r="E887" s="605" t="s">
        <v>1610</v>
      </c>
      <c r="F887" s="622"/>
      <c r="G887" s="622"/>
      <c r="H887" s="622"/>
      <c r="I887" s="622"/>
      <c r="J887" s="622"/>
      <c r="K887" s="622"/>
      <c r="L887" s="622"/>
      <c r="M887" s="622"/>
      <c r="N887" s="622">
        <v>1</v>
      </c>
      <c r="O887" s="622">
        <v>2737</v>
      </c>
      <c r="P887" s="610"/>
      <c r="Q887" s="623">
        <v>2737</v>
      </c>
    </row>
    <row r="888" spans="1:17" ht="14.4" customHeight="1" x14ac:dyDescent="0.3">
      <c r="A888" s="604" t="s">
        <v>2007</v>
      </c>
      <c r="B888" s="605" t="s">
        <v>1525</v>
      </c>
      <c r="C888" s="605" t="s">
        <v>1508</v>
      </c>
      <c r="D888" s="605" t="s">
        <v>1611</v>
      </c>
      <c r="E888" s="605" t="s">
        <v>1612</v>
      </c>
      <c r="F888" s="622"/>
      <c r="G888" s="622"/>
      <c r="H888" s="622"/>
      <c r="I888" s="622"/>
      <c r="J888" s="622"/>
      <c r="K888" s="622"/>
      <c r="L888" s="622"/>
      <c r="M888" s="622"/>
      <c r="N888" s="622">
        <v>1</v>
      </c>
      <c r="O888" s="622">
        <v>5269</v>
      </c>
      <c r="P888" s="610"/>
      <c r="Q888" s="623">
        <v>5269</v>
      </c>
    </row>
    <row r="889" spans="1:17" ht="14.4" customHeight="1" x14ac:dyDescent="0.3">
      <c r="A889" s="604" t="s">
        <v>2007</v>
      </c>
      <c r="B889" s="605" t="s">
        <v>1525</v>
      </c>
      <c r="C889" s="605" t="s">
        <v>1508</v>
      </c>
      <c r="D889" s="605" t="s">
        <v>1625</v>
      </c>
      <c r="E889" s="605" t="s">
        <v>1626</v>
      </c>
      <c r="F889" s="622">
        <v>1</v>
      </c>
      <c r="G889" s="622">
        <v>418</v>
      </c>
      <c r="H889" s="622">
        <v>0.19624413145539907</v>
      </c>
      <c r="I889" s="622">
        <v>418</v>
      </c>
      <c r="J889" s="622">
        <v>5</v>
      </c>
      <c r="K889" s="622">
        <v>2130</v>
      </c>
      <c r="L889" s="622">
        <v>1</v>
      </c>
      <c r="M889" s="622">
        <v>426</v>
      </c>
      <c r="N889" s="622">
        <v>1</v>
      </c>
      <c r="O889" s="622">
        <v>426</v>
      </c>
      <c r="P889" s="610">
        <v>0.2</v>
      </c>
      <c r="Q889" s="623">
        <v>426</v>
      </c>
    </row>
    <row r="890" spans="1:17" ht="14.4" customHeight="1" x14ac:dyDescent="0.3">
      <c r="A890" s="604" t="s">
        <v>2007</v>
      </c>
      <c r="B890" s="605" t="s">
        <v>1525</v>
      </c>
      <c r="C890" s="605" t="s">
        <v>1508</v>
      </c>
      <c r="D890" s="605" t="s">
        <v>1631</v>
      </c>
      <c r="E890" s="605" t="s">
        <v>1632</v>
      </c>
      <c r="F890" s="622">
        <v>7</v>
      </c>
      <c r="G890" s="622">
        <v>14861</v>
      </c>
      <c r="H890" s="622">
        <v>1.3798514391829155</v>
      </c>
      <c r="I890" s="622">
        <v>2123</v>
      </c>
      <c r="J890" s="622">
        <v>5</v>
      </c>
      <c r="K890" s="622">
        <v>10770</v>
      </c>
      <c r="L890" s="622">
        <v>1</v>
      </c>
      <c r="M890" s="622">
        <v>2154</v>
      </c>
      <c r="N890" s="622">
        <v>12</v>
      </c>
      <c r="O890" s="622">
        <v>25860</v>
      </c>
      <c r="P890" s="610">
        <v>2.4011142061281339</v>
      </c>
      <c r="Q890" s="623">
        <v>2155</v>
      </c>
    </row>
    <row r="891" spans="1:17" ht="14.4" customHeight="1" x14ac:dyDescent="0.3">
      <c r="A891" s="604" t="s">
        <v>2007</v>
      </c>
      <c r="B891" s="605" t="s">
        <v>1525</v>
      </c>
      <c r="C891" s="605" t="s">
        <v>1508</v>
      </c>
      <c r="D891" s="605" t="s">
        <v>1773</v>
      </c>
      <c r="E891" s="605" t="s">
        <v>1764</v>
      </c>
      <c r="F891" s="622"/>
      <c r="G891" s="622"/>
      <c r="H891" s="622"/>
      <c r="I891" s="622"/>
      <c r="J891" s="622">
        <v>2</v>
      </c>
      <c r="K891" s="622">
        <v>3776</v>
      </c>
      <c r="L891" s="622">
        <v>1</v>
      </c>
      <c r="M891" s="622">
        <v>1888</v>
      </c>
      <c r="N891" s="622"/>
      <c r="O891" s="622"/>
      <c r="P891" s="610"/>
      <c r="Q891" s="623"/>
    </row>
    <row r="892" spans="1:17" ht="14.4" customHeight="1" x14ac:dyDescent="0.3">
      <c r="A892" s="604" t="s">
        <v>2007</v>
      </c>
      <c r="B892" s="605" t="s">
        <v>1525</v>
      </c>
      <c r="C892" s="605" t="s">
        <v>1508</v>
      </c>
      <c r="D892" s="605" t="s">
        <v>1776</v>
      </c>
      <c r="E892" s="605" t="s">
        <v>1777</v>
      </c>
      <c r="F892" s="622"/>
      <c r="G892" s="622"/>
      <c r="H892" s="622"/>
      <c r="I892" s="622"/>
      <c r="J892" s="622">
        <v>1</v>
      </c>
      <c r="K892" s="622">
        <v>8459</v>
      </c>
      <c r="L892" s="622">
        <v>1</v>
      </c>
      <c r="M892" s="622">
        <v>8459</v>
      </c>
      <c r="N892" s="622"/>
      <c r="O892" s="622"/>
      <c r="P892" s="610"/>
      <c r="Q892" s="623"/>
    </row>
    <row r="893" spans="1:17" ht="14.4" customHeight="1" x14ac:dyDescent="0.3">
      <c r="A893" s="604" t="s">
        <v>2007</v>
      </c>
      <c r="B893" s="605" t="s">
        <v>1525</v>
      </c>
      <c r="C893" s="605" t="s">
        <v>1508</v>
      </c>
      <c r="D893" s="605" t="s">
        <v>1645</v>
      </c>
      <c r="E893" s="605" t="s">
        <v>1646</v>
      </c>
      <c r="F893" s="622"/>
      <c r="G893" s="622"/>
      <c r="H893" s="622"/>
      <c r="I893" s="622"/>
      <c r="J893" s="622">
        <v>1</v>
      </c>
      <c r="K893" s="622">
        <v>373</v>
      </c>
      <c r="L893" s="622">
        <v>1</v>
      </c>
      <c r="M893" s="622">
        <v>373</v>
      </c>
      <c r="N893" s="622"/>
      <c r="O893" s="622"/>
      <c r="P893" s="610"/>
      <c r="Q893" s="623"/>
    </row>
    <row r="894" spans="1:17" ht="14.4" customHeight="1" x14ac:dyDescent="0.3">
      <c r="A894" s="604" t="s">
        <v>2008</v>
      </c>
      <c r="B894" s="605" t="s">
        <v>1525</v>
      </c>
      <c r="C894" s="605" t="s">
        <v>1526</v>
      </c>
      <c r="D894" s="605" t="s">
        <v>1541</v>
      </c>
      <c r="E894" s="605" t="s">
        <v>665</v>
      </c>
      <c r="F894" s="622">
        <v>0.25</v>
      </c>
      <c r="G894" s="622">
        <v>442.7</v>
      </c>
      <c r="H894" s="622"/>
      <c r="I894" s="622">
        <v>1770.8</v>
      </c>
      <c r="J894" s="622"/>
      <c r="K894" s="622"/>
      <c r="L894" s="622"/>
      <c r="M894" s="622"/>
      <c r="N894" s="622"/>
      <c r="O894" s="622"/>
      <c r="P894" s="610"/>
      <c r="Q894" s="623"/>
    </row>
    <row r="895" spans="1:17" ht="14.4" customHeight="1" x14ac:dyDescent="0.3">
      <c r="A895" s="604" t="s">
        <v>2008</v>
      </c>
      <c r="B895" s="605" t="s">
        <v>1525</v>
      </c>
      <c r="C895" s="605" t="s">
        <v>1508</v>
      </c>
      <c r="D895" s="605" t="s">
        <v>1553</v>
      </c>
      <c r="E895" s="605" t="s">
        <v>1554</v>
      </c>
      <c r="F895" s="622">
        <v>5</v>
      </c>
      <c r="G895" s="622">
        <v>1035</v>
      </c>
      <c r="H895" s="622"/>
      <c r="I895" s="622">
        <v>207</v>
      </c>
      <c r="J895" s="622"/>
      <c r="K895" s="622"/>
      <c r="L895" s="622"/>
      <c r="M895" s="622"/>
      <c r="N895" s="622"/>
      <c r="O895" s="622"/>
      <c r="P895" s="610"/>
      <c r="Q895" s="623"/>
    </row>
    <row r="896" spans="1:17" ht="14.4" customHeight="1" x14ac:dyDescent="0.3">
      <c r="A896" s="604" t="s">
        <v>2008</v>
      </c>
      <c r="B896" s="605" t="s">
        <v>1525</v>
      </c>
      <c r="C896" s="605" t="s">
        <v>1508</v>
      </c>
      <c r="D896" s="605" t="s">
        <v>1555</v>
      </c>
      <c r="E896" s="605" t="s">
        <v>1556</v>
      </c>
      <c r="F896" s="622">
        <v>1</v>
      </c>
      <c r="G896" s="622">
        <v>151</v>
      </c>
      <c r="H896" s="622"/>
      <c r="I896" s="622">
        <v>151</v>
      </c>
      <c r="J896" s="622"/>
      <c r="K896" s="622"/>
      <c r="L896" s="622"/>
      <c r="M896" s="622"/>
      <c r="N896" s="622"/>
      <c r="O896" s="622"/>
      <c r="P896" s="610"/>
      <c r="Q896" s="623"/>
    </row>
    <row r="897" spans="1:17" ht="14.4" customHeight="1" x14ac:dyDescent="0.3">
      <c r="A897" s="604" t="s">
        <v>2008</v>
      </c>
      <c r="B897" s="605" t="s">
        <v>1525</v>
      </c>
      <c r="C897" s="605" t="s">
        <v>1508</v>
      </c>
      <c r="D897" s="605" t="s">
        <v>1559</v>
      </c>
      <c r="E897" s="605" t="s">
        <v>1560</v>
      </c>
      <c r="F897" s="622"/>
      <c r="G897" s="622"/>
      <c r="H897" s="622"/>
      <c r="I897" s="622"/>
      <c r="J897" s="622"/>
      <c r="K897" s="622"/>
      <c r="L897" s="622"/>
      <c r="M897" s="622"/>
      <c r="N897" s="622">
        <v>2</v>
      </c>
      <c r="O897" s="622">
        <v>256</v>
      </c>
      <c r="P897" s="610"/>
      <c r="Q897" s="623">
        <v>128</v>
      </c>
    </row>
    <row r="898" spans="1:17" ht="14.4" customHeight="1" x14ac:dyDescent="0.3">
      <c r="A898" s="604" t="s">
        <v>2008</v>
      </c>
      <c r="B898" s="605" t="s">
        <v>1525</v>
      </c>
      <c r="C898" s="605" t="s">
        <v>1508</v>
      </c>
      <c r="D898" s="605" t="s">
        <v>1601</v>
      </c>
      <c r="E898" s="605" t="s">
        <v>1602</v>
      </c>
      <c r="F898" s="622">
        <v>8</v>
      </c>
      <c r="G898" s="622">
        <v>1400</v>
      </c>
      <c r="H898" s="622">
        <v>1.1299435028248588</v>
      </c>
      <c r="I898" s="622">
        <v>175</v>
      </c>
      <c r="J898" s="622">
        <v>7</v>
      </c>
      <c r="K898" s="622">
        <v>1239</v>
      </c>
      <c r="L898" s="622">
        <v>1</v>
      </c>
      <c r="M898" s="622">
        <v>177</v>
      </c>
      <c r="N898" s="622">
        <v>11</v>
      </c>
      <c r="O898" s="622">
        <v>1947</v>
      </c>
      <c r="P898" s="610">
        <v>1.5714285714285714</v>
      </c>
      <c r="Q898" s="623">
        <v>177</v>
      </c>
    </row>
    <row r="899" spans="1:17" ht="14.4" customHeight="1" x14ac:dyDescent="0.3">
      <c r="A899" s="604" t="s">
        <v>2008</v>
      </c>
      <c r="B899" s="605" t="s">
        <v>1525</v>
      </c>
      <c r="C899" s="605" t="s">
        <v>1508</v>
      </c>
      <c r="D899" s="605" t="s">
        <v>1603</v>
      </c>
      <c r="E899" s="605" t="s">
        <v>1604</v>
      </c>
      <c r="F899" s="622">
        <v>4</v>
      </c>
      <c r="G899" s="622">
        <v>8004</v>
      </c>
      <c r="H899" s="622">
        <v>0.97705078125</v>
      </c>
      <c r="I899" s="622">
        <v>2001</v>
      </c>
      <c r="J899" s="622">
        <v>4</v>
      </c>
      <c r="K899" s="622">
        <v>8192</v>
      </c>
      <c r="L899" s="622">
        <v>1</v>
      </c>
      <c r="M899" s="622">
        <v>2048</v>
      </c>
      <c r="N899" s="622">
        <v>2</v>
      </c>
      <c r="O899" s="622">
        <v>4098</v>
      </c>
      <c r="P899" s="610">
        <v>0.500244140625</v>
      </c>
      <c r="Q899" s="623">
        <v>2049</v>
      </c>
    </row>
    <row r="900" spans="1:17" ht="14.4" customHeight="1" x14ac:dyDescent="0.3">
      <c r="A900" s="604" t="s">
        <v>2008</v>
      </c>
      <c r="B900" s="605" t="s">
        <v>1525</v>
      </c>
      <c r="C900" s="605" t="s">
        <v>1508</v>
      </c>
      <c r="D900" s="605" t="s">
        <v>1627</v>
      </c>
      <c r="E900" s="605" t="s">
        <v>1628</v>
      </c>
      <c r="F900" s="622">
        <v>1</v>
      </c>
      <c r="G900" s="622">
        <v>159</v>
      </c>
      <c r="H900" s="622"/>
      <c r="I900" s="622">
        <v>159</v>
      </c>
      <c r="J900" s="622"/>
      <c r="K900" s="622"/>
      <c r="L900" s="622"/>
      <c r="M900" s="622"/>
      <c r="N900" s="622"/>
      <c r="O900" s="622"/>
      <c r="P900" s="610"/>
      <c r="Q900" s="623"/>
    </row>
    <row r="901" spans="1:17" ht="14.4" customHeight="1" x14ac:dyDescent="0.3">
      <c r="A901" s="604" t="s">
        <v>2008</v>
      </c>
      <c r="B901" s="605" t="s">
        <v>1525</v>
      </c>
      <c r="C901" s="605" t="s">
        <v>1508</v>
      </c>
      <c r="D901" s="605" t="s">
        <v>1631</v>
      </c>
      <c r="E901" s="605" t="s">
        <v>1632</v>
      </c>
      <c r="F901" s="622">
        <v>1</v>
      </c>
      <c r="G901" s="622">
        <v>2123</v>
      </c>
      <c r="H901" s="622"/>
      <c r="I901" s="622">
        <v>2123</v>
      </c>
      <c r="J901" s="622"/>
      <c r="K901" s="622"/>
      <c r="L901" s="622"/>
      <c r="M901" s="622"/>
      <c r="N901" s="622"/>
      <c r="O901" s="622"/>
      <c r="P901" s="610"/>
      <c r="Q901" s="623"/>
    </row>
    <row r="902" spans="1:17" ht="14.4" customHeight="1" x14ac:dyDescent="0.3">
      <c r="A902" s="604" t="s">
        <v>2009</v>
      </c>
      <c r="B902" s="605" t="s">
        <v>1525</v>
      </c>
      <c r="C902" s="605" t="s">
        <v>1526</v>
      </c>
      <c r="D902" s="605" t="s">
        <v>1528</v>
      </c>
      <c r="E902" s="605" t="s">
        <v>631</v>
      </c>
      <c r="F902" s="622">
        <v>1.5</v>
      </c>
      <c r="G902" s="622">
        <v>2566.89</v>
      </c>
      <c r="H902" s="622"/>
      <c r="I902" s="622">
        <v>1711.26</v>
      </c>
      <c r="J902" s="622"/>
      <c r="K902" s="622"/>
      <c r="L902" s="622"/>
      <c r="M902" s="622"/>
      <c r="N902" s="622"/>
      <c r="O902" s="622"/>
      <c r="P902" s="610"/>
      <c r="Q902" s="623"/>
    </row>
    <row r="903" spans="1:17" ht="14.4" customHeight="1" x14ac:dyDescent="0.3">
      <c r="A903" s="604" t="s">
        <v>2009</v>
      </c>
      <c r="B903" s="605" t="s">
        <v>1525</v>
      </c>
      <c r="C903" s="605" t="s">
        <v>1526</v>
      </c>
      <c r="D903" s="605" t="s">
        <v>1529</v>
      </c>
      <c r="E903" s="605" t="s">
        <v>1530</v>
      </c>
      <c r="F903" s="622">
        <v>0.37</v>
      </c>
      <c r="G903" s="622">
        <v>945.46</v>
      </c>
      <c r="H903" s="622">
        <v>0.94360110582153156</v>
      </c>
      <c r="I903" s="622">
        <v>2555.2972972972975</v>
      </c>
      <c r="J903" s="622">
        <v>0.37</v>
      </c>
      <c r="K903" s="622">
        <v>1001.97</v>
      </c>
      <c r="L903" s="622">
        <v>1</v>
      </c>
      <c r="M903" s="622">
        <v>2708.0270270270271</v>
      </c>
      <c r="N903" s="622"/>
      <c r="O903" s="622"/>
      <c r="P903" s="610"/>
      <c r="Q903" s="623"/>
    </row>
    <row r="904" spans="1:17" ht="14.4" customHeight="1" x14ac:dyDescent="0.3">
      <c r="A904" s="604" t="s">
        <v>2009</v>
      </c>
      <c r="B904" s="605" t="s">
        <v>1525</v>
      </c>
      <c r="C904" s="605" t="s">
        <v>1526</v>
      </c>
      <c r="D904" s="605" t="s">
        <v>1531</v>
      </c>
      <c r="E904" s="605" t="s">
        <v>1530</v>
      </c>
      <c r="F904" s="622">
        <v>0.2</v>
      </c>
      <c r="G904" s="622">
        <v>1277.6500000000001</v>
      </c>
      <c r="H904" s="622">
        <v>0.31453252783070662</v>
      </c>
      <c r="I904" s="622">
        <v>6388.25</v>
      </c>
      <c r="J904" s="622">
        <v>0.60000000000000009</v>
      </c>
      <c r="K904" s="622">
        <v>4062.06</v>
      </c>
      <c r="L904" s="622">
        <v>1</v>
      </c>
      <c r="M904" s="622">
        <v>6770.0999999999985</v>
      </c>
      <c r="N904" s="622"/>
      <c r="O904" s="622"/>
      <c r="P904" s="610"/>
      <c r="Q904" s="623"/>
    </row>
    <row r="905" spans="1:17" ht="14.4" customHeight="1" x14ac:dyDescent="0.3">
      <c r="A905" s="604" t="s">
        <v>2009</v>
      </c>
      <c r="B905" s="605" t="s">
        <v>1525</v>
      </c>
      <c r="C905" s="605" t="s">
        <v>1526</v>
      </c>
      <c r="D905" s="605" t="s">
        <v>1532</v>
      </c>
      <c r="E905" s="605" t="s">
        <v>642</v>
      </c>
      <c r="F905" s="622">
        <v>6</v>
      </c>
      <c r="G905" s="622">
        <v>5708.01</v>
      </c>
      <c r="H905" s="622">
        <v>1.8935242777385231</v>
      </c>
      <c r="I905" s="622">
        <v>951.33500000000004</v>
      </c>
      <c r="J905" s="622">
        <v>3</v>
      </c>
      <c r="K905" s="622">
        <v>3014.49</v>
      </c>
      <c r="L905" s="622">
        <v>1</v>
      </c>
      <c r="M905" s="622">
        <v>1004.8299999999999</v>
      </c>
      <c r="N905" s="622">
        <v>7</v>
      </c>
      <c r="O905" s="622">
        <v>7033.7599999999993</v>
      </c>
      <c r="P905" s="610">
        <v>2.3333167467797207</v>
      </c>
      <c r="Q905" s="623">
        <v>1004.8228571428571</v>
      </c>
    </row>
    <row r="906" spans="1:17" ht="14.4" customHeight="1" x14ac:dyDescent="0.3">
      <c r="A906" s="604" t="s">
        <v>2009</v>
      </c>
      <c r="B906" s="605" t="s">
        <v>1525</v>
      </c>
      <c r="C906" s="605" t="s">
        <v>1526</v>
      </c>
      <c r="D906" s="605" t="s">
        <v>1533</v>
      </c>
      <c r="E906" s="605" t="s">
        <v>710</v>
      </c>
      <c r="F906" s="622">
        <v>0.12000000000000001</v>
      </c>
      <c r="G906" s="622">
        <v>1186.54</v>
      </c>
      <c r="H906" s="622">
        <v>0.46153606783748569</v>
      </c>
      <c r="I906" s="622">
        <v>9887.8333333333321</v>
      </c>
      <c r="J906" s="622">
        <v>0.26</v>
      </c>
      <c r="K906" s="622">
        <v>2570.85</v>
      </c>
      <c r="L906" s="622">
        <v>1</v>
      </c>
      <c r="M906" s="622">
        <v>9887.8846153846152</v>
      </c>
      <c r="N906" s="622">
        <v>0.82000000000000006</v>
      </c>
      <c r="O906" s="622">
        <v>8108.06</v>
      </c>
      <c r="P906" s="610">
        <v>3.1538440593578003</v>
      </c>
      <c r="Q906" s="623">
        <v>9887.878048780487</v>
      </c>
    </row>
    <row r="907" spans="1:17" ht="14.4" customHeight="1" x14ac:dyDescent="0.3">
      <c r="A907" s="604" t="s">
        <v>2009</v>
      </c>
      <c r="B907" s="605" t="s">
        <v>1525</v>
      </c>
      <c r="C907" s="605" t="s">
        <v>1526</v>
      </c>
      <c r="D907" s="605" t="s">
        <v>1536</v>
      </c>
      <c r="E907" s="605" t="s">
        <v>646</v>
      </c>
      <c r="F907" s="622"/>
      <c r="G907" s="622"/>
      <c r="H907" s="622"/>
      <c r="I907" s="622"/>
      <c r="J907" s="622">
        <v>3</v>
      </c>
      <c r="K907" s="622">
        <v>2798.46</v>
      </c>
      <c r="L907" s="622">
        <v>1</v>
      </c>
      <c r="M907" s="622">
        <v>932.82</v>
      </c>
      <c r="N907" s="622">
        <v>2</v>
      </c>
      <c r="O907" s="622">
        <v>1686.92</v>
      </c>
      <c r="P907" s="610">
        <v>0.60280297020504137</v>
      </c>
      <c r="Q907" s="623">
        <v>843.46</v>
      </c>
    </row>
    <row r="908" spans="1:17" ht="14.4" customHeight="1" x14ac:dyDescent="0.3">
      <c r="A908" s="604" t="s">
        <v>2009</v>
      </c>
      <c r="B908" s="605" t="s">
        <v>1525</v>
      </c>
      <c r="C908" s="605" t="s">
        <v>1526</v>
      </c>
      <c r="D908" s="605" t="s">
        <v>1538</v>
      </c>
      <c r="E908" s="605" t="s">
        <v>665</v>
      </c>
      <c r="F908" s="622">
        <v>0.1</v>
      </c>
      <c r="G908" s="622">
        <v>442.7</v>
      </c>
      <c r="H908" s="622"/>
      <c r="I908" s="622">
        <v>4427</v>
      </c>
      <c r="J908" s="622"/>
      <c r="K908" s="622"/>
      <c r="L908" s="622"/>
      <c r="M908" s="622"/>
      <c r="N908" s="622">
        <v>0.1</v>
      </c>
      <c r="O908" s="622">
        <v>454.76</v>
      </c>
      <c r="P908" s="610"/>
      <c r="Q908" s="623">
        <v>4547.5999999999995</v>
      </c>
    </row>
    <row r="909" spans="1:17" ht="14.4" customHeight="1" x14ac:dyDescent="0.3">
      <c r="A909" s="604" t="s">
        <v>2009</v>
      </c>
      <c r="B909" s="605" t="s">
        <v>1525</v>
      </c>
      <c r="C909" s="605" t="s">
        <v>1526</v>
      </c>
      <c r="D909" s="605" t="s">
        <v>1539</v>
      </c>
      <c r="E909" s="605" t="s">
        <v>665</v>
      </c>
      <c r="F909" s="622">
        <v>0.31</v>
      </c>
      <c r="G909" s="622">
        <v>2744.74</v>
      </c>
      <c r="H909" s="622">
        <v>3.0999999999999996</v>
      </c>
      <c r="I909" s="622">
        <v>8854</v>
      </c>
      <c r="J909" s="622">
        <v>0.1</v>
      </c>
      <c r="K909" s="622">
        <v>885.4</v>
      </c>
      <c r="L909" s="622">
        <v>1</v>
      </c>
      <c r="M909" s="622">
        <v>8854</v>
      </c>
      <c r="N909" s="622">
        <v>0.13</v>
      </c>
      <c r="O909" s="622">
        <v>1182.3699999999999</v>
      </c>
      <c r="P909" s="610">
        <v>1.3354077253218883</v>
      </c>
      <c r="Q909" s="623">
        <v>9095.1538461538457</v>
      </c>
    </row>
    <row r="910" spans="1:17" ht="14.4" customHeight="1" x14ac:dyDescent="0.3">
      <c r="A910" s="604" t="s">
        <v>2009</v>
      </c>
      <c r="B910" s="605" t="s">
        <v>1525</v>
      </c>
      <c r="C910" s="605" t="s">
        <v>1526</v>
      </c>
      <c r="D910" s="605" t="s">
        <v>1540</v>
      </c>
      <c r="E910" s="605" t="s">
        <v>733</v>
      </c>
      <c r="F910" s="622">
        <v>0.1</v>
      </c>
      <c r="G910" s="622">
        <v>194.93</v>
      </c>
      <c r="H910" s="622"/>
      <c r="I910" s="622">
        <v>1949.3</v>
      </c>
      <c r="J910" s="622"/>
      <c r="K910" s="622"/>
      <c r="L910" s="622"/>
      <c r="M910" s="622"/>
      <c r="N910" s="622">
        <v>0.30000000000000004</v>
      </c>
      <c r="O910" s="622">
        <v>584.79</v>
      </c>
      <c r="P910" s="610"/>
      <c r="Q910" s="623">
        <v>1949.2999999999995</v>
      </c>
    </row>
    <row r="911" spans="1:17" ht="14.4" customHeight="1" x14ac:dyDescent="0.3">
      <c r="A911" s="604" t="s">
        <v>2009</v>
      </c>
      <c r="B911" s="605" t="s">
        <v>1525</v>
      </c>
      <c r="C911" s="605" t="s">
        <v>1526</v>
      </c>
      <c r="D911" s="605" t="s">
        <v>1541</v>
      </c>
      <c r="E911" s="605" t="s">
        <v>665</v>
      </c>
      <c r="F911" s="622">
        <v>4.05</v>
      </c>
      <c r="G911" s="622">
        <v>7171.7399999999989</v>
      </c>
      <c r="H911" s="622">
        <v>0.60902255639097735</v>
      </c>
      <c r="I911" s="622">
        <v>1770.7999999999997</v>
      </c>
      <c r="J911" s="622">
        <v>6.65</v>
      </c>
      <c r="K911" s="622">
        <v>11775.82</v>
      </c>
      <c r="L911" s="622">
        <v>1</v>
      </c>
      <c r="M911" s="622">
        <v>1770.8</v>
      </c>
      <c r="N911" s="622">
        <v>5.35</v>
      </c>
      <c r="O911" s="622">
        <v>9731.84</v>
      </c>
      <c r="P911" s="610">
        <v>0.82642567566420011</v>
      </c>
      <c r="Q911" s="623">
        <v>1819.0355140186916</v>
      </c>
    </row>
    <row r="912" spans="1:17" ht="14.4" customHeight="1" x14ac:dyDescent="0.3">
      <c r="A912" s="604" t="s">
        <v>2009</v>
      </c>
      <c r="B912" s="605" t="s">
        <v>1525</v>
      </c>
      <c r="C912" s="605" t="s">
        <v>1526</v>
      </c>
      <c r="D912" s="605" t="s">
        <v>1542</v>
      </c>
      <c r="E912" s="605" t="s">
        <v>650</v>
      </c>
      <c r="F912" s="622">
        <v>0.15</v>
      </c>
      <c r="G912" s="622">
        <v>77.64</v>
      </c>
      <c r="H912" s="622">
        <v>0.31251006279182098</v>
      </c>
      <c r="I912" s="622">
        <v>517.6</v>
      </c>
      <c r="J912" s="622">
        <v>0.48</v>
      </c>
      <c r="K912" s="622">
        <v>248.44</v>
      </c>
      <c r="L912" s="622">
        <v>1</v>
      </c>
      <c r="M912" s="622">
        <v>517.58333333333337</v>
      </c>
      <c r="N912" s="622">
        <v>0.15</v>
      </c>
      <c r="O912" s="622">
        <v>77.64</v>
      </c>
      <c r="P912" s="610">
        <v>0.31251006279182098</v>
      </c>
      <c r="Q912" s="623">
        <v>517.6</v>
      </c>
    </row>
    <row r="913" spans="1:17" ht="14.4" customHeight="1" x14ac:dyDescent="0.3">
      <c r="A913" s="604" t="s">
        <v>2009</v>
      </c>
      <c r="B913" s="605" t="s">
        <v>1525</v>
      </c>
      <c r="C913" s="605" t="s">
        <v>1526</v>
      </c>
      <c r="D913" s="605" t="s">
        <v>1543</v>
      </c>
      <c r="E913" s="605" t="s">
        <v>627</v>
      </c>
      <c r="F913" s="622">
        <v>0.05</v>
      </c>
      <c r="G913" s="622">
        <v>45.19</v>
      </c>
      <c r="H913" s="622">
        <v>0.5</v>
      </c>
      <c r="I913" s="622">
        <v>903.8</v>
      </c>
      <c r="J913" s="622">
        <v>0.1</v>
      </c>
      <c r="K913" s="622">
        <v>90.38</v>
      </c>
      <c r="L913" s="622">
        <v>1</v>
      </c>
      <c r="M913" s="622">
        <v>903.8</v>
      </c>
      <c r="N913" s="622">
        <v>0.05</v>
      </c>
      <c r="O913" s="622">
        <v>45.19</v>
      </c>
      <c r="P913" s="610">
        <v>0.5</v>
      </c>
      <c r="Q913" s="623">
        <v>903.8</v>
      </c>
    </row>
    <row r="914" spans="1:17" ht="14.4" customHeight="1" x14ac:dyDescent="0.3">
      <c r="A914" s="604" t="s">
        <v>2009</v>
      </c>
      <c r="B914" s="605" t="s">
        <v>1525</v>
      </c>
      <c r="C914" s="605" t="s">
        <v>1526</v>
      </c>
      <c r="D914" s="605" t="s">
        <v>1544</v>
      </c>
      <c r="E914" s="605" t="s">
        <v>665</v>
      </c>
      <c r="F914" s="622">
        <v>0.19</v>
      </c>
      <c r="G914" s="622">
        <v>7331.14</v>
      </c>
      <c r="H914" s="622">
        <v>0.54761901204873276</v>
      </c>
      <c r="I914" s="622">
        <v>38584.947368421053</v>
      </c>
      <c r="J914" s="622">
        <v>0.34</v>
      </c>
      <c r="K914" s="622">
        <v>13387.3</v>
      </c>
      <c r="L914" s="622">
        <v>1</v>
      </c>
      <c r="M914" s="622">
        <v>39374.411764705874</v>
      </c>
      <c r="N914" s="622">
        <v>0.29000000000000004</v>
      </c>
      <c r="O914" s="622">
        <v>11096.099999999999</v>
      </c>
      <c r="P914" s="610">
        <v>0.82885271862137988</v>
      </c>
      <c r="Q914" s="623">
        <v>38262.413793103442</v>
      </c>
    </row>
    <row r="915" spans="1:17" ht="14.4" customHeight="1" x14ac:dyDescent="0.3">
      <c r="A915" s="604" t="s">
        <v>2009</v>
      </c>
      <c r="B915" s="605" t="s">
        <v>1525</v>
      </c>
      <c r="C915" s="605" t="s">
        <v>1501</v>
      </c>
      <c r="D915" s="605" t="s">
        <v>1683</v>
      </c>
      <c r="E915" s="605" t="s">
        <v>1684</v>
      </c>
      <c r="F915" s="622"/>
      <c r="G915" s="622"/>
      <c r="H915" s="622"/>
      <c r="I915" s="622"/>
      <c r="J915" s="622"/>
      <c r="K915" s="622"/>
      <c r="L915" s="622"/>
      <c r="M915" s="622"/>
      <c r="N915" s="622">
        <v>1</v>
      </c>
      <c r="O915" s="622">
        <v>972.32</v>
      </c>
      <c r="P915" s="610"/>
      <c r="Q915" s="623">
        <v>972.32</v>
      </c>
    </row>
    <row r="916" spans="1:17" ht="14.4" customHeight="1" x14ac:dyDescent="0.3">
      <c r="A916" s="604" t="s">
        <v>2009</v>
      </c>
      <c r="B916" s="605" t="s">
        <v>1525</v>
      </c>
      <c r="C916" s="605" t="s">
        <v>1501</v>
      </c>
      <c r="D916" s="605" t="s">
        <v>1685</v>
      </c>
      <c r="E916" s="605" t="s">
        <v>1684</v>
      </c>
      <c r="F916" s="622"/>
      <c r="G916" s="622"/>
      <c r="H916" s="622"/>
      <c r="I916" s="622"/>
      <c r="J916" s="622">
        <v>2</v>
      </c>
      <c r="K916" s="622">
        <v>3414.62</v>
      </c>
      <c r="L916" s="622">
        <v>1</v>
      </c>
      <c r="M916" s="622">
        <v>1707.31</v>
      </c>
      <c r="N916" s="622"/>
      <c r="O916" s="622"/>
      <c r="P916" s="610"/>
      <c r="Q916" s="623"/>
    </row>
    <row r="917" spans="1:17" ht="14.4" customHeight="1" x14ac:dyDescent="0.3">
      <c r="A917" s="604" t="s">
        <v>2009</v>
      </c>
      <c r="B917" s="605" t="s">
        <v>1525</v>
      </c>
      <c r="C917" s="605" t="s">
        <v>1501</v>
      </c>
      <c r="D917" s="605" t="s">
        <v>1686</v>
      </c>
      <c r="E917" s="605" t="s">
        <v>1684</v>
      </c>
      <c r="F917" s="622">
        <v>1</v>
      </c>
      <c r="G917" s="622">
        <v>2066.3000000000002</v>
      </c>
      <c r="H917" s="622"/>
      <c r="I917" s="622">
        <v>2066.3000000000002</v>
      </c>
      <c r="J917" s="622"/>
      <c r="K917" s="622"/>
      <c r="L917" s="622"/>
      <c r="M917" s="622"/>
      <c r="N917" s="622"/>
      <c r="O917" s="622"/>
      <c r="P917" s="610"/>
      <c r="Q917" s="623"/>
    </row>
    <row r="918" spans="1:17" ht="14.4" customHeight="1" x14ac:dyDescent="0.3">
      <c r="A918" s="604" t="s">
        <v>2009</v>
      </c>
      <c r="B918" s="605" t="s">
        <v>1525</v>
      </c>
      <c r="C918" s="605" t="s">
        <v>1501</v>
      </c>
      <c r="D918" s="605" t="s">
        <v>1687</v>
      </c>
      <c r="E918" s="605" t="s">
        <v>1688</v>
      </c>
      <c r="F918" s="622"/>
      <c r="G918" s="622"/>
      <c r="H918" s="622"/>
      <c r="I918" s="622"/>
      <c r="J918" s="622"/>
      <c r="K918" s="622"/>
      <c r="L918" s="622"/>
      <c r="M918" s="622"/>
      <c r="N918" s="622">
        <v>1</v>
      </c>
      <c r="O918" s="622">
        <v>1027.76</v>
      </c>
      <c r="P918" s="610"/>
      <c r="Q918" s="623">
        <v>1027.76</v>
      </c>
    </row>
    <row r="919" spans="1:17" ht="14.4" customHeight="1" x14ac:dyDescent="0.3">
      <c r="A919" s="604" t="s">
        <v>2009</v>
      </c>
      <c r="B919" s="605" t="s">
        <v>1525</v>
      </c>
      <c r="C919" s="605" t="s">
        <v>1501</v>
      </c>
      <c r="D919" s="605" t="s">
        <v>1689</v>
      </c>
      <c r="E919" s="605" t="s">
        <v>1688</v>
      </c>
      <c r="F919" s="622">
        <v>1</v>
      </c>
      <c r="G919" s="622">
        <v>2141.85</v>
      </c>
      <c r="H919" s="622">
        <v>1</v>
      </c>
      <c r="I919" s="622">
        <v>2141.85</v>
      </c>
      <c r="J919" s="622">
        <v>1</v>
      </c>
      <c r="K919" s="622">
        <v>2141.85</v>
      </c>
      <c r="L919" s="622">
        <v>1</v>
      </c>
      <c r="M919" s="622">
        <v>2141.85</v>
      </c>
      <c r="N919" s="622"/>
      <c r="O919" s="622"/>
      <c r="P919" s="610"/>
      <c r="Q919" s="623"/>
    </row>
    <row r="920" spans="1:17" ht="14.4" customHeight="1" x14ac:dyDescent="0.3">
      <c r="A920" s="604" t="s">
        <v>2009</v>
      </c>
      <c r="B920" s="605" t="s">
        <v>1525</v>
      </c>
      <c r="C920" s="605" t="s">
        <v>1501</v>
      </c>
      <c r="D920" s="605" t="s">
        <v>1692</v>
      </c>
      <c r="E920" s="605" t="s">
        <v>1693</v>
      </c>
      <c r="F920" s="622">
        <v>1</v>
      </c>
      <c r="G920" s="622">
        <v>6890.78</v>
      </c>
      <c r="H920" s="622"/>
      <c r="I920" s="622">
        <v>6890.78</v>
      </c>
      <c r="J920" s="622"/>
      <c r="K920" s="622"/>
      <c r="L920" s="622"/>
      <c r="M920" s="622"/>
      <c r="N920" s="622"/>
      <c r="O920" s="622"/>
      <c r="P920" s="610"/>
      <c r="Q920" s="623"/>
    </row>
    <row r="921" spans="1:17" ht="14.4" customHeight="1" x14ac:dyDescent="0.3">
      <c r="A921" s="604" t="s">
        <v>2009</v>
      </c>
      <c r="B921" s="605" t="s">
        <v>1525</v>
      </c>
      <c r="C921" s="605" t="s">
        <v>1501</v>
      </c>
      <c r="D921" s="605" t="s">
        <v>1700</v>
      </c>
      <c r="E921" s="605" t="s">
        <v>1701</v>
      </c>
      <c r="F921" s="622"/>
      <c r="G921" s="622"/>
      <c r="H921" s="622"/>
      <c r="I921" s="622"/>
      <c r="J921" s="622">
        <v>1</v>
      </c>
      <c r="K921" s="622">
        <v>1002.8</v>
      </c>
      <c r="L921" s="622">
        <v>1</v>
      </c>
      <c r="M921" s="622">
        <v>1002.8</v>
      </c>
      <c r="N921" s="622"/>
      <c r="O921" s="622"/>
      <c r="P921" s="610"/>
      <c r="Q921" s="623"/>
    </row>
    <row r="922" spans="1:17" ht="14.4" customHeight="1" x14ac:dyDescent="0.3">
      <c r="A922" s="604" t="s">
        <v>2009</v>
      </c>
      <c r="B922" s="605" t="s">
        <v>1525</v>
      </c>
      <c r="C922" s="605" t="s">
        <v>1501</v>
      </c>
      <c r="D922" s="605" t="s">
        <v>1702</v>
      </c>
      <c r="E922" s="605" t="s">
        <v>1703</v>
      </c>
      <c r="F922" s="622">
        <v>1</v>
      </c>
      <c r="G922" s="622">
        <v>7650</v>
      </c>
      <c r="H922" s="622"/>
      <c r="I922" s="622">
        <v>7650</v>
      </c>
      <c r="J922" s="622"/>
      <c r="K922" s="622"/>
      <c r="L922" s="622"/>
      <c r="M922" s="622"/>
      <c r="N922" s="622"/>
      <c r="O922" s="622"/>
      <c r="P922" s="610"/>
      <c r="Q922" s="623"/>
    </row>
    <row r="923" spans="1:17" ht="14.4" customHeight="1" x14ac:dyDescent="0.3">
      <c r="A923" s="604" t="s">
        <v>2009</v>
      </c>
      <c r="B923" s="605" t="s">
        <v>1525</v>
      </c>
      <c r="C923" s="605" t="s">
        <v>1501</v>
      </c>
      <c r="D923" s="605" t="s">
        <v>1716</v>
      </c>
      <c r="E923" s="605" t="s">
        <v>1717</v>
      </c>
      <c r="F923" s="622"/>
      <c r="G923" s="622"/>
      <c r="H923" s="622"/>
      <c r="I923" s="622"/>
      <c r="J923" s="622"/>
      <c r="K923" s="622"/>
      <c r="L923" s="622"/>
      <c r="M923" s="622"/>
      <c r="N923" s="622">
        <v>3</v>
      </c>
      <c r="O923" s="622">
        <v>2493.48</v>
      </c>
      <c r="P923" s="610"/>
      <c r="Q923" s="623">
        <v>831.16</v>
      </c>
    </row>
    <row r="924" spans="1:17" ht="14.4" customHeight="1" x14ac:dyDescent="0.3">
      <c r="A924" s="604" t="s">
        <v>2009</v>
      </c>
      <c r="B924" s="605" t="s">
        <v>1525</v>
      </c>
      <c r="C924" s="605" t="s">
        <v>1501</v>
      </c>
      <c r="D924" s="605" t="s">
        <v>1718</v>
      </c>
      <c r="E924" s="605" t="s">
        <v>1717</v>
      </c>
      <c r="F924" s="622"/>
      <c r="G924" s="622"/>
      <c r="H924" s="622"/>
      <c r="I924" s="622"/>
      <c r="J924" s="622"/>
      <c r="K924" s="622"/>
      <c r="L924" s="622"/>
      <c r="M924" s="622"/>
      <c r="N924" s="622">
        <v>1</v>
      </c>
      <c r="O924" s="622">
        <v>888.06</v>
      </c>
      <c r="P924" s="610"/>
      <c r="Q924" s="623">
        <v>888.06</v>
      </c>
    </row>
    <row r="925" spans="1:17" ht="14.4" customHeight="1" x14ac:dyDescent="0.3">
      <c r="A925" s="604" t="s">
        <v>2009</v>
      </c>
      <c r="B925" s="605" t="s">
        <v>1525</v>
      </c>
      <c r="C925" s="605" t="s">
        <v>1501</v>
      </c>
      <c r="D925" s="605" t="s">
        <v>1721</v>
      </c>
      <c r="E925" s="605" t="s">
        <v>1722</v>
      </c>
      <c r="F925" s="622"/>
      <c r="G925" s="622"/>
      <c r="H925" s="622"/>
      <c r="I925" s="622"/>
      <c r="J925" s="622">
        <v>1</v>
      </c>
      <c r="K925" s="622">
        <v>1312.14</v>
      </c>
      <c r="L925" s="622">
        <v>1</v>
      </c>
      <c r="M925" s="622">
        <v>1312.14</v>
      </c>
      <c r="N925" s="622"/>
      <c r="O925" s="622"/>
      <c r="P925" s="610"/>
      <c r="Q925" s="623"/>
    </row>
    <row r="926" spans="1:17" ht="14.4" customHeight="1" x14ac:dyDescent="0.3">
      <c r="A926" s="604" t="s">
        <v>2009</v>
      </c>
      <c r="B926" s="605" t="s">
        <v>1525</v>
      </c>
      <c r="C926" s="605" t="s">
        <v>1501</v>
      </c>
      <c r="D926" s="605" t="s">
        <v>1723</v>
      </c>
      <c r="E926" s="605" t="s">
        <v>1724</v>
      </c>
      <c r="F926" s="622">
        <v>1</v>
      </c>
      <c r="G926" s="622">
        <v>1146.33</v>
      </c>
      <c r="H926" s="622">
        <v>1</v>
      </c>
      <c r="I926" s="622">
        <v>1146.33</v>
      </c>
      <c r="J926" s="622">
        <v>1</v>
      </c>
      <c r="K926" s="622">
        <v>1146.33</v>
      </c>
      <c r="L926" s="622">
        <v>1</v>
      </c>
      <c r="M926" s="622">
        <v>1146.33</v>
      </c>
      <c r="N926" s="622"/>
      <c r="O926" s="622"/>
      <c r="P926" s="610"/>
      <c r="Q926" s="623"/>
    </row>
    <row r="927" spans="1:17" ht="14.4" customHeight="1" x14ac:dyDescent="0.3">
      <c r="A927" s="604" t="s">
        <v>2009</v>
      </c>
      <c r="B927" s="605" t="s">
        <v>1525</v>
      </c>
      <c r="C927" s="605" t="s">
        <v>1501</v>
      </c>
      <c r="D927" s="605" t="s">
        <v>1725</v>
      </c>
      <c r="E927" s="605" t="s">
        <v>1726</v>
      </c>
      <c r="F927" s="622">
        <v>1</v>
      </c>
      <c r="G927" s="622">
        <v>359.1</v>
      </c>
      <c r="H927" s="622"/>
      <c r="I927" s="622">
        <v>359.1</v>
      </c>
      <c r="J927" s="622"/>
      <c r="K927" s="622"/>
      <c r="L927" s="622"/>
      <c r="M927" s="622"/>
      <c r="N927" s="622"/>
      <c r="O927" s="622"/>
      <c r="P927" s="610"/>
      <c r="Q927" s="623"/>
    </row>
    <row r="928" spans="1:17" ht="14.4" customHeight="1" x14ac:dyDescent="0.3">
      <c r="A928" s="604" t="s">
        <v>2009</v>
      </c>
      <c r="B928" s="605" t="s">
        <v>1525</v>
      </c>
      <c r="C928" s="605" t="s">
        <v>1501</v>
      </c>
      <c r="D928" s="605" t="s">
        <v>1502</v>
      </c>
      <c r="E928" s="605" t="s">
        <v>1503</v>
      </c>
      <c r="F928" s="622">
        <v>1</v>
      </c>
      <c r="G928" s="622">
        <v>893.9</v>
      </c>
      <c r="H928" s="622"/>
      <c r="I928" s="622">
        <v>893.9</v>
      </c>
      <c r="J928" s="622"/>
      <c r="K928" s="622"/>
      <c r="L928" s="622"/>
      <c r="M928" s="622"/>
      <c r="N928" s="622">
        <v>1</v>
      </c>
      <c r="O928" s="622">
        <v>893.9</v>
      </c>
      <c r="P928" s="610"/>
      <c r="Q928" s="623">
        <v>893.9</v>
      </c>
    </row>
    <row r="929" spans="1:17" ht="14.4" customHeight="1" x14ac:dyDescent="0.3">
      <c r="A929" s="604" t="s">
        <v>2009</v>
      </c>
      <c r="B929" s="605" t="s">
        <v>1525</v>
      </c>
      <c r="C929" s="605" t="s">
        <v>1501</v>
      </c>
      <c r="D929" s="605" t="s">
        <v>1727</v>
      </c>
      <c r="E929" s="605" t="s">
        <v>1728</v>
      </c>
      <c r="F929" s="622"/>
      <c r="G929" s="622"/>
      <c r="H929" s="622"/>
      <c r="I929" s="622"/>
      <c r="J929" s="622"/>
      <c r="K929" s="622"/>
      <c r="L929" s="622"/>
      <c r="M929" s="622"/>
      <c r="N929" s="622">
        <v>1</v>
      </c>
      <c r="O929" s="622">
        <v>16831.689999999999</v>
      </c>
      <c r="P929" s="610"/>
      <c r="Q929" s="623">
        <v>16831.689999999999</v>
      </c>
    </row>
    <row r="930" spans="1:17" ht="14.4" customHeight="1" x14ac:dyDescent="0.3">
      <c r="A930" s="604" t="s">
        <v>2009</v>
      </c>
      <c r="B930" s="605" t="s">
        <v>1525</v>
      </c>
      <c r="C930" s="605" t="s">
        <v>1501</v>
      </c>
      <c r="D930" s="605" t="s">
        <v>2010</v>
      </c>
      <c r="E930" s="605" t="s">
        <v>2011</v>
      </c>
      <c r="F930" s="622"/>
      <c r="G930" s="622"/>
      <c r="H930" s="622"/>
      <c r="I930" s="622"/>
      <c r="J930" s="622"/>
      <c r="K930" s="622"/>
      <c r="L930" s="622"/>
      <c r="M930" s="622"/>
      <c r="N930" s="622">
        <v>1</v>
      </c>
      <c r="O930" s="622">
        <v>10645.01</v>
      </c>
      <c r="P930" s="610"/>
      <c r="Q930" s="623">
        <v>10645.01</v>
      </c>
    </row>
    <row r="931" spans="1:17" ht="14.4" customHeight="1" x14ac:dyDescent="0.3">
      <c r="A931" s="604" t="s">
        <v>2009</v>
      </c>
      <c r="B931" s="605" t="s">
        <v>1525</v>
      </c>
      <c r="C931" s="605" t="s">
        <v>1501</v>
      </c>
      <c r="D931" s="605" t="s">
        <v>1729</v>
      </c>
      <c r="E931" s="605" t="s">
        <v>1730</v>
      </c>
      <c r="F931" s="622">
        <v>2</v>
      </c>
      <c r="G931" s="622">
        <v>13174.26</v>
      </c>
      <c r="H931" s="622">
        <v>2</v>
      </c>
      <c r="I931" s="622">
        <v>6587.13</v>
      </c>
      <c r="J931" s="622">
        <v>1</v>
      </c>
      <c r="K931" s="622">
        <v>6587.13</v>
      </c>
      <c r="L931" s="622">
        <v>1</v>
      </c>
      <c r="M931" s="622">
        <v>6587.13</v>
      </c>
      <c r="N931" s="622">
        <v>1</v>
      </c>
      <c r="O931" s="622">
        <v>6587.13</v>
      </c>
      <c r="P931" s="610">
        <v>1</v>
      </c>
      <c r="Q931" s="623">
        <v>6587.13</v>
      </c>
    </row>
    <row r="932" spans="1:17" ht="14.4" customHeight="1" x14ac:dyDescent="0.3">
      <c r="A932" s="604" t="s">
        <v>2009</v>
      </c>
      <c r="B932" s="605" t="s">
        <v>1525</v>
      </c>
      <c r="C932" s="605" t="s">
        <v>1501</v>
      </c>
      <c r="D932" s="605" t="s">
        <v>1739</v>
      </c>
      <c r="E932" s="605" t="s">
        <v>1740</v>
      </c>
      <c r="F932" s="622"/>
      <c r="G932" s="622"/>
      <c r="H932" s="622"/>
      <c r="I932" s="622"/>
      <c r="J932" s="622">
        <v>2</v>
      </c>
      <c r="K932" s="622">
        <v>8720</v>
      </c>
      <c r="L932" s="622">
        <v>1</v>
      </c>
      <c r="M932" s="622">
        <v>4360</v>
      </c>
      <c r="N932" s="622"/>
      <c r="O932" s="622"/>
      <c r="P932" s="610"/>
      <c r="Q932" s="623"/>
    </row>
    <row r="933" spans="1:17" ht="14.4" customHeight="1" x14ac:dyDescent="0.3">
      <c r="A933" s="604" t="s">
        <v>2009</v>
      </c>
      <c r="B933" s="605" t="s">
        <v>1525</v>
      </c>
      <c r="C933" s="605" t="s">
        <v>1501</v>
      </c>
      <c r="D933" s="605" t="s">
        <v>1871</v>
      </c>
      <c r="E933" s="605" t="s">
        <v>1872</v>
      </c>
      <c r="F933" s="622"/>
      <c r="G933" s="622"/>
      <c r="H933" s="622"/>
      <c r="I933" s="622"/>
      <c r="J933" s="622"/>
      <c r="K933" s="622"/>
      <c r="L933" s="622"/>
      <c r="M933" s="622"/>
      <c r="N933" s="622">
        <v>1</v>
      </c>
      <c r="O933" s="622">
        <v>1085.2</v>
      </c>
      <c r="P933" s="610"/>
      <c r="Q933" s="623">
        <v>1085.2</v>
      </c>
    </row>
    <row r="934" spans="1:17" ht="14.4" customHeight="1" x14ac:dyDescent="0.3">
      <c r="A934" s="604" t="s">
        <v>2009</v>
      </c>
      <c r="B934" s="605" t="s">
        <v>1525</v>
      </c>
      <c r="C934" s="605" t="s">
        <v>1501</v>
      </c>
      <c r="D934" s="605" t="s">
        <v>1888</v>
      </c>
      <c r="E934" s="605" t="s">
        <v>1889</v>
      </c>
      <c r="F934" s="622"/>
      <c r="G934" s="622"/>
      <c r="H934" s="622"/>
      <c r="I934" s="622"/>
      <c r="J934" s="622">
        <v>2</v>
      </c>
      <c r="K934" s="622">
        <v>26930.94</v>
      </c>
      <c r="L934" s="622">
        <v>1</v>
      </c>
      <c r="M934" s="622">
        <v>13465.47</v>
      </c>
      <c r="N934" s="622"/>
      <c r="O934" s="622"/>
      <c r="P934" s="610"/>
      <c r="Q934" s="623"/>
    </row>
    <row r="935" spans="1:17" ht="14.4" customHeight="1" x14ac:dyDescent="0.3">
      <c r="A935" s="604" t="s">
        <v>2009</v>
      </c>
      <c r="B935" s="605" t="s">
        <v>1525</v>
      </c>
      <c r="C935" s="605" t="s">
        <v>1501</v>
      </c>
      <c r="D935" s="605" t="s">
        <v>1834</v>
      </c>
      <c r="E935" s="605" t="s">
        <v>1835</v>
      </c>
      <c r="F935" s="622">
        <v>1</v>
      </c>
      <c r="G935" s="622">
        <v>310</v>
      </c>
      <c r="H935" s="622">
        <v>1</v>
      </c>
      <c r="I935" s="622">
        <v>310</v>
      </c>
      <c r="J935" s="622">
        <v>1</v>
      </c>
      <c r="K935" s="622">
        <v>310</v>
      </c>
      <c r="L935" s="622">
        <v>1</v>
      </c>
      <c r="M935" s="622">
        <v>310</v>
      </c>
      <c r="N935" s="622"/>
      <c r="O935" s="622"/>
      <c r="P935" s="610"/>
      <c r="Q935" s="623"/>
    </row>
    <row r="936" spans="1:17" ht="14.4" customHeight="1" x14ac:dyDescent="0.3">
      <c r="A936" s="604" t="s">
        <v>2009</v>
      </c>
      <c r="B936" s="605" t="s">
        <v>1525</v>
      </c>
      <c r="C936" s="605" t="s">
        <v>1501</v>
      </c>
      <c r="D936" s="605" t="s">
        <v>1747</v>
      </c>
      <c r="E936" s="605" t="s">
        <v>1748</v>
      </c>
      <c r="F936" s="622"/>
      <c r="G936" s="622"/>
      <c r="H936" s="622"/>
      <c r="I936" s="622"/>
      <c r="J936" s="622">
        <v>1</v>
      </c>
      <c r="K936" s="622">
        <v>18900</v>
      </c>
      <c r="L936" s="622">
        <v>1</v>
      </c>
      <c r="M936" s="622">
        <v>18900</v>
      </c>
      <c r="N936" s="622"/>
      <c r="O936" s="622"/>
      <c r="P936" s="610"/>
      <c r="Q936" s="623"/>
    </row>
    <row r="937" spans="1:17" ht="14.4" customHeight="1" x14ac:dyDescent="0.3">
      <c r="A937" s="604" t="s">
        <v>2009</v>
      </c>
      <c r="B937" s="605" t="s">
        <v>1525</v>
      </c>
      <c r="C937" s="605" t="s">
        <v>1508</v>
      </c>
      <c r="D937" s="605" t="s">
        <v>1551</v>
      </c>
      <c r="E937" s="605" t="s">
        <v>1552</v>
      </c>
      <c r="F937" s="622"/>
      <c r="G937" s="622"/>
      <c r="H937" s="622"/>
      <c r="I937" s="622"/>
      <c r="J937" s="622">
        <v>3</v>
      </c>
      <c r="K937" s="622">
        <v>111</v>
      </c>
      <c r="L937" s="622">
        <v>1</v>
      </c>
      <c r="M937" s="622">
        <v>37</v>
      </c>
      <c r="N937" s="622"/>
      <c r="O937" s="622"/>
      <c r="P937" s="610"/>
      <c r="Q937" s="623"/>
    </row>
    <row r="938" spans="1:17" ht="14.4" customHeight="1" x14ac:dyDescent="0.3">
      <c r="A938" s="604" t="s">
        <v>2009</v>
      </c>
      <c r="B938" s="605" t="s">
        <v>1525</v>
      </c>
      <c r="C938" s="605" t="s">
        <v>1508</v>
      </c>
      <c r="D938" s="605" t="s">
        <v>1553</v>
      </c>
      <c r="E938" s="605" t="s">
        <v>1554</v>
      </c>
      <c r="F938" s="622">
        <v>9</v>
      </c>
      <c r="G938" s="622">
        <v>1863</v>
      </c>
      <c r="H938" s="622">
        <v>0.79513444302176695</v>
      </c>
      <c r="I938" s="622">
        <v>207</v>
      </c>
      <c r="J938" s="622">
        <v>11</v>
      </c>
      <c r="K938" s="622">
        <v>2343</v>
      </c>
      <c r="L938" s="622">
        <v>1</v>
      </c>
      <c r="M938" s="622">
        <v>213</v>
      </c>
      <c r="N938" s="622">
        <v>12</v>
      </c>
      <c r="O938" s="622">
        <v>2556</v>
      </c>
      <c r="P938" s="610">
        <v>1.0909090909090908</v>
      </c>
      <c r="Q938" s="623">
        <v>213</v>
      </c>
    </row>
    <row r="939" spans="1:17" ht="14.4" customHeight="1" x14ac:dyDescent="0.3">
      <c r="A939" s="604" t="s">
        <v>2009</v>
      </c>
      <c r="B939" s="605" t="s">
        <v>1525</v>
      </c>
      <c r="C939" s="605" t="s">
        <v>1508</v>
      </c>
      <c r="D939" s="605" t="s">
        <v>1555</v>
      </c>
      <c r="E939" s="605" t="s">
        <v>1556</v>
      </c>
      <c r="F939" s="622">
        <v>3</v>
      </c>
      <c r="G939" s="622">
        <v>453</v>
      </c>
      <c r="H939" s="622">
        <v>2.9225806451612901</v>
      </c>
      <c r="I939" s="622">
        <v>151</v>
      </c>
      <c r="J939" s="622">
        <v>1</v>
      </c>
      <c r="K939" s="622">
        <v>155</v>
      </c>
      <c r="L939" s="622">
        <v>1</v>
      </c>
      <c r="M939" s="622">
        <v>155</v>
      </c>
      <c r="N939" s="622">
        <v>3</v>
      </c>
      <c r="O939" s="622">
        <v>465</v>
      </c>
      <c r="P939" s="610">
        <v>3</v>
      </c>
      <c r="Q939" s="623">
        <v>155</v>
      </c>
    </row>
    <row r="940" spans="1:17" ht="14.4" customHeight="1" x14ac:dyDescent="0.3">
      <c r="A940" s="604" t="s">
        <v>2009</v>
      </c>
      <c r="B940" s="605" t="s">
        <v>1525</v>
      </c>
      <c r="C940" s="605" t="s">
        <v>1508</v>
      </c>
      <c r="D940" s="605" t="s">
        <v>1557</v>
      </c>
      <c r="E940" s="605" t="s">
        <v>1558</v>
      </c>
      <c r="F940" s="622">
        <v>4</v>
      </c>
      <c r="G940" s="622">
        <v>732</v>
      </c>
      <c r="H940" s="622">
        <v>0.48930481283422461</v>
      </c>
      <c r="I940" s="622">
        <v>183</v>
      </c>
      <c r="J940" s="622">
        <v>8</v>
      </c>
      <c r="K940" s="622">
        <v>1496</v>
      </c>
      <c r="L940" s="622">
        <v>1</v>
      </c>
      <c r="M940" s="622">
        <v>187</v>
      </c>
      <c r="N940" s="622">
        <v>6</v>
      </c>
      <c r="O940" s="622">
        <v>1122</v>
      </c>
      <c r="P940" s="610">
        <v>0.75</v>
      </c>
      <c r="Q940" s="623">
        <v>187</v>
      </c>
    </row>
    <row r="941" spans="1:17" ht="14.4" customHeight="1" x14ac:dyDescent="0.3">
      <c r="A941" s="604" t="s">
        <v>2009</v>
      </c>
      <c r="B941" s="605" t="s">
        <v>1525</v>
      </c>
      <c r="C941" s="605" t="s">
        <v>1508</v>
      </c>
      <c r="D941" s="605" t="s">
        <v>1559</v>
      </c>
      <c r="E941" s="605" t="s">
        <v>1560</v>
      </c>
      <c r="F941" s="622">
        <v>4</v>
      </c>
      <c r="G941" s="622">
        <v>500</v>
      </c>
      <c r="H941" s="622">
        <v>1.3020833333333333</v>
      </c>
      <c r="I941" s="622">
        <v>125</v>
      </c>
      <c r="J941" s="622">
        <v>3</v>
      </c>
      <c r="K941" s="622">
        <v>384</v>
      </c>
      <c r="L941" s="622">
        <v>1</v>
      </c>
      <c r="M941" s="622">
        <v>128</v>
      </c>
      <c r="N941" s="622">
        <v>1</v>
      </c>
      <c r="O941" s="622">
        <v>128</v>
      </c>
      <c r="P941" s="610">
        <v>0.33333333333333331</v>
      </c>
      <c r="Q941" s="623">
        <v>128</v>
      </c>
    </row>
    <row r="942" spans="1:17" ht="14.4" customHeight="1" x14ac:dyDescent="0.3">
      <c r="A942" s="604" t="s">
        <v>2009</v>
      </c>
      <c r="B942" s="605" t="s">
        <v>1525</v>
      </c>
      <c r="C942" s="605" t="s">
        <v>1508</v>
      </c>
      <c r="D942" s="605" t="s">
        <v>1561</v>
      </c>
      <c r="E942" s="605" t="s">
        <v>1562</v>
      </c>
      <c r="F942" s="622">
        <v>8</v>
      </c>
      <c r="G942" s="622">
        <v>1752</v>
      </c>
      <c r="H942" s="622"/>
      <c r="I942" s="622">
        <v>219</v>
      </c>
      <c r="J942" s="622"/>
      <c r="K942" s="622"/>
      <c r="L942" s="622"/>
      <c r="M942" s="622"/>
      <c r="N942" s="622">
        <v>7</v>
      </c>
      <c r="O942" s="622">
        <v>1561</v>
      </c>
      <c r="P942" s="610"/>
      <c r="Q942" s="623">
        <v>223</v>
      </c>
    </row>
    <row r="943" spans="1:17" ht="14.4" customHeight="1" x14ac:dyDescent="0.3">
      <c r="A943" s="604" t="s">
        <v>2009</v>
      </c>
      <c r="B943" s="605" t="s">
        <v>1525</v>
      </c>
      <c r="C943" s="605" t="s">
        <v>1508</v>
      </c>
      <c r="D943" s="605" t="s">
        <v>1563</v>
      </c>
      <c r="E943" s="605" t="s">
        <v>1564</v>
      </c>
      <c r="F943" s="622">
        <v>1</v>
      </c>
      <c r="G943" s="622">
        <v>219</v>
      </c>
      <c r="H943" s="622"/>
      <c r="I943" s="622">
        <v>219</v>
      </c>
      <c r="J943" s="622"/>
      <c r="K943" s="622"/>
      <c r="L943" s="622"/>
      <c r="M943" s="622"/>
      <c r="N943" s="622">
        <v>3</v>
      </c>
      <c r="O943" s="622">
        <v>669</v>
      </c>
      <c r="P943" s="610"/>
      <c r="Q943" s="623">
        <v>223</v>
      </c>
    </row>
    <row r="944" spans="1:17" ht="14.4" customHeight="1" x14ac:dyDescent="0.3">
      <c r="A944" s="604" t="s">
        <v>2009</v>
      </c>
      <c r="B944" s="605" t="s">
        <v>1525</v>
      </c>
      <c r="C944" s="605" t="s">
        <v>1508</v>
      </c>
      <c r="D944" s="605" t="s">
        <v>1567</v>
      </c>
      <c r="E944" s="605" t="s">
        <v>1568</v>
      </c>
      <c r="F944" s="622">
        <v>7</v>
      </c>
      <c r="G944" s="622">
        <v>1547</v>
      </c>
      <c r="H944" s="622">
        <v>1.3751111111111112</v>
      </c>
      <c r="I944" s="622">
        <v>221</v>
      </c>
      <c r="J944" s="622">
        <v>5</v>
      </c>
      <c r="K944" s="622">
        <v>1125</v>
      </c>
      <c r="L944" s="622">
        <v>1</v>
      </c>
      <c r="M944" s="622">
        <v>225</v>
      </c>
      <c r="N944" s="622">
        <v>15</v>
      </c>
      <c r="O944" s="622">
        <v>3375</v>
      </c>
      <c r="P944" s="610">
        <v>3</v>
      </c>
      <c r="Q944" s="623">
        <v>225</v>
      </c>
    </row>
    <row r="945" spans="1:17" ht="14.4" customHeight="1" x14ac:dyDescent="0.3">
      <c r="A945" s="604" t="s">
        <v>2009</v>
      </c>
      <c r="B945" s="605" t="s">
        <v>1525</v>
      </c>
      <c r="C945" s="605" t="s">
        <v>1508</v>
      </c>
      <c r="D945" s="605" t="s">
        <v>1569</v>
      </c>
      <c r="E945" s="605" t="s">
        <v>1570</v>
      </c>
      <c r="F945" s="622"/>
      <c r="G945" s="622"/>
      <c r="H945" s="622"/>
      <c r="I945" s="622"/>
      <c r="J945" s="622"/>
      <c r="K945" s="622"/>
      <c r="L945" s="622"/>
      <c r="M945" s="622"/>
      <c r="N945" s="622">
        <v>1</v>
      </c>
      <c r="O945" s="622">
        <v>626</v>
      </c>
      <c r="P945" s="610"/>
      <c r="Q945" s="623">
        <v>626</v>
      </c>
    </row>
    <row r="946" spans="1:17" ht="14.4" customHeight="1" x14ac:dyDescent="0.3">
      <c r="A946" s="604" t="s">
        <v>2009</v>
      </c>
      <c r="B946" s="605" t="s">
        <v>1525</v>
      </c>
      <c r="C946" s="605" t="s">
        <v>1508</v>
      </c>
      <c r="D946" s="605" t="s">
        <v>1577</v>
      </c>
      <c r="E946" s="605" t="s">
        <v>1578</v>
      </c>
      <c r="F946" s="622"/>
      <c r="G946" s="622"/>
      <c r="H946" s="622"/>
      <c r="I946" s="622"/>
      <c r="J946" s="622">
        <v>1</v>
      </c>
      <c r="K946" s="622">
        <v>265</v>
      </c>
      <c r="L946" s="622">
        <v>1</v>
      </c>
      <c r="M946" s="622">
        <v>265</v>
      </c>
      <c r="N946" s="622"/>
      <c r="O946" s="622"/>
      <c r="P946" s="610"/>
      <c r="Q946" s="623"/>
    </row>
    <row r="947" spans="1:17" ht="14.4" customHeight="1" x14ac:dyDescent="0.3">
      <c r="A947" s="604" t="s">
        <v>2009</v>
      </c>
      <c r="B947" s="605" t="s">
        <v>1525</v>
      </c>
      <c r="C947" s="605" t="s">
        <v>1508</v>
      </c>
      <c r="D947" s="605" t="s">
        <v>1579</v>
      </c>
      <c r="E947" s="605" t="s">
        <v>1580</v>
      </c>
      <c r="F947" s="622">
        <v>41</v>
      </c>
      <c r="G947" s="622">
        <v>13530</v>
      </c>
      <c r="H947" s="622">
        <v>1.0477813056609617</v>
      </c>
      <c r="I947" s="622">
        <v>330</v>
      </c>
      <c r="J947" s="622">
        <v>37</v>
      </c>
      <c r="K947" s="622">
        <v>12913</v>
      </c>
      <c r="L947" s="622">
        <v>1</v>
      </c>
      <c r="M947" s="622">
        <v>349</v>
      </c>
      <c r="N947" s="622">
        <v>77</v>
      </c>
      <c r="O947" s="622">
        <v>26950</v>
      </c>
      <c r="P947" s="610">
        <v>2.0870440641214278</v>
      </c>
      <c r="Q947" s="623">
        <v>350</v>
      </c>
    </row>
    <row r="948" spans="1:17" ht="14.4" customHeight="1" x14ac:dyDescent="0.3">
      <c r="A948" s="604" t="s">
        <v>2009</v>
      </c>
      <c r="B948" s="605" t="s">
        <v>1525</v>
      </c>
      <c r="C948" s="605" t="s">
        <v>1508</v>
      </c>
      <c r="D948" s="605" t="s">
        <v>1755</v>
      </c>
      <c r="E948" s="605" t="s">
        <v>1756</v>
      </c>
      <c r="F948" s="622">
        <v>1</v>
      </c>
      <c r="G948" s="622">
        <v>4139</v>
      </c>
      <c r="H948" s="622">
        <v>0.99399615754082615</v>
      </c>
      <c r="I948" s="622">
        <v>4139</v>
      </c>
      <c r="J948" s="622">
        <v>1</v>
      </c>
      <c r="K948" s="622">
        <v>4164</v>
      </c>
      <c r="L948" s="622">
        <v>1</v>
      </c>
      <c r="M948" s="622">
        <v>4164</v>
      </c>
      <c r="N948" s="622">
        <v>1</v>
      </c>
      <c r="O948" s="622">
        <v>4164</v>
      </c>
      <c r="P948" s="610">
        <v>1</v>
      </c>
      <c r="Q948" s="623">
        <v>4164</v>
      </c>
    </row>
    <row r="949" spans="1:17" ht="14.4" customHeight="1" x14ac:dyDescent="0.3">
      <c r="A949" s="604" t="s">
        <v>2009</v>
      </c>
      <c r="B949" s="605" t="s">
        <v>1525</v>
      </c>
      <c r="C949" s="605" t="s">
        <v>1508</v>
      </c>
      <c r="D949" s="605" t="s">
        <v>1761</v>
      </c>
      <c r="E949" s="605" t="s">
        <v>1762</v>
      </c>
      <c r="F949" s="622"/>
      <c r="G949" s="622"/>
      <c r="H949" s="622"/>
      <c r="I949" s="622"/>
      <c r="J949" s="622">
        <v>2</v>
      </c>
      <c r="K949" s="622">
        <v>3150</v>
      </c>
      <c r="L949" s="622">
        <v>1</v>
      </c>
      <c r="M949" s="622">
        <v>1575</v>
      </c>
      <c r="N949" s="622"/>
      <c r="O949" s="622"/>
      <c r="P949" s="610"/>
      <c r="Q949" s="623"/>
    </row>
    <row r="950" spans="1:17" ht="14.4" customHeight="1" x14ac:dyDescent="0.3">
      <c r="A950" s="604" t="s">
        <v>2009</v>
      </c>
      <c r="B950" s="605" t="s">
        <v>1525</v>
      </c>
      <c r="C950" s="605" t="s">
        <v>1508</v>
      </c>
      <c r="D950" s="605" t="s">
        <v>1763</v>
      </c>
      <c r="E950" s="605" t="s">
        <v>1764</v>
      </c>
      <c r="F950" s="622">
        <v>2</v>
      </c>
      <c r="G950" s="622">
        <v>7648</v>
      </c>
      <c r="H950" s="622">
        <v>0.99067357512953369</v>
      </c>
      <c r="I950" s="622">
        <v>3824</v>
      </c>
      <c r="J950" s="622">
        <v>2</v>
      </c>
      <c r="K950" s="622">
        <v>7720</v>
      </c>
      <c r="L950" s="622">
        <v>1</v>
      </c>
      <c r="M950" s="622">
        <v>3860</v>
      </c>
      <c r="N950" s="622">
        <v>2</v>
      </c>
      <c r="O950" s="622">
        <v>7720</v>
      </c>
      <c r="P950" s="610">
        <v>1</v>
      </c>
      <c r="Q950" s="623">
        <v>3860</v>
      </c>
    </row>
    <row r="951" spans="1:17" ht="14.4" customHeight="1" x14ac:dyDescent="0.3">
      <c r="A951" s="604" t="s">
        <v>2009</v>
      </c>
      <c r="B951" s="605" t="s">
        <v>1525</v>
      </c>
      <c r="C951" s="605" t="s">
        <v>1508</v>
      </c>
      <c r="D951" s="605" t="s">
        <v>1765</v>
      </c>
      <c r="E951" s="605" t="s">
        <v>1766</v>
      </c>
      <c r="F951" s="622">
        <v>1</v>
      </c>
      <c r="G951" s="622">
        <v>5162</v>
      </c>
      <c r="H951" s="622"/>
      <c r="I951" s="622">
        <v>5162</v>
      </c>
      <c r="J951" s="622"/>
      <c r="K951" s="622"/>
      <c r="L951" s="622"/>
      <c r="M951" s="622"/>
      <c r="N951" s="622">
        <v>1</v>
      </c>
      <c r="O951" s="622">
        <v>5210</v>
      </c>
      <c r="P951" s="610"/>
      <c r="Q951" s="623">
        <v>5210</v>
      </c>
    </row>
    <row r="952" spans="1:17" ht="14.4" customHeight="1" x14ac:dyDescent="0.3">
      <c r="A952" s="604" t="s">
        <v>2009</v>
      </c>
      <c r="B952" s="605" t="s">
        <v>1525</v>
      </c>
      <c r="C952" s="605" t="s">
        <v>1508</v>
      </c>
      <c r="D952" s="605" t="s">
        <v>1767</v>
      </c>
      <c r="E952" s="605" t="s">
        <v>1768</v>
      </c>
      <c r="F952" s="622">
        <v>2</v>
      </c>
      <c r="G952" s="622">
        <v>15706</v>
      </c>
      <c r="H952" s="622"/>
      <c r="I952" s="622">
        <v>7853</v>
      </c>
      <c r="J952" s="622"/>
      <c r="K952" s="622"/>
      <c r="L952" s="622"/>
      <c r="M952" s="622"/>
      <c r="N952" s="622"/>
      <c r="O952" s="622"/>
      <c r="P952" s="610"/>
      <c r="Q952" s="623"/>
    </row>
    <row r="953" spans="1:17" ht="14.4" customHeight="1" x14ac:dyDescent="0.3">
      <c r="A953" s="604" t="s">
        <v>2009</v>
      </c>
      <c r="B953" s="605" t="s">
        <v>1525</v>
      </c>
      <c r="C953" s="605" t="s">
        <v>1508</v>
      </c>
      <c r="D953" s="605" t="s">
        <v>1589</v>
      </c>
      <c r="E953" s="605" t="s">
        <v>1590</v>
      </c>
      <c r="F953" s="622">
        <v>4</v>
      </c>
      <c r="G953" s="622">
        <v>5124</v>
      </c>
      <c r="H953" s="622">
        <v>1.9814385150812064</v>
      </c>
      <c r="I953" s="622">
        <v>1281</v>
      </c>
      <c r="J953" s="622">
        <v>2</v>
      </c>
      <c r="K953" s="622">
        <v>2586</v>
      </c>
      <c r="L953" s="622">
        <v>1</v>
      </c>
      <c r="M953" s="622">
        <v>1293</v>
      </c>
      <c r="N953" s="622">
        <v>6</v>
      </c>
      <c r="O953" s="622">
        <v>7764</v>
      </c>
      <c r="P953" s="610">
        <v>3.0023201856148494</v>
      </c>
      <c r="Q953" s="623">
        <v>1294</v>
      </c>
    </row>
    <row r="954" spans="1:17" ht="14.4" customHeight="1" x14ac:dyDescent="0.3">
      <c r="A954" s="604" t="s">
        <v>2009</v>
      </c>
      <c r="B954" s="605" t="s">
        <v>1525</v>
      </c>
      <c r="C954" s="605" t="s">
        <v>1508</v>
      </c>
      <c r="D954" s="605" t="s">
        <v>1591</v>
      </c>
      <c r="E954" s="605" t="s">
        <v>1592</v>
      </c>
      <c r="F954" s="622">
        <v>2</v>
      </c>
      <c r="G954" s="622">
        <v>2334</v>
      </c>
      <c r="H954" s="622">
        <v>0.99150382327952424</v>
      </c>
      <c r="I954" s="622">
        <v>1167</v>
      </c>
      <c r="J954" s="622">
        <v>2</v>
      </c>
      <c r="K954" s="622">
        <v>2354</v>
      </c>
      <c r="L954" s="622">
        <v>1</v>
      </c>
      <c r="M954" s="622">
        <v>1177</v>
      </c>
      <c r="N954" s="622">
        <v>3</v>
      </c>
      <c r="O954" s="622">
        <v>3534</v>
      </c>
      <c r="P954" s="610">
        <v>1.5012744265080713</v>
      </c>
      <c r="Q954" s="623">
        <v>1178</v>
      </c>
    </row>
    <row r="955" spans="1:17" ht="14.4" customHeight="1" x14ac:dyDescent="0.3">
      <c r="A955" s="604" t="s">
        <v>2009</v>
      </c>
      <c r="B955" s="605" t="s">
        <v>1525</v>
      </c>
      <c r="C955" s="605" t="s">
        <v>1508</v>
      </c>
      <c r="D955" s="605" t="s">
        <v>1593</v>
      </c>
      <c r="E955" s="605" t="s">
        <v>1594</v>
      </c>
      <c r="F955" s="622">
        <v>10</v>
      </c>
      <c r="G955" s="622">
        <v>50760</v>
      </c>
      <c r="H955" s="622">
        <v>0.89481199428843405</v>
      </c>
      <c r="I955" s="622">
        <v>5076</v>
      </c>
      <c r="J955" s="622">
        <v>11</v>
      </c>
      <c r="K955" s="622">
        <v>56727</v>
      </c>
      <c r="L955" s="622">
        <v>1</v>
      </c>
      <c r="M955" s="622">
        <v>5157</v>
      </c>
      <c r="N955" s="622"/>
      <c r="O955" s="622"/>
      <c r="P955" s="610"/>
      <c r="Q955" s="623"/>
    </row>
    <row r="956" spans="1:17" ht="14.4" customHeight="1" x14ac:dyDescent="0.3">
      <c r="A956" s="604" t="s">
        <v>2009</v>
      </c>
      <c r="B956" s="605" t="s">
        <v>1525</v>
      </c>
      <c r="C956" s="605" t="s">
        <v>1508</v>
      </c>
      <c r="D956" s="605" t="s">
        <v>1595</v>
      </c>
      <c r="E956" s="605" t="s">
        <v>1596</v>
      </c>
      <c r="F956" s="622"/>
      <c r="G956" s="622"/>
      <c r="H956" s="622"/>
      <c r="I956" s="622"/>
      <c r="J956" s="622"/>
      <c r="K956" s="622"/>
      <c r="L956" s="622"/>
      <c r="M956" s="622"/>
      <c r="N956" s="622">
        <v>1</v>
      </c>
      <c r="O956" s="622">
        <v>7807</v>
      </c>
      <c r="P956" s="610"/>
      <c r="Q956" s="623">
        <v>7807</v>
      </c>
    </row>
    <row r="957" spans="1:17" ht="14.4" customHeight="1" x14ac:dyDescent="0.3">
      <c r="A957" s="604" t="s">
        <v>2009</v>
      </c>
      <c r="B957" s="605" t="s">
        <v>1525</v>
      </c>
      <c r="C957" s="605" t="s">
        <v>1508</v>
      </c>
      <c r="D957" s="605" t="s">
        <v>1771</v>
      </c>
      <c r="E957" s="605" t="s">
        <v>1772</v>
      </c>
      <c r="F957" s="622"/>
      <c r="G957" s="622"/>
      <c r="H957" s="622"/>
      <c r="I957" s="622"/>
      <c r="J957" s="622">
        <v>1</v>
      </c>
      <c r="K957" s="622">
        <v>800</v>
      </c>
      <c r="L957" s="622">
        <v>1</v>
      </c>
      <c r="M957" s="622">
        <v>800</v>
      </c>
      <c r="N957" s="622"/>
      <c r="O957" s="622"/>
      <c r="P957" s="610"/>
      <c r="Q957" s="623"/>
    </row>
    <row r="958" spans="1:17" ht="14.4" customHeight="1" x14ac:dyDescent="0.3">
      <c r="A958" s="604" t="s">
        <v>2009</v>
      </c>
      <c r="B958" s="605" t="s">
        <v>1525</v>
      </c>
      <c r="C958" s="605" t="s">
        <v>1508</v>
      </c>
      <c r="D958" s="605" t="s">
        <v>1601</v>
      </c>
      <c r="E958" s="605" t="s">
        <v>1602</v>
      </c>
      <c r="F958" s="622">
        <v>887</v>
      </c>
      <c r="G958" s="622">
        <v>155225</v>
      </c>
      <c r="H958" s="622">
        <v>1.1272203099356601</v>
      </c>
      <c r="I958" s="622">
        <v>175</v>
      </c>
      <c r="J958" s="622">
        <v>778</v>
      </c>
      <c r="K958" s="622">
        <v>137706</v>
      </c>
      <c r="L958" s="622">
        <v>1</v>
      </c>
      <c r="M958" s="622">
        <v>177</v>
      </c>
      <c r="N958" s="622">
        <v>844</v>
      </c>
      <c r="O958" s="622">
        <v>149388</v>
      </c>
      <c r="P958" s="610">
        <v>1.0848329048843188</v>
      </c>
      <c r="Q958" s="623">
        <v>177</v>
      </c>
    </row>
    <row r="959" spans="1:17" ht="14.4" customHeight="1" x14ac:dyDescent="0.3">
      <c r="A959" s="604" t="s">
        <v>2009</v>
      </c>
      <c r="B959" s="605" t="s">
        <v>1525</v>
      </c>
      <c r="C959" s="605" t="s">
        <v>1508</v>
      </c>
      <c r="D959" s="605" t="s">
        <v>1603</v>
      </c>
      <c r="E959" s="605" t="s">
        <v>1604</v>
      </c>
      <c r="F959" s="622">
        <v>43</v>
      </c>
      <c r="G959" s="622">
        <v>86043</v>
      </c>
      <c r="H959" s="622">
        <v>0.95484508167613635</v>
      </c>
      <c r="I959" s="622">
        <v>2001</v>
      </c>
      <c r="J959" s="622">
        <v>44</v>
      </c>
      <c r="K959" s="622">
        <v>90112</v>
      </c>
      <c r="L959" s="622">
        <v>1</v>
      </c>
      <c r="M959" s="622">
        <v>2048</v>
      </c>
      <c r="N959" s="622">
        <v>64</v>
      </c>
      <c r="O959" s="622">
        <v>131136</v>
      </c>
      <c r="P959" s="610">
        <v>1.4552556818181819</v>
      </c>
      <c r="Q959" s="623">
        <v>2049</v>
      </c>
    </row>
    <row r="960" spans="1:17" ht="14.4" customHeight="1" x14ac:dyDescent="0.3">
      <c r="A960" s="604" t="s">
        <v>2009</v>
      </c>
      <c r="B960" s="605" t="s">
        <v>1525</v>
      </c>
      <c r="C960" s="605" t="s">
        <v>1508</v>
      </c>
      <c r="D960" s="605" t="s">
        <v>1609</v>
      </c>
      <c r="E960" s="605" t="s">
        <v>1610</v>
      </c>
      <c r="F960" s="622">
        <v>5</v>
      </c>
      <c r="G960" s="622">
        <v>13480</v>
      </c>
      <c r="H960" s="622">
        <v>0.82115009746588696</v>
      </c>
      <c r="I960" s="622">
        <v>2696</v>
      </c>
      <c r="J960" s="622">
        <v>6</v>
      </c>
      <c r="K960" s="622">
        <v>16416</v>
      </c>
      <c r="L960" s="622">
        <v>1</v>
      </c>
      <c r="M960" s="622">
        <v>2736</v>
      </c>
      <c r="N960" s="622">
        <v>2</v>
      </c>
      <c r="O960" s="622">
        <v>5474</v>
      </c>
      <c r="P960" s="610">
        <v>0.33345516569200778</v>
      </c>
      <c r="Q960" s="623">
        <v>2737</v>
      </c>
    </row>
    <row r="961" spans="1:17" ht="14.4" customHeight="1" x14ac:dyDescent="0.3">
      <c r="A961" s="604" t="s">
        <v>2009</v>
      </c>
      <c r="B961" s="605" t="s">
        <v>1525</v>
      </c>
      <c r="C961" s="605" t="s">
        <v>1508</v>
      </c>
      <c r="D961" s="605" t="s">
        <v>1611</v>
      </c>
      <c r="E961" s="605" t="s">
        <v>1612</v>
      </c>
      <c r="F961" s="622"/>
      <c r="G961" s="622"/>
      <c r="H961" s="622"/>
      <c r="I961" s="622"/>
      <c r="J961" s="622"/>
      <c r="K961" s="622"/>
      <c r="L961" s="622"/>
      <c r="M961" s="622"/>
      <c r="N961" s="622">
        <v>1</v>
      </c>
      <c r="O961" s="622">
        <v>5269</v>
      </c>
      <c r="P961" s="610"/>
      <c r="Q961" s="623">
        <v>5269</v>
      </c>
    </row>
    <row r="962" spans="1:17" ht="14.4" customHeight="1" x14ac:dyDescent="0.3">
      <c r="A962" s="604" t="s">
        <v>2009</v>
      </c>
      <c r="B962" s="605" t="s">
        <v>1525</v>
      </c>
      <c r="C962" s="605" t="s">
        <v>1508</v>
      </c>
      <c r="D962" s="605" t="s">
        <v>1615</v>
      </c>
      <c r="E962" s="605" t="s">
        <v>1616</v>
      </c>
      <c r="F962" s="622"/>
      <c r="G962" s="622"/>
      <c r="H962" s="622"/>
      <c r="I962" s="622"/>
      <c r="J962" s="622"/>
      <c r="K962" s="622"/>
      <c r="L962" s="622"/>
      <c r="M962" s="622"/>
      <c r="N962" s="622">
        <v>1</v>
      </c>
      <c r="O962" s="622">
        <v>675</v>
      </c>
      <c r="P962" s="610"/>
      <c r="Q962" s="623">
        <v>675</v>
      </c>
    </row>
    <row r="963" spans="1:17" ht="14.4" customHeight="1" x14ac:dyDescent="0.3">
      <c r="A963" s="604" t="s">
        <v>2009</v>
      </c>
      <c r="B963" s="605" t="s">
        <v>1525</v>
      </c>
      <c r="C963" s="605" t="s">
        <v>1508</v>
      </c>
      <c r="D963" s="605" t="s">
        <v>1619</v>
      </c>
      <c r="E963" s="605" t="s">
        <v>1620</v>
      </c>
      <c r="F963" s="622">
        <v>32</v>
      </c>
      <c r="G963" s="622">
        <v>4832</v>
      </c>
      <c r="H963" s="622">
        <v>3.4637992831541218</v>
      </c>
      <c r="I963" s="622">
        <v>151</v>
      </c>
      <c r="J963" s="622">
        <v>9</v>
      </c>
      <c r="K963" s="622">
        <v>1395</v>
      </c>
      <c r="L963" s="622">
        <v>1</v>
      </c>
      <c r="M963" s="622">
        <v>155</v>
      </c>
      <c r="N963" s="622">
        <v>24</v>
      </c>
      <c r="O963" s="622">
        <v>3720</v>
      </c>
      <c r="P963" s="610">
        <v>2.6666666666666665</v>
      </c>
      <c r="Q963" s="623">
        <v>155</v>
      </c>
    </row>
    <row r="964" spans="1:17" ht="14.4" customHeight="1" x14ac:dyDescent="0.3">
      <c r="A964" s="604" t="s">
        <v>2009</v>
      </c>
      <c r="B964" s="605" t="s">
        <v>1525</v>
      </c>
      <c r="C964" s="605" t="s">
        <v>1508</v>
      </c>
      <c r="D964" s="605" t="s">
        <v>1621</v>
      </c>
      <c r="E964" s="605" t="s">
        <v>1622</v>
      </c>
      <c r="F964" s="622">
        <v>3</v>
      </c>
      <c r="G964" s="622">
        <v>585</v>
      </c>
      <c r="H964" s="622">
        <v>2.9396984924623117</v>
      </c>
      <c r="I964" s="622">
        <v>195</v>
      </c>
      <c r="J964" s="622">
        <v>1</v>
      </c>
      <c r="K964" s="622">
        <v>199</v>
      </c>
      <c r="L964" s="622">
        <v>1</v>
      </c>
      <c r="M964" s="622">
        <v>199</v>
      </c>
      <c r="N964" s="622">
        <v>2</v>
      </c>
      <c r="O964" s="622">
        <v>398</v>
      </c>
      <c r="P964" s="610">
        <v>2</v>
      </c>
      <c r="Q964" s="623">
        <v>199</v>
      </c>
    </row>
    <row r="965" spans="1:17" ht="14.4" customHeight="1" x14ac:dyDescent="0.3">
      <c r="A965" s="604" t="s">
        <v>2009</v>
      </c>
      <c r="B965" s="605" t="s">
        <v>1525</v>
      </c>
      <c r="C965" s="605" t="s">
        <v>1508</v>
      </c>
      <c r="D965" s="605" t="s">
        <v>1623</v>
      </c>
      <c r="E965" s="605" t="s">
        <v>1624</v>
      </c>
      <c r="F965" s="622">
        <v>115</v>
      </c>
      <c r="G965" s="622">
        <v>23000</v>
      </c>
      <c r="H965" s="622">
        <v>1.4642220524573466</v>
      </c>
      <c r="I965" s="622">
        <v>200</v>
      </c>
      <c r="J965" s="622">
        <v>77</v>
      </c>
      <c r="K965" s="622">
        <v>15708</v>
      </c>
      <c r="L965" s="622">
        <v>1</v>
      </c>
      <c r="M965" s="622">
        <v>204</v>
      </c>
      <c r="N965" s="622">
        <v>101</v>
      </c>
      <c r="O965" s="622">
        <v>20604</v>
      </c>
      <c r="P965" s="610">
        <v>1.3116883116883118</v>
      </c>
      <c r="Q965" s="623">
        <v>204</v>
      </c>
    </row>
    <row r="966" spans="1:17" ht="14.4" customHeight="1" x14ac:dyDescent="0.3">
      <c r="A966" s="604" t="s">
        <v>2009</v>
      </c>
      <c r="B966" s="605" t="s">
        <v>1525</v>
      </c>
      <c r="C966" s="605" t="s">
        <v>1508</v>
      </c>
      <c r="D966" s="605" t="s">
        <v>1625</v>
      </c>
      <c r="E966" s="605" t="s">
        <v>1626</v>
      </c>
      <c r="F966" s="622">
        <v>2</v>
      </c>
      <c r="G966" s="622">
        <v>836</v>
      </c>
      <c r="H966" s="622">
        <v>0.3270735524256651</v>
      </c>
      <c r="I966" s="622">
        <v>418</v>
      </c>
      <c r="J966" s="622">
        <v>6</v>
      </c>
      <c r="K966" s="622">
        <v>2556</v>
      </c>
      <c r="L966" s="622">
        <v>1</v>
      </c>
      <c r="M966" s="622">
        <v>426</v>
      </c>
      <c r="N966" s="622">
        <v>1</v>
      </c>
      <c r="O966" s="622">
        <v>426</v>
      </c>
      <c r="P966" s="610">
        <v>0.16666666666666666</v>
      </c>
      <c r="Q966" s="623">
        <v>426</v>
      </c>
    </row>
    <row r="967" spans="1:17" ht="14.4" customHeight="1" x14ac:dyDescent="0.3">
      <c r="A967" s="604" t="s">
        <v>2009</v>
      </c>
      <c r="B967" s="605" t="s">
        <v>1525</v>
      </c>
      <c r="C967" s="605" t="s">
        <v>1508</v>
      </c>
      <c r="D967" s="605" t="s">
        <v>1627</v>
      </c>
      <c r="E967" s="605" t="s">
        <v>1628</v>
      </c>
      <c r="F967" s="622"/>
      <c r="G967" s="622"/>
      <c r="H967" s="622"/>
      <c r="I967" s="622"/>
      <c r="J967" s="622"/>
      <c r="K967" s="622"/>
      <c r="L967" s="622"/>
      <c r="M967" s="622"/>
      <c r="N967" s="622">
        <v>1</v>
      </c>
      <c r="O967" s="622">
        <v>163</v>
      </c>
      <c r="P967" s="610"/>
      <c r="Q967" s="623">
        <v>163</v>
      </c>
    </row>
    <row r="968" spans="1:17" ht="14.4" customHeight="1" x14ac:dyDescent="0.3">
      <c r="A968" s="604" t="s">
        <v>2009</v>
      </c>
      <c r="B968" s="605" t="s">
        <v>1525</v>
      </c>
      <c r="C968" s="605" t="s">
        <v>1508</v>
      </c>
      <c r="D968" s="605" t="s">
        <v>1631</v>
      </c>
      <c r="E968" s="605" t="s">
        <v>1632</v>
      </c>
      <c r="F968" s="622">
        <v>58</v>
      </c>
      <c r="G968" s="622">
        <v>123134</v>
      </c>
      <c r="H968" s="622">
        <v>0.68053897510722028</v>
      </c>
      <c r="I968" s="622">
        <v>2123</v>
      </c>
      <c r="J968" s="622">
        <v>84</v>
      </c>
      <c r="K968" s="622">
        <v>180936</v>
      </c>
      <c r="L968" s="622">
        <v>1</v>
      </c>
      <c r="M968" s="622">
        <v>2154</v>
      </c>
      <c r="N968" s="622">
        <v>83</v>
      </c>
      <c r="O968" s="622">
        <v>178865</v>
      </c>
      <c r="P968" s="610">
        <v>0.98855396383251537</v>
      </c>
      <c r="Q968" s="623">
        <v>2155</v>
      </c>
    </row>
    <row r="969" spans="1:17" ht="14.4" customHeight="1" x14ac:dyDescent="0.3">
      <c r="A969" s="604" t="s">
        <v>2009</v>
      </c>
      <c r="B969" s="605" t="s">
        <v>1525</v>
      </c>
      <c r="C969" s="605" t="s">
        <v>1508</v>
      </c>
      <c r="D969" s="605" t="s">
        <v>1773</v>
      </c>
      <c r="E969" s="605" t="s">
        <v>1764</v>
      </c>
      <c r="F969" s="622">
        <v>2</v>
      </c>
      <c r="G969" s="622">
        <v>3738</v>
      </c>
      <c r="H969" s="622">
        <v>0.98993644067796616</v>
      </c>
      <c r="I969" s="622">
        <v>1869</v>
      </c>
      <c r="J969" s="622">
        <v>2</v>
      </c>
      <c r="K969" s="622">
        <v>3776</v>
      </c>
      <c r="L969" s="622">
        <v>1</v>
      </c>
      <c r="M969" s="622">
        <v>1888</v>
      </c>
      <c r="N969" s="622">
        <v>4</v>
      </c>
      <c r="O969" s="622">
        <v>7556</v>
      </c>
      <c r="P969" s="610">
        <v>2.0010593220338984</v>
      </c>
      <c r="Q969" s="623">
        <v>1889</v>
      </c>
    </row>
    <row r="970" spans="1:17" ht="14.4" customHeight="1" x14ac:dyDescent="0.3">
      <c r="A970" s="604" t="s">
        <v>2009</v>
      </c>
      <c r="B970" s="605" t="s">
        <v>1525</v>
      </c>
      <c r="C970" s="605" t="s">
        <v>1508</v>
      </c>
      <c r="D970" s="605" t="s">
        <v>1633</v>
      </c>
      <c r="E970" s="605" t="s">
        <v>1634</v>
      </c>
      <c r="F970" s="622">
        <v>1</v>
      </c>
      <c r="G970" s="622">
        <v>159</v>
      </c>
      <c r="H970" s="622"/>
      <c r="I970" s="622">
        <v>159</v>
      </c>
      <c r="J970" s="622"/>
      <c r="K970" s="622"/>
      <c r="L970" s="622"/>
      <c r="M970" s="622"/>
      <c r="N970" s="622"/>
      <c r="O970" s="622"/>
      <c r="P970" s="610"/>
      <c r="Q970" s="623"/>
    </row>
    <row r="971" spans="1:17" ht="14.4" customHeight="1" x14ac:dyDescent="0.3">
      <c r="A971" s="604" t="s">
        <v>2009</v>
      </c>
      <c r="B971" s="605" t="s">
        <v>1525</v>
      </c>
      <c r="C971" s="605" t="s">
        <v>1508</v>
      </c>
      <c r="D971" s="605" t="s">
        <v>1776</v>
      </c>
      <c r="E971" s="605" t="s">
        <v>1777</v>
      </c>
      <c r="F971" s="622">
        <v>1</v>
      </c>
      <c r="G971" s="622">
        <v>8399</v>
      </c>
      <c r="H971" s="622">
        <v>0.99290696299799031</v>
      </c>
      <c r="I971" s="622">
        <v>8399</v>
      </c>
      <c r="J971" s="622">
        <v>1</v>
      </c>
      <c r="K971" s="622">
        <v>8459</v>
      </c>
      <c r="L971" s="622">
        <v>1</v>
      </c>
      <c r="M971" s="622">
        <v>8459</v>
      </c>
      <c r="N971" s="622">
        <v>2</v>
      </c>
      <c r="O971" s="622">
        <v>16920</v>
      </c>
      <c r="P971" s="610">
        <v>2.0002364345667338</v>
      </c>
      <c r="Q971" s="623">
        <v>8460</v>
      </c>
    </row>
    <row r="972" spans="1:17" ht="14.4" customHeight="1" x14ac:dyDescent="0.3">
      <c r="A972" s="604" t="s">
        <v>2009</v>
      </c>
      <c r="B972" s="605" t="s">
        <v>1525</v>
      </c>
      <c r="C972" s="605" t="s">
        <v>1508</v>
      </c>
      <c r="D972" s="605" t="s">
        <v>1649</v>
      </c>
      <c r="E972" s="605" t="s">
        <v>1650</v>
      </c>
      <c r="F972" s="622"/>
      <c r="G972" s="622"/>
      <c r="H972" s="622"/>
      <c r="I972" s="622"/>
      <c r="J972" s="622">
        <v>4</v>
      </c>
      <c r="K972" s="622">
        <v>1408</v>
      </c>
      <c r="L972" s="622">
        <v>1</v>
      </c>
      <c r="M972" s="622">
        <v>352</v>
      </c>
      <c r="N972" s="622">
        <v>2</v>
      </c>
      <c r="O972" s="622">
        <v>704</v>
      </c>
      <c r="P972" s="610">
        <v>0.5</v>
      </c>
      <c r="Q972" s="623">
        <v>352</v>
      </c>
    </row>
    <row r="973" spans="1:17" ht="14.4" customHeight="1" x14ac:dyDescent="0.3">
      <c r="A973" s="604" t="s">
        <v>2009</v>
      </c>
      <c r="B973" s="605" t="s">
        <v>1525</v>
      </c>
      <c r="C973" s="605" t="s">
        <v>1508</v>
      </c>
      <c r="D973" s="605" t="s">
        <v>1853</v>
      </c>
      <c r="E973" s="605" t="s">
        <v>1854</v>
      </c>
      <c r="F973" s="622"/>
      <c r="G973" s="622"/>
      <c r="H973" s="622"/>
      <c r="I973" s="622"/>
      <c r="J973" s="622">
        <v>2</v>
      </c>
      <c r="K973" s="622">
        <v>0</v>
      </c>
      <c r="L973" s="622"/>
      <c r="M973" s="622">
        <v>0</v>
      </c>
      <c r="N973" s="622"/>
      <c r="O973" s="622"/>
      <c r="P973" s="610"/>
      <c r="Q973" s="623"/>
    </row>
    <row r="974" spans="1:17" ht="14.4" customHeight="1" x14ac:dyDescent="0.3">
      <c r="A974" s="604" t="s">
        <v>2012</v>
      </c>
      <c r="B974" s="605" t="s">
        <v>1500</v>
      </c>
      <c r="C974" s="605" t="s">
        <v>1508</v>
      </c>
      <c r="D974" s="605" t="s">
        <v>1513</v>
      </c>
      <c r="E974" s="605" t="s">
        <v>1514</v>
      </c>
      <c r="F974" s="622">
        <v>1</v>
      </c>
      <c r="G974" s="622">
        <v>123</v>
      </c>
      <c r="H974" s="622"/>
      <c r="I974" s="622">
        <v>123</v>
      </c>
      <c r="J974" s="622"/>
      <c r="K974" s="622"/>
      <c r="L974" s="622"/>
      <c r="M974" s="622"/>
      <c r="N974" s="622"/>
      <c r="O974" s="622"/>
      <c r="P974" s="610"/>
      <c r="Q974" s="623"/>
    </row>
    <row r="975" spans="1:17" ht="14.4" customHeight="1" x14ac:dyDescent="0.3">
      <c r="A975" s="604" t="s">
        <v>2012</v>
      </c>
      <c r="B975" s="605" t="s">
        <v>1500</v>
      </c>
      <c r="C975" s="605" t="s">
        <v>1508</v>
      </c>
      <c r="D975" s="605" t="s">
        <v>1521</v>
      </c>
      <c r="E975" s="605" t="s">
        <v>1522</v>
      </c>
      <c r="F975" s="622">
        <v>1</v>
      </c>
      <c r="G975" s="622">
        <v>725</v>
      </c>
      <c r="H975" s="622"/>
      <c r="I975" s="622">
        <v>725</v>
      </c>
      <c r="J975" s="622"/>
      <c r="K975" s="622"/>
      <c r="L975" s="622"/>
      <c r="M975" s="622"/>
      <c r="N975" s="622"/>
      <c r="O975" s="622"/>
      <c r="P975" s="610"/>
      <c r="Q975" s="623"/>
    </row>
    <row r="976" spans="1:17" ht="14.4" customHeight="1" x14ac:dyDescent="0.3">
      <c r="A976" s="604" t="s">
        <v>2012</v>
      </c>
      <c r="B976" s="605" t="s">
        <v>1525</v>
      </c>
      <c r="C976" s="605" t="s">
        <v>1526</v>
      </c>
      <c r="D976" s="605" t="s">
        <v>1528</v>
      </c>
      <c r="E976" s="605" t="s">
        <v>631</v>
      </c>
      <c r="F976" s="622">
        <v>5</v>
      </c>
      <c r="G976" s="622">
        <v>8556.33</v>
      </c>
      <c r="H976" s="622">
        <v>0.76923000852269663</v>
      </c>
      <c r="I976" s="622">
        <v>1711.2660000000001</v>
      </c>
      <c r="J976" s="622">
        <v>6.5</v>
      </c>
      <c r="K976" s="622">
        <v>11123.24</v>
      </c>
      <c r="L976" s="622">
        <v>1</v>
      </c>
      <c r="M976" s="622">
        <v>1711.2676923076922</v>
      </c>
      <c r="N976" s="622">
        <v>3.5</v>
      </c>
      <c r="O976" s="622">
        <v>5989.4400000000005</v>
      </c>
      <c r="P976" s="610">
        <v>0.53846181508265578</v>
      </c>
      <c r="Q976" s="623">
        <v>1711.2685714285715</v>
      </c>
    </row>
    <row r="977" spans="1:17" ht="14.4" customHeight="1" x14ac:dyDescent="0.3">
      <c r="A977" s="604" t="s">
        <v>2012</v>
      </c>
      <c r="B977" s="605" t="s">
        <v>1525</v>
      </c>
      <c r="C977" s="605" t="s">
        <v>1526</v>
      </c>
      <c r="D977" s="605" t="s">
        <v>1529</v>
      </c>
      <c r="E977" s="605" t="s">
        <v>1530</v>
      </c>
      <c r="F977" s="622">
        <v>3.25</v>
      </c>
      <c r="G977" s="622">
        <v>8304.7199999999993</v>
      </c>
      <c r="H977" s="622">
        <v>1.1472889635507613</v>
      </c>
      <c r="I977" s="622">
        <v>2555.2984615384612</v>
      </c>
      <c r="J977" s="622">
        <v>2.67</v>
      </c>
      <c r="K977" s="622">
        <v>7238.5600000000013</v>
      </c>
      <c r="L977" s="622">
        <v>1</v>
      </c>
      <c r="M977" s="622">
        <v>2711.0711610486896</v>
      </c>
      <c r="N977" s="622">
        <v>1</v>
      </c>
      <c r="O977" s="622">
        <v>2716.15</v>
      </c>
      <c r="P977" s="610">
        <v>0.37523347185075479</v>
      </c>
      <c r="Q977" s="623">
        <v>2716.15</v>
      </c>
    </row>
    <row r="978" spans="1:17" ht="14.4" customHeight="1" x14ac:dyDescent="0.3">
      <c r="A978" s="604" t="s">
        <v>2012</v>
      </c>
      <c r="B978" s="605" t="s">
        <v>1525</v>
      </c>
      <c r="C978" s="605" t="s">
        <v>1526</v>
      </c>
      <c r="D978" s="605" t="s">
        <v>1531</v>
      </c>
      <c r="E978" s="605" t="s">
        <v>1530</v>
      </c>
      <c r="F978" s="622">
        <v>0.9</v>
      </c>
      <c r="G978" s="622">
        <v>5749.42</v>
      </c>
      <c r="H978" s="622">
        <v>0.60659791900098536</v>
      </c>
      <c r="I978" s="622">
        <v>6388.2444444444445</v>
      </c>
      <c r="J978" s="622">
        <v>1.4</v>
      </c>
      <c r="K978" s="622">
        <v>9478.1400000000012</v>
      </c>
      <c r="L978" s="622">
        <v>1</v>
      </c>
      <c r="M978" s="622">
        <v>6770.1000000000013</v>
      </c>
      <c r="N978" s="622">
        <v>1.7999999999999998</v>
      </c>
      <c r="O978" s="622">
        <v>12186.18</v>
      </c>
      <c r="P978" s="610">
        <v>1.2857142857142856</v>
      </c>
      <c r="Q978" s="623">
        <v>6770.1000000000013</v>
      </c>
    </row>
    <row r="979" spans="1:17" ht="14.4" customHeight="1" x14ac:dyDescent="0.3">
      <c r="A979" s="604" t="s">
        <v>2012</v>
      </c>
      <c r="B979" s="605" t="s">
        <v>1525</v>
      </c>
      <c r="C979" s="605" t="s">
        <v>1526</v>
      </c>
      <c r="D979" s="605" t="s">
        <v>1651</v>
      </c>
      <c r="E979" s="605" t="s">
        <v>710</v>
      </c>
      <c r="F979" s="622">
        <v>0.5</v>
      </c>
      <c r="G979" s="622">
        <v>2471.98</v>
      </c>
      <c r="H979" s="622">
        <v>0.83334063748377629</v>
      </c>
      <c r="I979" s="622">
        <v>4943.96</v>
      </c>
      <c r="J979" s="622">
        <v>0.60000000000000009</v>
      </c>
      <c r="K979" s="622">
        <v>2966.3500000000004</v>
      </c>
      <c r="L979" s="622">
        <v>1</v>
      </c>
      <c r="M979" s="622">
        <v>4943.916666666667</v>
      </c>
      <c r="N979" s="622">
        <v>0.37</v>
      </c>
      <c r="O979" s="622">
        <v>1829.25</v>
      </c>
      <c r="P979" s="610">
        <v>0.61666694759552976</v>
      </c>
      <c r="Q979" s="623">
        <v>4943.9189189189192</v>
      </c>
    </row>
    <row r="980" spans="1:17" ht="14.4" customHeight="1" x14ac:dyDescent="0.3">
      <c r="A980" s="604" t="s">
        <v>2012</v>
      </c>
      <c r="B980" s="605" t="s">
        <v>1525</v>
      </c>
      <c r="C980" s="605" t="s">
        <v>1526</v>
      </c>
      <c r="D980" s="605" t="s">
        <v>1532</v>
      </c>
      <c r="E980" s="605" t="s">
        <v>642</v>
      </c>
      <c r="F980" s="622">
        <v>4.1999999999999993</v>
      </c>
      <c r="G980" s="622">
        <v>3995.6099999999997</v>
      </c>
      <c r="H980" s="622">
        <v>3.2307860244354059</v>
      </c>
      <c r="I980" s="622">
        <v>951.3357142857144</v>
      </c>
      <c r="J980" s="622">
        <v>1.2999999999999998</v>
      </c>
      <c r="K980" s="622">
        <v>1236.73</v>
      </c>
      <c r="L980" s="622">
        <v>1</v>
      </c>
      <c r="M980" s="622">
        <v>951.33076923076942</v>
      </c>
      <c r="N980" s="622">
        <v>7.6999999999999993</v>
      </c>
      <c r="O980" s="622">
        <v>7737.1100000000006</v>
      </c>
      <c r="P980" s="610">
        <v>6.2561027871887962</v>
      </c>
      <c r="Q980" s="623">
        <v>1004.8194805194806</v>
      </c>
    </row>
    <row r="981" spans="1:17" ht="14.4" customHeight="1" x14ac:dyDescent="0.3">
      <c r="A981" s="604" t="s">
        <v>2012</v>
      </c>
      <c r="B981" s="605" t="s">
        <v>1525</v>
      </c>
      <c r="C981" s="605" t="s">
        <v>1526</v>
      </c>
      <c r="D981" s="605" t="s">
        <v>1533</v>
      </c>
      <c r="E981" s="605" t="s">
        <v>710</v>
      </c>
      <c r="F981" s="622">
        <v>0.67999999999999994</v>
      </c>
      <c r="G981" s="622">
        <v>6723.76</v>
      </c>
      <c r="H981" s="622">
        <v>0.30493242630385481</v>
      </c>
      <c r="I981" s="622">
        <v>9887.8823529411784</v>
      </c>
      <c r="J981" s="622">
        <v>2.23</v>
      </c>
      <c r="K981" s="622">
        <v>22050.000000000004</v>
      </c>
      <c r="L981" s="622">
        <v>1</v>
      </c>
      <c r="M981" s="622">
        <v>9887.892376681617</v>
      </c>
      <c r="N981" s="622">
        <v>1.6</v>
      </c>
      <c r="O981" s="622">
        <v>15820.619999999999</v>
      </c>
      <c r="P981" s="610">
        <v>0.71748843537414952</v>
      </c>
      <c r="Q981" s="623">
        <v>9887.8874999999989</v>
      </c>
    </row>
    <row r="982" spans="1:17" ht="14.4" customHeight="1" x14ac:dyDescent="0.3">
      <c r="A982" s="604" t="s">
        <v>2012</v>
      </c>
      <c r="B982" s="605" t="s">
        <v>1525</v>
      </c>
      <c r="C982" s="605" t="s">
        <v>1526</v>
      </c>
      <c r="D982" s="605" t="s">
        <v>1536</v>
      </c>
      <c r="E982" s="605" t="s">
        <v>646</v>
      </c>
      <c r="F982" s="622">
        <v>10.5</v>
      </c>
      <c r="G982" s="622">
        <v>9794.61</v>
      </c>
      <c r="H982" s="622">
        <v>0.6907896685629169</v>
      </c>
      <c r="I982" s="622">
        <v>932.82</v>
      </c>
      <c r="J982" s="622">
        <v>15.2</v>
      </c>
      <c r="K982" s="622">
        <v>14178.86</v>
      </c>
      <c r="L982" s="622">
        <v>1</v>
      </c>
      <c r="M982" s="622">
        <v>932.81973684210539</v>
      </c>
      <c r="N982" s="622">
        <v>4</v>
      </c>
      <c r="O982" s="622">
        <v>3373.84</v>
      </c>
      <c r="P982" s="610">
        <v>0.23794860799810422</v>
      </c>
      <c r="Q982" s="623">
        <v>843.46</v>
      </c>
    </row>
    <row r="983" spans="1:17" ht="14.4" customHeight="1" x14ac:dyDescent="0.3">
      <c r="A983" s="604" t="s">
        <v>2012</v>
      </c>
      <c r="B983" s="605" t="s">
        <v>1525</v>
      </c>
      <c r="C983" s="605" t="s">
        <v>1526</v>
      </c>
      <c r="D983" s="605" t="s">
        <v>1537</v>
      </c>
      <c r="E983" s="605" t="s">
        <v>646</v>
      </c>
      <c r="F983" s="622"/>
      <c r="G983" s="622"/>
      <c r="H983" s="622"/>
      <c r="I983" s="622"/>
      <c r="J983" s="622"/>
      <c r="K983" s="622"/>
      <c r="L983" s="622"/>
      <c r="M983" s="622"/>
      <c r="N983" s="622">
        <v>1</v>
      </c>
      <c r="O983" s="622">
        <v>1686.92</v>
      </c>
      <c r="P983" s="610"/>
      <c r="Q983" s="623">
        <v>1686.92</v>
      </c>
    </row>
    <row r="984" spans="1:17" ht="14.4" customHeight="1" x14ac:dyDescent="0.3">
      <c r="A984" s="604" t="s">
        <v>2012</v>
      </c>
      <c r="B984" s="605" t="s">
        <v>1525</v>
      </c>
      <c r="C984" s="605" t="s">
        <v>1526</v>
      </c>
      <c r="D984" s="605" t="s">
        <v>1538</v>
      </c>
      <c r="E984" s="605" t="s">
        <v>665</v>
      </c>
      <c r="F984" s="622"/>
      <c r="G984" s="622"/>
      <c r="H984" s="622"/>
      <c r="I984" s="622"/>
      <c r="J984" s="622"/>
      <c r="K984" s="622"/>
      <c r="L984" s="622"/>
      <c r="M984" s="622"/>
      <c r="N984" s="622">
        <v>0.3</v>
      </c>
      <c r="O984" s="622">
        <v>1364.28</v>
      </c>
      <c r="P984" s="610"/>
      <c r="Q984" s="623">
        <v>4547.6000000000004</v>
      </c>
    </row>
    <row r="985" spans="1:17" ht="14.4" customHeight="1" x14ac:dyDescent="0.3">
      <c r="A985" s="604" t="s">
        <v>2012</v>
      </c>
      <c r="B985" s="605" t="s">
        <v>1525</v>
      </c>
      <c r="C985" s="605" t="s">
        <v>1526</v>
      </c>
      <c r="D985" s="605" t="s">
        <v>1539</v>
      </c>
      <c r="E985" s="605" t="s">
        <v>665</v>
      </c>
      <c r="F985" s="622">
        <v>0.67999999999999994</v>
      </c>
      <c r="G985" s="622">
        <v>6020.7199999999993</v>
      </c>
      <c r="H985" s="622">
        <v>6.1818181818181808</v>
      </c>
      <c r="I985" s="622">
        <v>8854</v>
      </c>
      <c r="J985" s="622">
        <v>0.11</v>
      </c>
      <c r="K985" s="622">
        <v>973.94</v>
      </c>
      <c r="L985" s="622">
        <v>1</v>
      </c>
      <c r="M985" s="622">
        <v>8854</v>
      </c>
      <c r="N985" s="622">
        <v>0.06</v>
      </c>
      <c r="O985" s="622">
        <v>545.71</v>
      </c>
      <c r="P985" s="610">
        <v>0.56031172351479552</v>
      </c>
      <c r="Q985" s="623">
        <v>9095.1666666666679</v>
      </c>
    </row>
    <row r="986" spans="1:17" ht="14.4" customHeight="1" x14ac:dyDescent="0.3">
      <c r="A986" s="604" t="s">
        <v>2012</v>
      </c>
      <c r="B986" s="605" t="s">
        <v>1525</v>
      </c>
      <c r="C986" s="605" t="s">
        <v>1526</v>
      </c>
      <c r="D986" s="605" t="s">
        <v>1540</v>
      </c>
      <c r="E986" s="605" t="s">
        <v>733</v>
      </c>
      <c r="F986" s="622"/>
      <c r="G986" s="622"/>
      <c r="H986" s="622"/>
      <c r="I986" s="622"/>
      <c r="J986" s="622">
        <v>0.1</v>
      </c>
      <c r="K986" s="622">
        <v>194.93</v>
      </c>
      <c r="L986" s="622">
        <v>1</v>
      </c>
      <c r="M986" s="622">
        <v>1949.3</v>
      </c>
      <c r="N986" s="622"/>
      <c r="O986" s="622"/>
      <c r="P986" s="610"/>
      <c r="Q986" s="623"/>
    </row>
    <row r="987" spans="1:17" ht="14.4" customHeight="1" x14ac:dyDescent="0.3">
      <c r="A987" s="604" t="s">
        <v>2012</v>
      </c>
      <c r="B987" s="605" t="s">
        <v>1525</v>
      </c>
      <c r="C987" s="605" t="s">
        <v>1526</v>
      </c>
      <c r="D987" s="605" t="s">
        <v>1541</v>
      </c>
      <c r="E987" s="605" t="s">
        <v>665</v>
      </c>
      <c r="F987" s="622">
        <v>3.8</v>
      </c>
      <c r="G987" s="622">
        <v>6729.04</v>
      </c>
      <c r="H987" s="622">
        <v>0.31799163179916318</v>
      </c>
      <c r="I987" s="622">
        <v>1770.8000000000002</v>
      </c>
      <c r="J987" s="622">
        <v>11.95</v>
      </c>
      <c r="K987" s="622">
        <v>21161.06</v>
      </c>
      <c r="L987" s="622">
        <v>1</v>
      </c>
      <c r="M987" s="622">
        <v>1770.8000000000002</v>
      </c>
      <c r="N987" s="622">
        <v>8.25</v>
      </c>
      <c r="O987" s="622">
        <v>15007.029999999997</v>
      </c>
      <c r="P987" s="610">
        <v>0.70918139261454749</v>
      </c>
      <c r="Q987" s="623">
        <v>1819.0339393939391</v>
      </c>
    </row>
    <row r="988" spans="1:17" ht="14.4" customHeight="1" x14ac:dyDescent="0.3">
      <c r="A988" s="604" t="s">
        <v>2012</v>
      </c>
      <c r="B988" s="605" t="s">
        <v>1525</v>
      </c>
      <c r="C988" s="605" t="s">
        <v>1526</v>
      </c>
      <c r="D988" s="605" t="s">
        <v>1543</v>
      </c>
      <c r="E988" s="605" t="s">
        <v>627</v>
      </c>
      <c r="F988" s="622">
        <v>0.05</v>
      </c>
      <c r="G988" s="622">
        <v>45.19</v>
      </c>
      <c r="H988" s="622">
        <v>1</v>
      </c>
      <c r="I988" s="622">
        <v>903.8</v>
      </c>
      <c r="J988" s="622">
        <v>0.05</v>
      </c>
      <c r="K988" s="622">
        <v>45.19</v>
      </c>
      <c r="L988" s="622">
        <v>1</v>
      </c>
      <c r="M988" s="622">
        <v>903.8</v>
      </c>
      <c r="N988" s="622">
        <v>0.1</v>
      </c>
      <c r="O988" s="622">
        <v>90.38</v>
      </c>
      <c r="P988" s="610">
        <v>2</v>
      </c>
      <c r="Q988" s="623">
        <v>903.8</v>
      </c>
    </row>
    <row r="989" spans="1:17" ht="14.4" customHeight="1" x14ac:dyDescent="0.3">
      <c r="A989" s="604" t="s">
        <v>2012</v>
      </c>
      <c r="B989" s="605" t="s">
        <v>1525</v>
      </c>
      <c r="C989" s="605" t="s">
        <v>1526</v>
      </c>
      <c r="D989" s="605" t="s">
        <v>1544</v>
      </c>
      <c r="E989" s="605" t="s">
        <v>665</v>
      </c>
      <c r="F989" s="622">
        <v>0.21999999999999997</v>
      </c>
      <c r="G989" s="622">
        <v>7118.6299999999992</v>
      </c>
      <c r="H989" s="622">
        <v>0.40853696679826151</v>
      </c>
      <c r="I989" s="622">
        <v>32357.409090909092</v>
      </c>
      <c r="J989" s="622">
        <v>0.58999999999999986</v>
      </c>
      <c r="K989" s="622">
        <v>17424.689999999999</v>
      </c>
      <c r="L989" s="622">
        <v>1</v>
      </c>
      <c r="M989" s="622">
        <v>29533.372881355936</v>
      </c>
      <c r="N989" s="622">
        <v>0.42000000000000004</v>
      </c>
      <c r="O989" s="622">
        <v>13206.169999999998</v>
      </c>
      <c r="P989" s="610">
        <v>0.75789985359854317</v>
      </c>
      <c r="Q989" s="623">
        <v>31443.261904761897</v>
      </c>
    </row>
    <row r="990" spans="1:17" ht="14.4" customHeight="1" x14ac:dyDescent="0.3">
      <c r="A990" s="604" t="s">
        <v>2012</v>
      </c>
      <c r="B990" s="605" t="s">
        <v>1525</v>
      </c>
      <c r="C990" s="605" t="s">
        <v>1501</v>
      </c>
      <c r="D990" s="605" t="s">
        <v>1683</v>
      </c>
      <c r="E990" s="605" t="s">
        <v>1684</v>
      </c>
      <c r="F990" s="622"/>
      <c r="G990" s="622"/>
      <c r="H990" s="622"/>
      <c r="I990" s="622"/>
      <c r="J990" s="622">
        <v>3</v>
      </c>
      <c r="K990" s="622">
        <v>2916.96</v>
      </c>
      <c r="L990" s="622">
        <v>1</v>
      </c>
      <c r="M990" s="622">
        <v>972.32</v>
      </c>
      <c r="N990" s="622">
        <v>1</v>
      </c>
      <c r="O990" s="622">
        <v>972.32</v>
      </c>
      <c r="P990" s="610">
        <v>0.33333333333333337</v>
      </c>
      <c r="Q990" s="623">
        <v>972.32</v>
      </c>
    </row>
    <row r="991" spans="1:17" ht="14.4" customHeight="1" x14ac:dyDescent="0.3">
      <c r="A991" s="604" t="s">
        <v>2012</v>
      </c>
      <c r="B991" s="605" t="s">
        <v>1525</v>
      </c>
      <c r="C991" s="605" t="s">
        <v>1501</v>
      </c>
      <c r="D991" s="605" t="s">
        <v>1899</v>
      </c>
      <c r="E991" s="605" t="s">
        <v>1684</v>
      </c>
      <c r="F991" s="622"/>
      <c r="G991" s="622"/>
      <c r="H991" s="622"/>
      <c r="I991" s="622"/>
      <c r="J991" s="622"/>
      <c r="K991" s="622"/>
      <c r="L991" s="622"/>
      <c r="M991" s="622"/>
      <c r="N991" s="622">
        <v>1</v>
      </c>
      <c r="O991" s="622">
        <v>1408.42</v>
      </c>
      <c r="P991" s="610"/>
      <c r="Q991" s="623">
        <v>1408.42</v>
      </c>
    </row>
    <row r="992" spans="1:17" ht="14.4" customHeight="1" x14ac:dyDescent="0.3">
      <c r="A992" s="604" t="s">
        <v>2012</v>
      </c>
      <c r="B992" s="605" t="s">
        <v>1525</v>
      </c>
      <c r="C992" s="605" t="s">
        <v>1501</v>
      </c>
      <c r="D992" s="605" t="s">
        <v>1685</v>
      </c>
      <c r="E992" s="605" t="s">
        <v>1684</v>
      </c>
      <c r="F992" s="622">
        <v>7</v>
      </c>
      <c r="G992" s="622">
        <v>11951.17</v>
      </c>
      <c r="H992" s="622">
        <v>0.3888888888888889</v>
      </c>
      <c r="I992" s="622">
        <v>1707.31</v>
      </c>
      <c r="J992" s="622">
        <v>18</v>
      </c>
      <c r="K992" s="622">
        <v>30731.58</v>
      </c>
      <c r="L992" s="622">
        <v>1</v>
      </c>
      <c r="M992" s="622">
        <v>1707.3100000000002</v>
      </c>
      <c r="N992" s="622">
        <v>13</v>
      </c>
      <c r="O992" s="622">
        <v>22195.03</v>
      </c>
      <c r="P992" s="610">
        <v>0.7222222222222221</v>
      </c>
      <c r="Q992" s="623">
        <v>1707.31</v>
      </c>
    </row>
    <row r="993" spans="1:17" ht="14.4" customHeight="1" x14ac:dyDescent="0.3">
      <c r="A993" s="604" t="s">
        <v>2012</v>
      </c>
      <c r="B993" s="605" t="s">
        <v>1525</v>
      </c>
      <c r="C993" s="605" t="s">
        <v>1501</v>
      </c>
      <c r="D993" s="605" t="s">
        <v>1686</v>
      </c>
      <c r="E993" s="605" t="s">
        <v>1684</v>
      </c>
      <c r="F993" s="622">
        <v>1</v>
      </c>
      <c r="G993" s="622">
        <v>2066.3000000000002</v>
      </c>
      <c r="H993" s="622">
        <v>0.33333333333333331</v>
      </c>
      <c r="I993" s="622">
        <v>2066.3000000000002</v>
      </c>
      <c r="J993" s="622">
        <v>3</v>
      </c>
      <c r="K993" s="622">
        <v>6198.9000000000005</v>
      </c>
      <c r="L993" s="622">
        <v>1</v>
      </c>
      <c r="M993" s="622">
        <v>2066.3000000000002</v>
      </c>
      <c r="N993" s="622">
        <v>3</v>
      </c>
      <c r="O993" s="622">
        <v>6198.9000000000005</v>
      </c>
      <c r="P993" s="610">
        <v>1</v>
      </c>
      <c r="Q993" s="623">
        <v>2066.3000000000002</v>
      </c>
    </row>
    <row r="994" spans="1:17" ht="14.4" customHeight="1" x14ac:dyDescent="0.3">
      <c r="A994" s="604" t="s">
        <v>2012</v>
      </c>
      <c r="B994" s="605" t="s">
        <v>1525</v>
      </c>
      <c r="C994" s="605" t="s">
        <v>1501</v>
      </c>
      <c r="D994" s="605" t="s">
        <v>1858</v>
      </c>
      <c r="E994" s="605" t="s">
        <v>1750</v>
      </c>
      <c r="F994" s="622"/>
      <c r="G994" s="622"/>
      <c r="H994" s="622"/>
      <c r="I994" s="622"/>
      <c r="J994" s="622">
        <v>5</v>
      </c>
      <c r="K994" s="622">
        <v>9660.4499999999989</v>
      </c>
      <c r="L994" s="622">
        <v>1</v>
      </c>
      <c r="M994" s="622">
        <v>1932.0899999999997</v>
      </c>
      <c r="N994" s="622">
        <v>1</v>
      </c>
      <c r="O994" s="622">
        <v>1932.09</v>
      </c>
      <c r="P994" s="610">
        <v>0.2</v>
      </c>
      <c r="Q994" s="623">
        <v>1932.09</v>
      </c>
    </row>
    <row r="995" spans="1:17" ht="14.4" customHeight="1" x14ac:dyDescent="0.3">
      <c r="A995" s="604" t="s">
        <v>2012</v>
      </c>
      <c r="B995" s="605" t="s">
        <v>1525</v>
      </c>
      <c r="C995" s="605" t="s">
        <v>1501</v>
      </c>
      <c r="D995" s="605" t="s">
        <v>1687</v>
      </c>
      <c r="E995" s="605" t="s">
        <v>1688</v>
      </c>
      <c r="F995" s="622"/>
      <c r="G995" s="622"/>
      <c r="H995" s="622"/>
      <c r="I995" s="622"/>
      <c r="J995" s="622">
        <v>1</v>
      </c>
      <c r="K995" s="622">
        <v>1027.76</v>
      </c>
      <c r="L995" s="622">
        <v>1</v>
      </c>
      <c r="M995" s="622">
        <v>1027.76</v>
      </c>
      <c r="N995" s="622">
        <v>1</v>
      </c>
      <c r="O995" s="622">
        <v>1027.76</v>
      </c>
      <c r="P995" s="610">
        <v>1</v>
      </c>
      <c r="Q995" s="623">
        <v>1027.76</v>
      </c>
    </row>
    <row r="996" spans="1:17" ht="14.4" customHeight="1" x14ac:dyDescent="0.3">
      <c r="A996" s="604" t="s">
        <v>2012</v>
      </c>
      <c r="B996" s="605" t="s">
        <v>1525</v>
      </c>
      <c r="C996" s="605" t="s">
        <v>1501</v>
      </c>
      <c r="D996" s="605" t="s">
        <v>1689</v>
      </c>
      <c r="E996" s="605" t="s">
        <v>1688</v>
      </c>
      <c r="F996" s="622">
        <v>7</v>
      </c>
      <c r="G996" s="622">
        <v>14992.949999999999</v>
      </c>
      <c r="H996" s="622">
        <v>0.31818181818181818</v>
      </c>
      <c r="I996" s="622">
        <v>2141.85</v>
      </c>
      <c r="J996" s="622">
        <v>22</v>
      </c>
      <c r="K996" s="622">
        <v>47120.7</v>
      </c>
      <c r="L996" s="622">
        <v>1</v>
      </c>
      <c r="M996" s="622">
        <v>2141.85</v>
      </c>
      <c r="N996" s="622">
        <v>5</v>
      </c>
      <c r="O996" s="622">
        <v>10709.25</v>
      </c>
      <c r="P996" s="610">
        <v>0.22727272727272729</v>
      </c>
      <c r="Q996" s="623">
        <v>2141.85</v>
      </c>
    </row>
    <row r="997" spans="1:17" ht="14.4" customHeight="1" x14ac:dyDescent="0.3">
      <c r="A997" s="604" t="s">
        <v>2012</v>
      </c>
      <c r="B997" s="605" t="s">
        <v>1525</v>
      </c>
      <c r="C997" s="605" t="s">
        <v>1501</v>
      </c>
      <c r="D997" s="605" t="s">
        <v>1964</v>
      </c>
      <c r="E997" s="605" t="s">
        <v>1965</v>
      </c>
      <c r="F997" s="622"/>
      <c r="G997" s="622"/>
      <c r="H997" s="622"/>
      <c r="I997" s="622"/>
      <c r="J997" s="622">
        <v>1</v>
      </c>
      <c r="K997" s="622">
        <v>17350</v>
      </c>
      <c r="L997" s="622">
        <v>1</v>
      </c>
      <c r="M997" s="622">
        <v>17350</v>
      </c>
      <c r="N997" s="622"/>
      <c r="O997" s="622"/>
      <c r="P997" s="610"/>
      <c r="Q997" s="623"/>
    </row>
    <row r="998" spans="1:17" ht="14.4" customHeight="1" x14ac:dyDescent="0.3">
      <c r="A998" s="604" t="s">
        <v>2012</v>
      </c>
      <c r="B998" s="605" t="s">
        <v>1525</v>
      </c>
      <c r="C998" s="605" t="s">
        <v>1501</v>
      </c>
      <c r="D998" s="605" t="s">
        <v>1813</v>
      </c>
      <c r="E998" s="605" t="s">
        <v>1814</v>
      </c>
      <c r="F998" s="622">
        <v>1</v>
      </c>
      <c r="G998" s="622">
        <v>27463.64</v>
      </c>
      <c r="H998" s="622">
        <v>1.6085912927353556</v>
      </c>
      <c r="I998" s="622">
        <v>27463.64</v>
      </c>
      <c r="J998" s="622">
        <v>2</v>
      </c>
      <c r="K998" s="622">
        <v>17073.099999999999</v>
      </c>
      <c r="L998" s="622">
        <v>1</v>
      </c>
      <c r="M998" s="622">
        <v>8536.5499999999993</v>
      </c>
      <c r="N998" s="622">
        <v>3</v>
      </c>
      <c r="O998" s="622">
        <v>25609.649999999998</v>
      </c>
      <c r="P998" s="610">
        <v>1.5</v>
      </c>
      <c r="Q998" s="623">
        <v>8536.5499999999993</v>
      </c>
    </row>
    <row r="999" spans="1:17" ht="14.4" customHeight="1" x14ac:dyDescent="0.3">
      <c r="A999" s="604" t="s">
        <v>2012</v>
      </c>
      <c r="B999" s="605" t="s">
        <v>1525</v>
      </c>
      <c r="C999" s="605" t="s">
        <v>1501</v>
      </c>
      <c r="D999" s="605" t="s">
        <v>1966</v>
      </c>
      <c r="E999" s="605" t="s">
        <v>1967</v>
      </c>
      <c r="F999" s="622"/>
      <c r="G999" s="622"/>
      <c r="H999" s="622"/>
      <c r="I999" s="622"/>
      <c r="J999" s="622"/>
      <c r="K999" s="622"/>
      <c r="L999" s="622"/>
      <c r="M999" s="622"/>
      <c r="N999" s="622">
        <v>6</v>
      </c>
      <c r="O999" s="622">
        <v>70632</v>
      </c>
      <c r="P999" s="610"/>
      <c r="Q999" s="623">
        <v>11772</v>
      </c>
    </row>
    <row r="1000" spans="1:17" ht="14.4" customHeight="1" x14ac:dyDescent="0.3">
      <c r="A1000" s="604" t="s">
        <v>2012</v>
      </c>
      <c r="B1000" s="605" t="s">
        <v>1525</v>
      </c>
      <c r="C1000" s="605" t="s">
        <v>1501</v>
      </c>
      <c r="D1000" s="605" t="s">
        <v>1815</v>
      </c>
      <c r="E1000" s="605" t="s">
        <v>1816</v>
      </c>
      <c r="F1000" s="622">
        <v>1</v>
      </c>
      <c r="G1000" s="622">
        <v>2236.5</v>
      </c>
      <c r="H1000" s="622">
        <v>0.5</v>
      </c>
      <c r="I1000" s="622">
        <v>2236.5</v>
      </c>
      <c r="J1000" s="622">
        <v>2</v>
      </c>
      <c r="K1000" s="622">
        <v>4473</v>
      </c>
      <c r="L1000" s="622">
        <v>1</v>
      </c>
      <c r="M1000" s="622">
        <v>2236.5</v>
      </c>
      <c r="N1000" s="622">
        <v>4</v>
      </c>
      <c r="O1000" s="622">
        <v>8946</v>
      </c>
      <c r="P1000" s="610">
        <v>2</v>
      </c>
      <c r="Q1000" s="623">
        <v>2236.5</v>
      </c>
    </row>
    <row r="1001" spans="1:17" ht="14.4" customHeight="1" x14ac:dyDescent="0.3">
      <c r="A1001" s="604" t="s">
        <v>2012</v>
      </c>
      <c r="B1001" s="605" t="s">
        <v>1525</v>
      </c>
      <c r="C1001" s="605" t="s">
        <v>1501</v>
      </c>
      <c r="D1001" s="605" t="s">
        <v>1696</v>
      </c>
      <c r="E1001" s="605" t="s">
        <v>1697</v>
      </c>
      <c r="F1001" s="622">
        <v>8</v>
      </c>
      <c r="G1001" s="622">
        <v>8989.84</v>
      </c>
      <c r="H1001" s="622">
        <v>4</v>
      </c>
      <c r="I1001" s="622">
        <v>1123.73</v>
      </c>
      <c r="J1001" s="622">
        <v>2</v>
      </c>
      <c r="K1001" s="622">
        <v>2247.46</v>
      </c>
      <c r="L1001" s="622">
        <v>1</v>
      </c>
      <c r="M1001" s="622">
        <v>1123.73</v>
      </c>
      <c r="N1001" s="622"/>
      <c r="O1001" s="622"/>
      <c r="P1001" s="610"/>
      <c r="Q1001" s="623"/>
    </row>
    <row r="1002" spans="1:17" ht="14.4" customHeight="1" x14ac:dyDescent="0.3">
      <c r="A1002" s="604" t="s">
        <v>2012</v>
      </c>
      <c r="B1002" s="605" t="s">
        <v>1525</v>
      </c>
      <c r="C1002" s="605" t="s">
        <v>1501</v>
      </c>
      <c r="D1002" s="605" t="s">
        <v>1700</v>
      </c>
      <c r="E1002" s="605" t="s">
        <v>1701</v>
      </c>
      <c r="F1002" s="622"/>
      <c r="G1002" s="622"/>
      <c r="H1002" s="622"/>
      <c r="I1002" s="622"/>
      <c r="J1002" s="622"/>
      <c r="K1002" s="622"/>
      <c r="L1002" s="622"/>
      <c r="M1002" s="622"/>
      <c r="N1002" s="622">
        <v>4</v>
      </c>
      <c r="O1002" s="622">
        <v>4011.2</v>
      </c>
      <c r="P1002" s="610"/>
      <c r="Q1002" s="623">
        <v>1002.8</v>
      </c>
    </row>
    <row r="1003" spans="1:17" ht="14.4" customHeight="1" x14ac:dyDescent="0.3">
      <c r="A1003" s="604" t="s">
        <v>2012</v>
      </c>
      <c r="B1003" s="605" t="s">
        <v>1525</v>
      </c>
      <c r="C1003" s="605" t="s">
        <v>1501</v>
      </c>
      <c r="D1003" s="605" t="s">
        <v>1822</v>
      </c>
      <c r="E1003" s="605" t="s">
        <v>1823</v>
      </c>
      <c r="F1003" s="622"/>
      <c r="G1003" s="622"/>
      <c r="H1003" s="622"/>
      <c r="I1003" s="622"/>
      <c r="J1003" s="622"/>
      <c r="K1003" s="622"/>
      <c r="L1003" s="622"/>
      <c r="M1003" s="622"/>
      <c r="N1003" s="622">
        <v>10</v>
      </c>
      <c r="O1003" s="622">
        <v>52592.3</v>
      </c>
      <c r="P1003" s="610"/>
      <c r="Q1003" s="623">
        <v>5259.2300000000005</v>
      </c>
    </row>
    <row r="1004" spans="1:17" ht="14.4" customHeight="1" x14ac:dyDescent="0.3">
      <c r="A1004" s="604" t="s">
        <v>2012</v>
      </c>
      <c r="B1004" s="605" t="s">
        <v>1525</v>
      </c>
      <c r="C1004" s="605" t="s">
        <v>1501</v>
      </c>
      <c r="D1004" s="605" t="s">
        <v>1716</v>
      </c>
      <c r="E1004" s="605" t="s">
        <v>1717</v>
      </c>
      <c r="F1004" s="622"/>
      <c r="G1004" s="622"/>
      <c r="H1004" s="622"/>
      <c r="I1004" s="622"/>
      <c r="J1004" s="622">
        <v>1</v>
      </c>
      <c r="K1004" s="622">
        <v>831.16</v>
      </c>
      <c r="L1004" s="622">
        <v>1</v>
      </c>
      <c r="M1004" s="622">
        <v>831.16</v>
      </c>
      <c r="N1004" s="622">
        <v>11</v>
      </c>
      <c r="O1004" s="622">
        <v>9142.76</v>
      </c>
      <c r="P1004" s="610">
        <v>11</v>
      </c>
      <c r="Q1004" s="623">
        <v>831.16</v>
      </c>
    </row>
    <row r="1005" spans="1:17" ht="14.4" customHeight="1" x14ac:dyDescent="0.3">
      <c r="A1005" s="604" t="s">
        <v>2012</v>
      </c>
      <c r="B1005" s="605" t="s">
        <v>1525</v>
      </c>
      <c r="C1005" s="605" t="s">
        <v>1501</v>
      </c>
      <c r="D1005" s="605" t="s">
        <v>1718</v>
      </c>
      <c r="E1005" s="605" t="s">
        <v>1717</v>
      </c>
      <c r="F1005" s="622">
        <v>1</v>
      </c>
      <c r="G1005" s="622">
        <v>888.06</v>
      </c>
      <c r="H1005" s="622">
        <v>0.33333333333333331</v>
      </c>
      <c r="I1005" s="622">
        <v>888.06</v>
      </c>
      <c r="J1005" s="622">
        <v>3</v>
      </c>
      <c r="K1005" s="622">
        <v>2664.18</v>
      </c>
      <c r="L1005" s="622">
        <v>1</v>
      </c>
      <c r="M1005" s="622">
        <v>888.06</v>
      </c>
      <c r="N1005" s="622"/>
      <c r="O1005" s="622"/>
      <c r="P1005" s="610"/>
      <c r="Q1005" s="623"/>
    </row>
    <row r="1006" spans="1:17" ht="14.4" customHeight="1" x14ac:dyDescent="0.3">
      <c r="A1006" s="604" t="s">
        <v>2012</v>
      </c>
      <c r="B1006" s="605" t="s">
        <v>1525</v>
      </c>
      <c r="C1006" s="605" t="s">
        <v>1501</v>
      </c>
      <c r="D1006" s="605" t="s">
        <v>1968</v>
      </c>
      <c r="E1006" s="605" t="s">
        <v>1969</v>
      </c>
      <c r="F1006" s="622"/>
      <c r="G1006" s="622"/>
      <c r="H1006" s="622"/>
      <c r="I1006" s="622"/>
      <c r="J1006" s="622">
        <v>2</v>
      </c>
      <c r="K1006" s="622">
        <v>44000</v>
      </c>
      <c r="L1006" s="622">
        <v>1</v>
      </c>
      <c r="M1006" s="622">
        <v>22000</v>
      </c>
      <c r="N1006" s="622"/>
      <c r="O1006" s="622"/>
      <c r="P1006" s="610"/>
      <c r="Q1006" s="623"/>
    </row>
    <row r="1007" spans="1:17" ht="14.4" customHeight="1" x14ac:dyDescent="0.3">
      <c r="A1007" s="604" t="s">
        <v>2012</v>
      </c>
      <c r="B1007" s="605" t="s">
        <v>1525</v>
      </c>
      <c r="C1007" s="605" t="s">
        <v>1501</v>
      </c>
      <c r="D1007" s="605" t="s">
        <v>2013</v>
      </c>
      <c r="E1007" s="605" t="s">
        <v>2014</v>
      </c>
      <c r="F1007" s="622">
        <v>1</v>
      </c>
      <c r="G1007" s="622">
        <v>15571.36</v>
      </c>
      <c r="H1007" s="622"/>
      <c r="I1007" s="622">
        <v>15571.36</v>
      </c>
      <c r="J1007" s="622"/>
      <c r="K1007" s="622"/>
      <c r="L1007" s="622"/>
      <c r="M1007" s="622"/>
      <c r="N1007" s="622"/>
      <c r="O1007" s="622"/>
      <c r="P1007" s="610"/>
      <c r="Q1007" s="623"/>
    </row>
    <row r="1008" spans="1:17" ht="14.4" customHeight="1" x14ac:dyDescent="0.3">
      <c r="A1008" s="604" t="s">
        <v>2012</v>
      </c>
      <c r="B1008" s="605" t="s">
        <v>1525</v>
      </c>
      <c r="C1008" s="605" t="s">
        <v>1501</v>
      </c>
      <c r="D1008" s="605" t="s">
        <v>1913</v>
      </c>
      <c r="E1008" s="605" t="s">
        <v>1914</v>
      </c>
      <c r="F1008" s="622">
        <v>1</v>
      </c>
      <c r="G1008" s="622">
        <v>40210.910000000003</v>
      </c>
      <c r="H1008" s="622">
        <v>0.5</v>
      </c>
      <c r="I1008" s="622">
        <v>40210.910000000003</v>
      </c>
      <c r="J1008" s="622">
        <v>2</v>
      </c>
      <c r="K1008" s="622">
        <v>80421.820000000007</v>
      </c>
      <c r="L1008" s="622">
        <v>1</v>
      </c>
      <c r="M1008" s="622">
        <v>40210.910000000003</v>
      </c>
      <c r="N1008" s="622"/>
      <c r="O1008" s="622"/>
      <c r="P1008" s="610"/>
      <c r="Q1008" s="623"/>
    </row>
    <row r="1009" spans="1:17" ht="14.4" customHeight="1" x14ac:dyDescent="0.3">
      <c r="A1009" s="604" t="s">
        <v>2012</v>
      </c>
      <c r="B1009" s="605" t="s">
        <v>1525</v>
      </c>
      <c r="C1009" s="605" t="s">
        <v>1501</v>
      </c>
      <c r="D1009" s="605" t="s">
        <v>1723</v>
      </c>
      <c r="E1009" s="605" t="s">
        <v>1724</v>
      </c>
      <c r="F1009" s="622">
        <v>1</v>
      </c>
      <c r="G1009" s="622">
        <v>1146.33</v>
      </c>
      <c r="H1009" s="622">
        <v>0.5</v>
      </c>
      <c r="I1009" s="622">
        <v>1146.33</v>
      </c>
      <c r="J1009" s="622">
        <v>2</v>
      </c>
      <c r="K1009" s="622">
        <v>2292.66</v>
      </c>
      <c r="L1009" s="622">
        <v>1</v>
      </c>
      <c r="M1009" s="622">
        <v>1146.33</v>
      </c>
      <c r="N1009" s="622">
        <v>3</v>
      </c>
      <c r="O1009" s="622">
        <v>3438.99</v>
      </c>
      <c r="P1009" s="610">
        <v>1.5</v>
      </c>
      <c r="Q1009" s="623">
        <v>1146.33</v>
      </c>
    </row>
    <row r="1010" spans="1:17" ht="14.4" customHeight="1" x14ac:dyDescent="0.3">
      <c r="A1010" s="604" t="s">
        <v>2012</v>
      </c>
      <c r="B1010" s="605" t="s">
        <v>1525</v>
      </c>
      <c r="C1010" s="605" t="s">
        <v>1501</v>
      </c>
      <c r="D1010" s="605" t="s">
        <v>1970</v>
      </c>
      <c r="E1010" s="605" t="s">
        <v>1971</v>
      </c>
      <c r="F1010" s="622"/>
      <c r="G1010" s="622"/>
      <c r="H1010" s="622"/>
      <c r="I1010" s="622"/>
      <c r="J1010" s="622">
        <v>1</v>
      </c>
      <c r="K1010" s="622">
        <v>24750</v>
      </c>
      <c r="L1010" s="622">
        <v>1</v>
      </c>
      <c r="M1010" s="622">
        <v>24750</v>
      </c>
      <c r="N1010" s="622"/>
      <c r="O1010" s="622"/>
      <c r="P1010" s="610"/>
      <c r="Q1010" s="623"/>
    </row>
    <row r="1011" spans="1:17" ht="14.4" customHeight="1" x14ac:dyDescent="0.3">
      <c r="A1011" s="604" t="s">
        <v>2012</v>
      </c>
      <c r="B1011" s="605" t="s">
        <v>1525</v>
      </c>
      <c r="C1011" s="605" t="s">
        <v>1501</v>
      </c>
      <c r="D1011" s="605" t="s">
        <v>1725</v>
      </c>
      <c r="E1011" s="605" t="s">
        <v>1726</v>
      </c>
      <c r="F1011" s="622">
        <v>7</v>
      </c>
      <c r="G1011" s="622">
        <v>2513.6999999999998</v>
      </c>
      <c r="H1011" s="622">
        <v>0.77777777777777768</v>
      </c>
      <c r="I1011" s="622">
        <v>359.09999999999997</v>
      </c>
      <c r="J1011" s="622">
        <v>9</v>
      </c>
      <c r="K1011" s="622">
        <v>3231.9</v>
      </c>
      <c r="L1011" s="622">
        <v>1</v>
      </c>
      <c r="M1011" s="622">
        <v>359.1</v>
      </c>
      <c r="N1011" s="622">
        <v>5</v>
      </c>
      <c r="O1011" s="622">
        <v>1795.5000000000002</v>
      </c>
      <c r="P1011" s="610">
        <v>0.55555555555555558</v>
      </c>
      <c r="Q1011" s="623">
        <v>359.1</v>
      </c>
    </row>
    <row r="1012" spans="1:17" ht="14.4" customHeight="1" x14ac:dyDescent="0.3">
      <c r="A1012" s="604" t="s">
        <v>2012</v>
      </c>
      <c r="B1012" s="605" t="s">
        <v>1525</v>
      </c>
      <c r="C1012" s="605" t="s">
        <v>1501</v>
      </c>
      <c r="D1012" s="605" t="s">
        <v>1828</v>
      </c>
      <c r="E1012" s="605" t="s">
        <v>1829</v>
      </c>
      <c r="F1012" s="622"/>
      <c r="G1012" s="622"/>
      <c r="H1012" s="622"/>
      <c r="I1012" s="622"/>
      <c r="J1012" s="622">
        <v>2</v>
      </c>
      <c r="K1012" s="622">
        <v>26156</v>
      </c>
      <c r="L1012" s="622">
        <v>1</v>
      </c>
      <c r="M1012" s="622">
        <v>13078</v>
      </c>
      <c r="N1012" s="622">
        <v>4</v>
      </c>
      <c r="O1012" s="622">
        <v>52312</v>
      </c>
      <c r="P1012" s="610">
        <v>2</v>
      </c>
      <c r="Q1012" s="623">
        <v>13078</v>
      </c>
    </row>
    <row r="1013" spans="1:17" ht="14.4" customHeight="1" x14ac:dyDescent="0.3">
      <c r="A1013" s="604" t="s">
        <v>2012</v>
      </c>
      <c r="B1013" s="605" t="s">
        <v>1525</v>
      </c>
      <c r="C1013" s="605" t="s">
        <v>1501</v>
      </c>
      <c r="D1013" s="605" t="s">
        <v>1974</v>
      </c>
      <c r="E1013" s="605" t="s">
        <v>1975</v>
      </c>
      <c r="F1013" s="622"/>
      <c r="G1013" s="622"/>
      <c r="H1013" s="622"/>
      <c r="I1013" s="622"/>
      <c r="J1013" s="622"/>
      <c r="K1013" s="622"/>
      <c r="L1013" s="622"/>
      <c r="M1013" s="622"/>
      <c r="N1013" s="622">
        <v>1</v>
      </c>
      <c r="O1013" s="622">
        <v>34960</v>
      </c>
      <c r="P1013" s="610"/>
      <c r="Q1013" s="623">
        <v>34960</v>
      </c>
    </row>
    <row r="1014" spans="1:17" ht="14.4" customHeight="1" x14ac:dyDescent="0.3">
      <c r="A1014" s="604" t="s">
        <v>2012</v>
      </c>
      <c r="B1014" s="605" t="s">
        <v>1525</v>
      </c>
      <c r="C1014" s="605" t="s">
        <v>1501</v>
      </c>
      <c r="D1014" s="605" t="s">
        <v>1727</v>
      </c>
      <c r="E1014" s="605" t="s">
        <v>1728</v>
      </c>
      <c r="F1014" s="622">
        <v>8</v>
      </c>
      <c r="G1014" s="622">
        <v>134653.51999999999</v>
      </c>
      <c r="H1014" s="622">
        <v>0.42105263157894735</v>
      </c>
      <c r="I1014" s="622">
        <v>16831.689999999999</v>
      </c>
      <c r="J1014" s="622">
        <v>19</v>
      </c>
      <c r="K1014" s="622">
        <v>319802.11</v>
      </c>
      <c r="L1014" s="622">
        <v>1</v>
      </c>
      <c r="M1014" s="622">
        <v>16831.689999999999</v>
      </c>
      <c r="N1014" s="622">
        <v>10</v>
      </c>
      <c r="O1014" s="622">
        <v>168316.9</v>
      </c>
      <c r="P1014" s="610">
        <v>0.52631578947368418</v>
      </c>
      <c r="Q1014" s="623">
        <v>16831.689999999999</v>
      </c>
    </row>
    <row r="1015" spans="1:17" ht="14.4" customHeight="1" x14ac:dyDescent="0.3">
      <c r="A1015" s="604" t="s">
        <v>2012</v>
      </c>
      <c r="B1015" s="605" t="s">
        <v>1525</v>
      </c>
      <c r="C1015" s="605" t="s">
        <v>1501</v>
      </c>
      <c r="D1015" s="605" t="s">
        <v>1729</v>
      </c>
      <c r="E1015" s="605" t="s">
        <v>1730</v>
      </c>
      <c r="F1015" s="622"/>
      <c r="G1015" s="622"/>
      <c r="H1015" s="622"/>
      <c r="I1015" s="622"/>
      <c r="J1015" s="622">
        <v>19</v>
      </c>
      <c r="K1015" s="622">
        <v>125155.47</v>
      </c>
      <c r="L1015" s="622">
        <v>1</v>
      </c>
      <c r="M1015" s="622">
        <v>6587.13</v>
      </c>
      <c r="N1015" s="622">
        <v>14</v>
      </c>
      <c r="O1015" s="622">
        <v>92219.819999999992</v>
      </c>
      <c r="P1015" s="610">
        <v>0.73684210526315785</v>
      </c>
      <c r="Q1015" s="623">
        <v>6587.1299999999992</v>
      </c>
    </row>
    <row r="1016" spans="1:17" ht="14.4" customHeight="1" x14ac:dyDescent="0.3">
      <c r="A1016" s="604" t="s">
        <v>2012</v>
      </c>
      <c r="B1016" s="605" t="s">
        <v>1525</v>
      </c>
      <c r="C1016" s="605" t="s">
        <v>1501</v>
      </c>
      <c r="D1016" s="605" t="s">
        <v>1731</v>
      </c>
      <c r="E1016" s="605" t="s">
        <v>1732</v>
      </c>
      <c r="F1016" s="622">
        <v>8</v>
      </c>
      <c r="G1016" s="622">
        <v>647491.20000000007</v>
      </c>
      <c r="H1016" s="622">
        <v>0.47058823529411775</v>
      </c>
      <c r="I1016" s="622">
        <v>80936.400000000009</v>
      </c>
      <c r="J1016" s="622">
        <v>17</v>
      </c>
      <c r="K1016" s="622">
        <v>1375918.7999999998</v>
      </c>
      <c r="L1016" s="622">
        <v>1</v>
      </c>
      <c r="M1016" s="622">
        <v>80936.399999999994</v>
      </c>
      <c r="N1016" s="622">
        <v>12</v>
      </c>
      <c r="O1016" s="622">
        <v>971236.8</v>
      </c>
      <c r="P1016" s="610">
        <v>0.70588235294117663</v>
      </c>
      <c r="Q1016" s="623">
        <v>80936.400000000009</v>
      </c>
    </row>
    <row r="1017" spans="1:17" ht="14.4" customHeight="1" x14ac:dyDescent="0.3">
      <c r="A1017" s="604" t="s">
        <v>2012</v>
      </c>
      <c r="B1017" s="605" t="s">
        <v>1525</v>
      </c>
      <c r="C1017" s="605" t="s">
        <v>1501</v>
      </c>
      <c r="D1017" s="605" t="s">
        <v>1976</v>
      </c>
      <c r="E1017" s="605" t="s">
        <v>1977</v>
      </c>
      <c r="F1017" s="622"/>
      <c r="G1017" s="622"/>
      <c r="H1017" s="622"/>
      <c r="I1017" s="622"/>
      <c r="J1017" s="622"/>
      <c r="K1017" s="622"/>
      <c r="L1017" s="622"/>
      <c r="M1017" s="622"/>
      <c r="N1017" s="622">
        <v>4</v>
      </c>
      <c r="O1017" s="622">
        <v>52262.16</v>
      </c>
      <c r="P1017" s="610"/>
      <c r="Q1017" s="623">
        <v>13065.54</v>
      </c>
    </row>
    <row r="1018" spans="1:17" ht="14.4" customHeight="1" x14ac:dyDescent="0.3">
      <c r="A1018" s="604" t="s">
        <v>2012</v>
      </c>
      <c r="B1018" s="605" t="s">
        <v>1525</v>
      </c>
      <c r="C1018" s="605" t="s">
        <v>1501</v>
      </c>
      <c r="D1018" s="605" t="s">
        <v>1739</v>
      </c>
      <c r="E1018" s="605" t="s">
        <v>1740</v>
      </c>
      <c r="F1018" s="622">
        <v>8</v>
      </c>
      <c r="G1018" s="622">
        <v>34880</v>
      </c>
      <c r="H1018" s="622">
        <v>0.4</v>
      </c>
      <c r="I1018" s="622">
        <v>4360</v>
      </c>
      <c r="J1018" s="622">
        <v>20</v>
      </c>
      <c r="K1018" s="622">
        <v>87200</v>
      </c>
      <c r="L1018" s="622">
        <v>1</v>
      </c>
      <c r="M1018" s="622">
        <v>4360</v>
      </c>
      <c r="N1018" s="622">
        <v>6</v>
      </c>
      <c r="O1018" s="622">
        <v>26160</v>
      </c>
      <c r="P1018" s="610">
        <v>0.3</v>
      </c>
      <c r="Q1018" s="623">
        <v>4360</v>
      </c>
    </row>
    <row r="1019" spans="1:17" ht="14.4" customHeight="1" x14ac:dyDescent="0.3">
      <c r="A1019" s="604" t="s">
        <v>2012</v>
      </c>
      <c r="B1019" s="605" t="s">
        <v>1525</v>
      </c>
      <c r="C1019" s="605" t="s">
        <v>1501</v>
      </c>
      <c r="D1019" s="605" t="s">
        <v>1741</v>
      </c>
      <c r="E1019" s="605" t="s">
        <v>1742</v>
      </c>
      <c r="F1019" s="622"/>
      <c r="G1019" s="622"/>
      <c r="H1019" s="622"/>
      <c r="I1019" s="622"/>
      <c r="J1019" s="622">
        <v>3</v>
      </c>
      <c r="K1019" s="622">
        <v>1142.58</v>
      </c>
      <c r="L1019" s="622">
        <v>1</v>
      </c>
      <c r="M1019" s="622">
        <v>380.85999999999996</v>
      </c>
      <c r="N1019" s="622">
        <v>7</v>
      </c>
      <c r="O1019" s="622">
        <v>2666.0200000000004</v>
      </c>
      <c r="P1019" s="610">
        <v>2.3333333333333339</v>
      </c>
      <c r="Q1019" s="623">
        <v>380.86000000000007</v>
      </c>
    </row>
    <row r="1020" spans="1:17" ht="14.4" customHeight="1" x14ac:dyDescent="0.3">
      <c r="A1020" s="604" t="s">
        <v>2012</v>
      </c>
      <c r="B1020" s="605" t="s">
        <v>1525</v>
      </c>
      <c r="C1020" s="605" t="s">
        <v>1501</v>
      </c>
      <c r="D1020" s="605" t="s">
        <v>1982</v>
      </c>
      <c r="E1020" s="605" t="s">
        <v>1983</v>
      </c>
      <c r="F1020" s="622"/>
      <c r="G1020" s="622"/>
      <c r="H1020" s="622"/>
      <c r="I1020" s="622"/>
      <c r="J1020" s="622"/>
      <c r="K1020" s="622"/>
      <c r="L1020" s="622"/>
      <c r="M1020" s="622"/>
      <c r="N1020" s="622">
        <v>4</v>
      </c>
      <c r="O1020" s="622">
        <v>85472</v>
      </c>
      <c r="P1020" s="610"/>
      <c r="Q1020" s="623">
        <v>21368</v>
      </c>
    </row>
    <row r="1021" spans="1:17" ht="14.4" customHeight="1" x14ac:dyDescent="0.3">
      <c r="A1021" s="604" t="s">
        <v>2012</v>
      </c>
      <c r="B1021" s="605" t="s">
        <v>1525</v>
      </c>
      <c r="C1021" s="605" t="s">
        <v>1501</v>
      </c>
      <c r="D1021" s="605" t="s">
        <v>1890</v>
      </c>
      <c r="E1021" s="605" t="s">
        <v>1891</v>
      </c>
      <c r="F1021" s="622"/>
      <c r="G1021" s="622"/>
      <c r="H1021" s="622"/>
      <c r="I1021" s="622"/>
      <c r="J1021" s="622"/>
      <c r="K1021" s="622"/>
      <c r="L1021" s="622"/>
      <c r="M1021" s="622"/>
      <c r="N1021" s="622">
        <v>8</v>
      </c>
      <c r="O1021" s="622">
        <v>88124</v>
      </c>
      <c r="P1021" s="610"/>
      <c r="Q1021" s="623">
        <v>11015.5</v>
      </c>
    </row>
    <row r="1022" spans="1:17" ht="14.4" customHeight="1" x14ac:dyDescent="0.3">
      <c r="A1022" s="604" t="s">
        <v>2012</v>
      </c>
      <c r="B1022" s="605" t="s">
        <v>1525</v>
      </c>
      <c r="C1022" s="605" t="s">
        <v>1501</v>
      </c>
      <c r="D1022" s="605" t="s">
        <v>1937</v>
      </c>
      <c r="E1022" s="605" t="s">
        <v>1938</v>
      </c>
      <c r="F1022" s="622">
        <v>1</v>
      </c>
      <c r="G1022" s="622">
        <v>30135</v>
      </c>
      <c r="H1022" s="622">
        <v>1</v>
      </c>
      <c r="I1022" s="622">
        <v>30135</v>
      </c>
      <c r="J1022" s="622">
        <v>1</v>
      </c>
      <c r="K1022" s="622">
        <v>30135</v>
      </c>
      <c r="L1022" s="622">
        <v>1</v>
      </c>
      <c r="M1022" s="622">
        <v>30135</v>
      </c>
      <c r="N1022" s="622">
        <v>1</v>
      </c>
      <c r="O1022" s="622">
        <v>30135</v>
      </c>
      <c r="P1022" s="610">
        <v>1</v>
      </c>
      <c r="Q1022" s="623">
        <v>30135</v>
      </c>
    </row>
    <row r="1023" spans="1:17" ht="14.4" customHeight="1" x14ac:dyDescent="0.3">
      <c r="A1023" s="604" t="s">
        <v>2012</v>
      </c>
      <c r="B1023" s="605" t="s">
        <v>1525</v>
      </c>
      <c r="C1023" s="605" t="s">
        <v>1501</v>
      </c>
      <c r="D1023" s="605" t="s">
        <v>1945</v>
      </c>
      <c r="E1023" s="605" t="s">
        <v>1946</v>
      </c>
      <c r="F1023" s="622"/>
      <c r="G1023" s="622"/>
      <c r="H1023" s="622"/>
      <c r="I1023" s="622"/>
      <c r="J1023" s="622">
        <v>18</v>
      </c>
      <c r="K1023" s="622">
        <v>44884.62</v>
      </c>
      <c r="L1023" s="622">
        <v>1</v>
      </c>
      <c r="M1023" s="622">
        <v>2493.59</v>
      </c>
      <c r="N1023" s="622"/>
      <c r="O1023" s="622"/>
      <c r="P1023" s="610"/>
      <c r="Q1023" s="623"/>
    </row>
    <row r="1024" spans="1:17" ht="14.4" customHeight="1" x14ac:dyDescent="0.3">
      <c r="A1024" s="604" t="s">
        <v>2012</v>
      </c>
      <c r="B1024" s="605" t="s">
        <v>1525</v>
      </c>
      <c r="C1024" s="605" t="s">
        <v>1501</v>
      </c>
      <c r="D1024" s="605" t="s">
        <v>1836</v>
      </c>
      <c r="E1024" s="605" t="s">
        <v>1814</v>
      </c>
      <c r="F1024" s="622"/>
      <c r="G1024" s="622"/>
      <c r="H1024" s="622"/>
      <c r="I1024" s="622"/>
      <c r="J1024" s="622">
        <v>2</v>
      </c>
      <c r="K1024" s="622">
        <v>17073.099999999999</v>
      </c>
      <c r="L1024" s="622">
        <v>1</v>
      </c>
      <c r="M1024" s="622">
        <v>8536.5499999999993</v>
      </c>
      <c r="N1024" s="622">
        <v>3</v>
      </c>
      <c r="O1024" s="622">
        <v>25609.649999999998</v>
      </c>
      <c r="P1024" s="610">
        <v>1.5</v>
      </c>
      <c r="Q1024" s="623">
        <v>8536.5499999999993</v>
      </c>
    </row>
    <row r="1025" spans="1:17" ht="14.4" customHeight="1" x14ac:dyDescent="0.3">
      <c r="A1025" s="604" t="s">
        <v>2012</v>
      </c>
      <c r="B1025" s="605" t="s">
        <v>1525</v>
      </c>
      <c r="C1025" s="605" t="s">
        <v>1501</v>
      </c>
      <c r="D1025" s="605" t="s">
        <v>2015</v>
      </c>
      <c r="E1025" s="605" t="s">
        <v>2016</v>
      </c>
      <c r="F1025" s="622"/>
      <c r="G1025" s="622"/>
      <c r="H1025" s="622"/>
      <c r="I1025" s="622"/>
      <c r="J1025" s="622"/>
      <c r="K1025" s="622"/>
      <c r="L1025" s="622"/>
      <c r="M1025" s="622"/>
      <c r="N1025" s="622">
        <v>3</v>
      </c>
      <c r="O1025" s="622">
        <v>96600</v>
      </c>
      <c r="P1025" s="610"/>
      <c r="Q1025" s="623">
        <v>32200</v>
      </c>
    </row>
    <row r="1026" spans="1:17" ht="14.4" customHeight="1" x14ac:dyDescent="0.3">
      <c r="A1026" s="604" t="s">
        <v>2012</v>
      </c>
      <c r="B1026" s="605" t="s">
        <v>1525</v>
      </c>
      <c r="C1026" s="605" t="s">
        <v>1501</v>
      </c>
      <c r="D1026" s="605" t="s">
        <v>1986</v>
      </c>
      <c r="E1026" s="605" t="s">
        <v>1987</v>
      </c>
      <c r="F1026" s="622"/>
      <c r="G1026" s="622"/>
      <c r="H1026" s="622"/>
      <c r="I1026" s="622"/>
      <c r="J1026" s="622"/>
      <c r="K1026" s="622"/>
      <c r="L1026" s="622"/>
      <c r="M1026" s="622"/>
      <c r="N1026" s="622">
        <v>1</v>
      </c>
      <c r="O1026" s="622">
        <v>8276.4</v>
      </c>
      <c r="P1026" s="610"/>
      <c r="Q1026" s="623">
        <v>8276.4</v>
      </c>
    </row>
    <row r="1027" spans="1:17" ht="14.4" customHeight="1" x14ac:dyDescent="0.3">
      <c r="A1027" s="604" t="s">
        <v>2012</v>
      </c>
      <c r="B1027" s="605" t="s">
        <v>1525</v>
      </c>
      <c r="C1027" s="605" t="s">
        <v>1508</v>
      </c>
      <c r="D1027" s="605" t="s">
        <v>1551</v>
      </c>
      <c r="E1027" s="605" t="s">
        <v>1552</v>
      </c>
      <c r="F1027" s="622"/>
      <c r="G1027" s="622"/>
      <c r="H1027" s="622"/>
      <c r="I1027" s="622"/>
      <c r="J1027" s="622">
        <v>5</v>
      </c>
      <c r="K1027" s="622">
        <v>185</v>
      </c>
      <c r="L1027" s="622">
        <v>1</v>
      </c>
      <c r="M1027" s="622">
        <v>37</v>
      </c>
      <c r="N1027" s="622">
        <v>2</v>
      </c>
      <c r="O1027" s="622">
        <v>74</v>
      </c>
      <c r="P1027" s="610">
        <v>0.4</v>
      </c>
      <c r="Q1027" s="623">
        <v>37</v>
      </c>
    </row>
    <row r="1028" spans="1:17" ht="14.4" customHeight="1" x14ac:dyDescent="0.3">
      <c r="A1028" s="604" t="s">
        <v>2012</v>
      </c>
      <c r="B1028" s="605" t="s">
        <v>1525</v>
      </c>
      <c r="C1028" s="605" t="s">
        <v>1508</v>
      </c>
      <c r="D1028" s="605" t="s">
        <v>1553</v>
      </c>
      <c r="E1028" s="605" t="s">
        <v>1554</v>
      </c>
      <c r="F1028" s="622">
        <v>1</v>
      </c>
      <c r="G1028" s="622">
        <v>207</v>
      </c>
      <c r="H1028" s="622">
        <v>0.323943661971831</v>
      </c>
      <c r="I1028" s="622">
        <v>207</v>
      </c>
      <c r="J1028" s="622">
        <v>3</v>
      </c>
      <c r="K1028" s="622">
        <v>639</v>
      </c>
      <c r="L1028" s="622">
        <v>1</v>
      </c>
      <c r="M1028" s="622">
        <v>213</v>
      </c>
      <c r="N1028" s="622">
        <v>2</v>
      </c>
      <c r="O1028" s="622">
        <v>426</v>
      </c>
      <c r="P1028" s="610">
        <v>0.66666666666666663</v>
      </c>
      <c r="Q1028" s="623">
        <v>213</v>
      </c>
    </row>
    <row r="1029" spans="1:17" ht="14.4" customHeight="1" x14ac:dyDescent="0.3">
      <c r="A1029" s="604" t="s">
        <v>2012</v>
      </c>
      <c r="B1029" s="605" t="s">
        <v>1525</v>
      </c>
      <c r="C1029" s="605" t="s">
        <v>1508</v>
      </c>
      <c r="D1029" s="605" t="s">
        <v>1555</v>
      </c>
      <c r="E1029" s="605" t="s">
        <v>1556</v>
      </c>
      <c r="F1029" s="622">
        <v>8</v>
      </c>
      <c r="G1029" s="622">
        <v>1208</v>
      </c>
      <c r="H1029" s="622">
        <v>0.86594982078853044</v>
      </c>
      <c r="I1029" s="622">
        <v>151</v>
      </c>
      <c r="J1029" s="622">
        <v>9</v>
      </c>
      <c r="K1029" s="622">
        <v>1395</v>
      </c>
      <c r="L1029" s="622">
        <v>1</v>
      </c>
      <c r="M1029" s="622">
        <v>155</v>
      </c>
      <c r="N1029" s="622">
        <v>15</v>
      </c>
      <c r="O1029" s="622">
        <v>2325</v>
      </c>
      <c r="P1029" s="610">
        <v>1.6666666666666667</v>
      </c>
      <c r="Q1029" s="623">
        <v>155</v>
      </c>
    </row>
    <row r="1030" spans="1:17" ht="14.4" customHeight="1" x14ac:dyDescent="0.3">
      <c r="A1030" s="604" t="s">
        <v>2012</v>
      </c>
      <c r="B1030" s="605" t="s">
        <v>1525</v>
      </c>
      <c r="C1030" s="605" t="s">
        <v>1508</v>
      </c>
      <c r="D1030" s="605" t="s">
        <v>1557</v>
      </c>
      <c r="E1030" s="605" t="s">
        <v>1558</v>
      </c>
      <c r="F1030" s="622">
        <v>29</v>
      </c>
      <c r="G1030" s="622">
        <v>5307</v>
      </c>
      <c r="H1030" s="622">
        <v>0.74683366169434284</v>
      </c>
      <c r="I1030" s="622">
        <v>183</v>
      </c>
      <c r="J1030" s="622">
        <v>38</v>
      </c>
      <c r="K1030" s="622">
        <v>7106</v>
      </c>
      <c r="L1030" s="622">
        <v>1</v>
      </c>
      <c r="M1030" s="622">
        <v>187</v>
      </c>
      <c r="N1030" s="622">
        <v>42</v>
      </c>
      <c r="O1030" s="622">
        <v>7854</v>
      </c>
      <c r="P1030" s="610">
        <v>1.1052631578947369</v>
      </c>
      <c r="Q1030" s="623">
        <v>187</v>
      </c>
    </row>
    <row r="1031" spans="1:17" ht="14.4" customHeight="1" x14ac:dyDescent="0.3">
      <c r="A1031" s="604" t="s">
        <v>2012</v>
      </c>
      <c r="B1031" s="605" t="s">
        <v>1525</v>
      </c>
      <c r="C1031" s="605" t="s">
        <v>1508</v>
      </c>
      <c r="D1031" s="605" t="s">
        <v>1559</v>
      </c>
      <c r="E1031" s="605" t="s">
        <v>1560</v>
      </c>
      <c r="F1031" s="622">
        <v>13</v>
      </c>
      <c r="G1031" s="622">
        <v>1625</v>
      </c>
      <c r="H1031" s="622">
        <v>0.634765625</v>
      </c>
      <c r="I1031" s="622">
        <v>125</v>
      </c>
      <c r="J1031" s="622">
        <v>20</v>
      </c>
      <c r="K1031" s="622">
        <v>2560</v>
      </c>
      <c r="L1031" s="622">
        <v>1</v>
      </c>
      <c r="M1031" s="622">
        <v>128</v>
      </c>
      <c r="N1031" s="622">
        <v>25</v>
      </c>
      <c r="O1031" s="622">
        <v>3200</v>
      </c>
      <c r="P1031" s="610">
        <v>1.25</v>
      </c>
      <c r="Q1031" s="623">
        <v>128</v>
      </c>
    </row>
    <row r="1032" spans="1:17" ht="14.4" customHeight="1" x14ac:dyDescent="0.3">
      <c r="A1032" s="604" t="s">
        <v>2012</v>
      </c>
      <c r="B1032" s="605" t="s">
        <v>1525</v>
      </c>
      <c r="C1032" s="605" t="s">
        <v>1508</v>
      </c>
      <c r="D1032" s="605" t="s">
        <v>1561</v>
      </c>
      <c r="E1032" s="605" t="s">
        <v>1562</v>
      </c>
      <c r="F1032" s="622">
        <v>6</v>
      </c>
      <c r="G1032" s="622">
        <v>1314</v>
      </c>
      <c r="H1032" s="622">
        <v>0.45325974473956537</v>
      </c>
      <c r="I1032" s="622">
        <v>219</v>
      </c>
      <c r="J1032" s="622">
        <v>13</v>
      </c>
      <c r="K1032" s="622">
        <v>2899</v>
      </c>
      <c r="L1032" s="622">
        <v>1</v>
      </c>
      <c r="M1032" s="622">
        <v>223</v>
      </c>
      <c r="N1032" s="622">
        <v>27</v>
      </c>
      <c r="O1032" s="622">
        <v>6021</v>
      </c>
      <c r="P1032" s="610">
        <v>2.0769230769230771</v>
      </c>
      <c r="Q1032" s="623">
        <v>223</v>
      </c>
    </row>
    <row r="1033" spans="1:17" ht="14.4" customHeight="1" x14ac:dyDescent="0.3">
      <c r="A1033" s="604" t="s">
        <v>2012</v>
      </c>
      <c r="B1033" s="605" t="s">
        <v>1525</v>
      </c>
      <c r="C1033" s="605" t="s">
        <v>1508</v>
      </c>
      <c r="D1033" s="605" t="s">
        <v>1563</v>
      </c>
      <c r="E1033" s="605" t="s">
        <v>1564</v>
      </c>
      <c r="F1033" s="622">
        <v>1</v>
      </c>
      <c r="G1033" s="622">
        <v>219</v>
      </c>
      <c r="H1033" s="622">
        <v>0.98206278026905824</v>
      </c>
      <c r="I1033" s="622">
        <v>219</v>
      </c>
      <c r="J1033" s="622">
        <v>1</v>
      </c>
      <c r="K1033" s="622">
        <v>223</v>
      </c>
      <c r="L1033" s="622">
        <v>1</v>
      </c>
      <c r="M1033" s="622">
        <v>223</v>
      </c>
      <c r="N1033" s="622">
        <v>1</v>
      </c>
      <c r="O1033" s="622">
        <v>223</v>
      </c>
      <c r="P1033" s="610">
        <v>1</v>
      </c>
      <c r="Q1033" s="623">
        <v>223</v>
      </c>
    </row>
    <row r="1034" spans="1:17" ht="14.4" customHeight="1" x14ac:dyDescent="0.3">
      <c r="A1034" s="604" t="s">
        <v>2012</v>
      </c>
      <c r="B1034" s="605" t="s">
        <v>1525</v>
      </c>
      <c r="C1034" s="605" t="s">
        <v>1508</v>
      </c>
      <c r="D1034" s="605" t="s">
        <v>1567</v>
      </c>
      <c r="E1034" s="605" t="s">
        <v>1568</v>
      </c>
      <c r="F1034" s="622">
        <v>12</v>
      </c>
      <c r="G1034" s="622">
        <v>2652</v>
      </c>
      <c r="H1034" s="622">
        <v>1.6838095238095239</v>
      </c>
      <c r="I1034" s="622">
        <v>221</v>
      </c>
      <c r="J1034" s="622">
        <v>7</v>
      </c>
      <c r="K1034" s="622">
        <v>1575</v>
      </c>
      <c r="L1034" s="622">
        <v>1</v>
      </c>
      <c r="M1034" s="622">
        <v>225</v>
      </c>
      <c r="N1034" s="622">
        <v>5</v>
      </c>
      <c r="O1034" s="622">
        <v>1125</v>
      </c>
      <c r="P1034" s="610">
        <v>0.7142857142857143</v>
      </c>
      <c r="Q1034" s="623">
        <v>225</v>
      </c>
    </row>
    <row r="1035" spans="1:17" ht="14.4" customHeight="1" x14ac:dyDescent="0.3">
      <c r="A1035" s="604" t="s">
        <v>2012</v>
      </c>
      <c r="B1035" s="605" t="s">
        <v>1525</v>
      </c>
      <c r="C1035" s="605" t="s">
        <v>1508</v>
      </c>
      <c r="D1035" s="605" t="s">
        <v>1958</v>
      </c>
      <c r="E1035" s="605" t="s">
        <v>1959</v>
      </c>
      <c r="F1035" s="622"/>
      <c r="G1035" s="622"/>
      <c r="H1035" s="622"/>
      <c r="I1035" s="622"/>
      <c r="J1035" s="622"/>
      <c r="K1035" s="622"/>
      <c r="L1035" s="622"/>
      <c r="M1035" s="622"/>
      <c r="N1035" s="622">
        <v>1</v>
      </c>
      <c r="O1035" s="622">
        <v>13845</v>
      </c>
      <c r="P1035" s="610"/>
      <c r="Q1035" s="623">
        <v>13845</v>
      </c>
    </row>
    <row r="1036" spans="1:17" ht="14.4" customHeight="1" x14ac:dyDescent="0.3">
      <c r="A1036" s="604" t="s">
        <v>2012</v>
      </c>
      <c r="B1036" s="605" t="s">
        <v>1525</v>
      </c>
      <c r="C1036" s="605" t="s">
        <v>1508</v>
      </c>
      <c r="D1036" s="605" t="s">
        <v>1755</v>
      </c>
      <c r="E1036" s="605" t="s">
        <v>1756</v>
      </c>
      <c r="F1036" s="622"/>
      <c r="G1036" s="622"/>
      <c r="H1036" s="622"/>
      <c r="I1036" s="622"/>
      <c r="J1036" s="622">
        <v>13</v>
      </c>
      <c r="K1036" s="622">
        <v>54132</v>
      </c>
      <c r="L1036" s="622">
        <v>1</v>
      </c>
      <c r="M1036" s="622">
        <v>4164</v>
      </c>
      <c r="N1036" s="622">
        <v>13</v>
      </c>
      <c r="O1036" s="622">
        <v>54132</v>
      </c>
      <c r="P1036" s="610">
        <v>1</v>
      </c>
      <c r="Q1036" s="623">
        <v>4164</v>
      </c>
    </row>
    <row r="1037" spans="1:17" ht="14.4" customHeight="1" x14ac:dyDescent="0.3">
      <c r="A1037" s="604" t="s">
        <v>2012</v>
      </c>
      <c r="B1037" s="605" t="s">
        <v>1525</v>
      </c>
      <c r="C1037" s="605" t="s">
        <v>1508</v>
      </c>
      <c r="D1037" s="605" t="s">
        <v>1763</v>
      </c>
      <c r="E1037" s="605" t="s">
        <v>1764</v>
      </c>
      <c r="F1037" s="622">
        <v>17</v>
      </c>
      <c r="G1037" s="622">
        <v>65008</v>
      </c>
      <c r="H1037" s="622">
        <v>0.43183207121030953</v>
      </c>
      <c r="I1037" s="622">
        <v>3824</v>
      </c>
      <c r="J1037" s="622">
        <v>39</v>
      </c>
      <c r="K1037" s="622">
        <v>150540</v>
      </c>
      <c r="L1037" s="622">
        <v>1</v>
      </c>
      <c r="M1037" s="622">
        <v>3860</v>
      </c>
      <c r="N1037" s="622">
        <v>32</v>
      </c>
      <c r="O1037" s="622">
        <v>123520</v>
      </c>
      <c r="P1037" s="610">
        <v>0.82051282051282048</v>
      </c>
      <c r="Q1037" s="623">
        <v>3860</v>
      </c>
    </row>
    <row r="1038" spans="1:17" ht="14.4" customHeight="1" x14ac:dyDescent="0.3">
      <c r="A1038" s="604" t="s">
        <v>2012</v>
      </c>
      <c r="B1038" s="605" t="s">
        <v>1525</v>
      </c>
      <c r="C1038" s="605" t="s">
        <v>1508</v>
      </c>
      <c r="D1038" s="605" t="s">
        <v>1767</v>
      </c>
      <c r="E1038" s="605" t="s">
        <v>1768</v>
      </c>
      <c r="F1038" s="622">
        <v>1</v>
      </c>
      <c r="G1038" s="622">
        <v>7853</v>
      </c>
      <c r="H1038" s="622">
        <v>0.24772870662460567</v>
      </c>
      <c r="I1038" s="622">
        <v>7853</v>
      </c>
      <c r="J1038" s="622">
        <v>4</v>
      </c>
      <c r="K1038" s="622">
        <v>31700</v>
      </c>
      <c r="L1038" s="622">
        <v>1</v>
      </c>
      <c r="M1038" s="622">
        <v>7925</v>
      </c>
      <c r="N1038" s="622">
        <v>6</v>
      </c>
      <c r="O1038" s="622">
        <v>47556</v>
      </c>
      <c r="P1038" s="610">
        <v>1.5001892744479495</v>
      </c>
      <c r="Q1038" s="623">
        <v>7926</v>
      </c>
    </row>
    <row r="1039" spans="1:17" ht="14.4" customHeight="1" x14ac:dyDescent="0.3">
      <c r="A1039" s="604" t="s">
        <v>2012</v>
      </c>
      <c r="B1039" s="605" t="s">
        <v>1525</v>
      </c>
      <c r="C1039" s="605" t="s">
        <v>1508</v>
      </c>
      <c r="D1039" s="605" t="s">
        <v>1589</v>
      </c>
      <c r="E1039" s="605" t="s">
        <v>1590</v>
      </c>
      <c r="F1039" s="622">
        <v>7</v>
      </c>
      <c r="G1039" s="622">
        <v>8967</v>
      </c>
      <c r="H1039" s="622">
        <v>1.1558391337973704</v>
      </c>
      <c r="I1039" s="622">
        <v>1281</v>
      </c>
      <c r="J1039" s="622">
        <v>6</v>
      </c>
      <c r="K1039" s="622">
        <v>7758</v>
      </c>
      <c r="L1039" s="622">
        <v>1</v>
      </c>
      <c r="M1039" s="622">
        <v>1293</v>
      </c>
      <c r="N1039" s="622">
        <v>4</v>
      </c>
      <c r="O1039" s="622">
        <v>5176</v>
      </c>
      <c r="P1039" s="610">
        <v>0.66718226346996645</v>
      </c>
      <c r="Q1039" s="623">
        <v>1294</v>
      </c>
    </row>
    <row r="1040" spans="1:17" ht="14.4" customHeight="1" x14ac:dyDescent="0.3">
      <c r="A1040" s="604" t="s">
        <v>2012</v>
      </c>
      <c r="B1040" s="605" t="s">
        <v>1525</v>
      </c>
      <c r="C1040" s="605" t="s">
        <v>1508</v>
      </c>
      <c r="D1040" s="605" t="s">
        <v>1591</v>
      </c>
      <c r="E1040" s="605" t="s">
        <v>1592</v>
      </c>
      <c r="F1040" s="622">
        <v>1</v>
      </c>
      <c r="G1040" s="622">
        <v>1167</v>
      </c>
      <c r="H1040" s="622">
        <v>0.33050127442650806</v>
      </c>
      <c r="I1040" s="622">
        <v>1167</v>
      </c>
      <c r="J1040" s="622">
        <v>3</v>
      </c>
      <c r="K1040" s="622">
        <v>3531</v>
      </c>
      <c r="L1040" s="622">
        <v>1</v>
      </c>
      <c r="M1040" s="622">
        <v>1177</v>
      </c>
      <c r="N1040" s="622">
        <v>2</v>
      </c>
      <c r="O1040" s="622">
        <v>2356</v>
      </c>
      <c r="P1040" s="610">
        <v>0.6672330784480317</v>
      </c>
      <c r="Q1040" s="623">
        <v>1178</v>
      </c>
    </row>
    <row r="1041" spans="1:17" ht="14.4" customHeight="1" x14ac:dyDescent="0.3">
      <c r="A1041" s="604" t="s">
        <v>2012</v>
      </c>
      <c r="B1041" s="605" t="s">
        <v>1525</v>
      </c>
      <c r="C1041" s="605" t="s">
        <v>1508</v>
      </c>
      <c r="D1041" s="605" t="s">
        <v>1593</v>
      </c>
      <c r="E1041" s="605" t="s">
        <v>1594</v>
      </c>
      <c r="F1041" s="622">
        <v>271</v>
      </c>
      <c r="G1041" s="622">
        <v>1375596</v>
      </c>
      <c r="H1041" s="622">
        <v>0.90729066495708233</v>
      </c>
      <c r="I1041" s="622">
        <v>5076</v>
      </c>
      <c r="J1041" s="622">
        <v>294</v>
      </c>
      <c r="K1041" s="622">
        <v>1516158</v>
      </c>
      <c r="L1041" s="622">
        <v>1</v>
      </c>
      <c r="M1041" s="622">
        <v>5157</v>
      </c>
      <c r="N1041" s="622">
        <v>289</v>
      </c>
      <c r="O1041" s="622">
        <v>1490373</v>
      </c>
      <c r="P1041" s="610">
        <v>0.98299319727891155</v>
      </c>
      <c r="Q1041" s="623">
        <v>5157</v>
      </c>
    </row>
    <row r="1042" spans="1:17" ht="14.4" customHeight="1" x14ac:dyDescent="0.3">
      <c r="A1042" s="604" t="s">
        <v>2012</v>
      </c>
      <c r="B1042" s="605" t="s">
        <v>1525</v>
      </c>
      <c r="C1042" s="605" t="s">
        <v>1508</v>
      </c>
      <c r="D1042" s="605" t="s">
        <v>1597</v>
      </c>
      <c r="E1042" s="605" t="s">
        <v>1598</v>
      </c>
      <c r="F1042" s="622">
        <v>46</v>
      </c>
      <c r="G1042" s="622">
        <v>253736</v>
      </c>
      <c r="H1042" s="622">
        <v>1.0261080556454223</v>
      </c>
      <c r="I1042" s="622">
        <v>5516</v>
      </c>
      <c r="J1042" s="622">
        <v>44</v>
      </c>
      <c r="K1042" s="622">
        <v>247280</v>
      </c>
      <c r="L1042" s="622">
        <v>1</v>
      </c>
      <c r="M1042" s="622">
        <v>5620</v>
      </c>
      <c r="N1042" s="622">
        <v>40</v>
      </c>
      <c r="O1042" s="622">
        <v>224800</v>
      </c>
      <c r="P1042" s="610">
        <v>0.90909090909090906</v>
      </c>
      <c r="Q1042" s="623">
        <v>5620</v>
      </c>
    </row>
    <row r="1043" spans="1:17" ht="14.4" customHeight="1" x14ac:dyDescent="0.3">
      <c r="A1043" s="604" t="s">
        <v>2012</v>
      </c>
      <c r="B1043" s="605" t="s">
        <v>1525</v>
      </c>
      <c r="C1043" s="605" t="s">
        <v>1508</v>
      </c>
      <c r="D1043" s="605" t="s">
        <v>1771</v>
      </c>
      <c r="E1043" s="605" t="s">
        <v>1772</v>
      </c>
      <c r="F1043" s="622"/>
      <c r="G1043" s="622"/>
      <c r="H1043" s="622"/>
      <c r="I1043" s="622"/>
      <c r="J1043" s="622">
        <v>2</v>
      </c>
      <c r="K1043" s="622">
        <v>1600</v>
      </c>
      <c r="L1043" s="622">
        <v>1</v>
      </c>
      <c r="M1043" s="622">
        <v>800</v>
      </c>
      <c r="N1043" s="622">
        <v>1</v>
      </c>
      <c r="O1043" s="622">
        <v>801</v>
      </c>
      <c r="P1043" s="610">
        <v>0.50062499999999999</v>
      </c>
      <c r="Q1043" s="623">
        <v>801</v>
      </c>
    </row>
    <row r="1044" spans="1:17" ht="14.4" customHeight="1" x14ac:dyDescent="0.3">
      <c r="A1044" s="604" t="s">
        <v>2012</v>
      </c>
      <c r="B1044" s="605" t="s">
        <v>1525</v>
      </c>
      <c r="C1044" s="605" t="s">
        <v>1508</v>
      </c>
      <c r="D1044" s="605" t="s">
        <v>1601</v>
      </c>
      <c r="E1044" s="605" t="s">
        <v>1602</v>
      </c>
      <c r="F1044" s="622">
        <v>156</v>
      </c>
      <c r="G1044" s="622">
        <v>27300</v>
      </c>
      <c r="H1044" s="622">
        <v>0.8117752007136485</v>
      </c>
      <c r="I1044" s="622">
        <v>175</v>
      </c>
      <c r="J1044" s="622">
        <v>190</v>
      </c>
      <c r="K1044" s="622">
        <v>33630</v>
      </c>
      <c r="L1044" s="622">
        <v>1</v>
      </c>
      <c r="M1044" s="622">
        <v>177</v>
      </c>
      <c r="N1044" s="622">
        <v>181</v>
      </c>
      <c r="O1044" s="622">
        <v>32037</v>
      </c>
      <c r="P1044" s="610">
        <v>0.95263157894736838</v>
      </c>
      <c r="Q1044" s="623">
        <v>177</v>
      </c>
    </row>
    <row r="1045" spans="1:17" ht="14.4" customHeight="1" x14ac:dyDescent="0.3">
      <c r="A1045" s="604" t="s">
        <v>2012</v>
      </c>
      <c r="B1045" s="605" t="s">
        <v>1525</v>
      </c>
      <c r="C1045" s="605" t="s">
        <v>1508</v>
      </c>
      <c r="D1045" s="605" t="s">
        <v>1603</v>
      </c>
      <c r="E1045" s="605" t="s">
        <v>1604</v>
      </c>
      <c r="F1045" s="622">
        <v>116</v>
      </c>
      <c r="G1045" s="622">
        <v>232116</v>
      </c>
      <c r="H1045" s="622">
        <v>0.7039620535714286</v>
      </c>
      <c r="I1045" s="622">
        <v>2001</v>
      </c>
      <c r="J1045" s="622">
        <v>161</v>
      </c>
      <c r="K1045" s="622">
        <v>329728</v>
      </c>
      <c r="L1045" s="622">
        <v>1</v>
      </c>
      <c r="M1045" s="622">
        <v>2048</v>
      </c>
      <c r="N1045" s="622">
        <v>168</v>
      </c>
      <c r="O1045" s="622">
        <v>344232</v>
      </c>
      <c r="P1045" s="610">
        <v>1.0439877717391304</v>
      </c>
      <c r="Q1045" s="623">
        <v>2049</v>
      </c>
    </row>
    <row r="1046" spans="1:17" ht="14.4" customHeight="1" x14ac:dyDescent="0.3">
      <c r="A1046" s="604" t="s">
        <v>2012</v>
      </c>
      <c r="B1046" s="605" t="s">
        <v>1525</v>
      </c>
      <c r="C1046" s="605" t="s">
        <v>1508</v>
      </c>
      <c r="D1046" s="605" t="s">
        <v>1609</v>
      </c>
      <c r="E1046" s="605" t="s">
        <v>1610</v>
      </c>
      <c r="F1046" s="622">
        <v>35</v>
      </c>
      <c r="G1046" s="622">
        <v>94360</v>
      </c>
      <c r="H1046" s="622">
        <v>0.90758694983071719</v>
      </c>
      <c r="I1046" s="622">
        <v>2696</v>
      </c>
      <c r="J1046" s="622">
        <v>38</v>
      </c>
      <c r="K1046" s="622">
        <v>103968</v>
      </c>
      <c r="L1046" s="622">
        <v>1</v>
      </c>
      <c r="M1046" s="622">
        <v>2736</v>
      </c>
      <c r="N1046" s="622">
        <v>22</v>
      </c>
      <c r="O1046" s="622">
        <v>60214</v>
      </c>
      <c r="P1046" s="610">
        <v>0.579158971991382</v>
      </c>
      <c r="Q1046" s="623">
        <v>2737</v>
      </c>
    </row>
    <row r="1047" spans="1:17" ht="14.4" customHeight="1" x14ac:dyDescent="0.3">
      <c r="A1047" s="604" t="s">
        <v>2012</v>
      </c>
      <c r="B1047" s="605" t="s">
        <v>1525</v>
      </c>
      <c r="C1047" s="605" t="s">
        <v>1508</v>
      </c>
      <c r="D1047" s="605" t="s">
        <v>1611</v>
      </c>
      <c r="E1047" s="605" t="s">
        <v>1612</v>
      </c>
      <c r="F1047" s="622">
        <v>1</v>
      </c>
      <c r="G1047" s="622">
        <v>5188</v>
      </c>
      <c r="H1047" s="622"/>
      <c r="I1047" s="622">
        <v>5188</v>
      </c>
      <c r="J1047" s="622"/>
      <c r="K1047" s="622"/>
      <c r="L1047" s="622"/>
      <c r="M1047" s="622"/>
      <c r="N1047" s="622"/>
      <c r="O1047" s="622"/>
      <c r="P1047" s="610"/>
      <c r="Q1047" s="623"/>
    </row>
    <row r="1048" spans="1:17" ht="14.4" customHeight="1" x14ac:dyDescent="0.3">
      <c r="A1048" s="604" t="s">
        <v>2012</v>
      </c>
      <c r="B1048" s="605" t="s">
        <v>1525</v>
      </c>
      <c r="C1048" s="605" t="s">
        <v>1508</v>
      </c>
      <c r="D1048" s="605" t="s">
        <v>1847</v>
      </c>
      <c r="E1048" s="605" t="s">
        <v>1848</v>
      </c>
      <c r="F1048" s="622">
        <v>9</v>
      </c>
      <c r="G1048" s="622">
        <v>18738</v>
      </c>
      <c r="H1048" s="622">
        <v>0.46673474979450519</v>
      </c>
      <c r="I1048" s="622">
        <v>2082</v>
      </c>
      <c r="J1048" s="622">
        <v>19</v>
      </c>
      <c r="K1048" s="622">
        <v>40147</v>
      </c>
      <c r="L1048" s="622">
        <v>1</v>
      </c>
      <c r="M1048" s="622">
        <v>2113</v>
      </c>
      <c r="N1048" s="622">
        <v>14</v>
      </c>
      <c r="O1048" s="622">
        <v>29582</v>
      </c>
      <c r="P1048" s="610">
        <v>0.73684210526315785</v>
      </c>
      <c r="Q1048" s="623">
        <v>2113</v>
      </c>
    </row>
    <row r="1049" spans="1:17" ht="14.4" customHeight="1" x14ac:dyDescent="0.3">
      <c r="A1049" s="604" t="s">
        <v>2012</v>
      </c>
      <c r="B1049" s="605" t="s">
        <v>1525</v>
      </c>
      <c r="C1049" s="605" t="s">
        <v>1508</v>
      </c>
      <c r="D1049" s="605" t="s">
        <v>1619</v>
      </c>
      <c r="E1049" s="605" t="s">
        <v>1620</v>
      </c>
      <c r="F1049" s="622">
        <v>2</v>
      </c>
      <c r="G1049" s="622">
        <v>302</v>
      </c>
      <c r="H1049" s="622">
        <v>0.64946236559139781</v>
      </c>
      <c r="I1049" s="622">
        <v>151</v>
      </c>
      <c r="J1049" s="622">
        <v>3</v>
      </c>
      <c r="K1049" s="622">
        <v>465</v>
      </c>
      <c r="L1049" s="622">
        <v>1</v>
      </c>
      <c r="M1049" s="622">
        <v>155</v>
      </c>
      <c r="N1049" s="622">
        <v>2</v>
      </c>
      <c r="O1049" s="622">
        <v>310</v>
      </c>
      <c r="P1049" s="610">
        <v>0.66666666666666663</v>
      </c>
      <c r="Q1049" s="623">
        <v>155</v>
      </c>
    </row>
    <row r="1050" spans="1:17" ht="14.4" customHeight="1" x14ac:dyDescent="0.3">
      <c r="A1050" s="604" t="s">
        <v>2012</v>
      </c>
      <c r="B1050" s="605" t="s">
        <v>1525</v>
      </c>
      <c r="C1050" s="605" t="s">
        <v>1508</v>
      </c>
      <c r="D1050" s="605" t="s">
        <v>1621</v>
      </c>
      <c r="E1050" s="605" t="s">
        <v>1622</v>
      </c>
      <c r="F1050" s="622">
        <v>3</v>
      </c>
      <c r="G1050" s="622">
        <v>585</v>
      </c>
      <c r="H1050" s="622">
        <v>0.73492462311557794</v>
      </c>
      <c r="I1050" s="622">
        <v>195</v>
      </c>
      <c r="J1050" s="622">
        <v>4</v>
      </c>
      <c r="K1050" s="622">
        <v>796</v>
      </c>
      <c r="L1050" s="622">
        <v>1</v>
      </c>
      <c r="M1050" s="622">
        <v>199</v>
      </c>
      <c r="N1050" s="622">
        <v>9</v>
      </c>
      <c r="O1050" s="622">
        <v>1791</v>
      </c>
      <c r="P1050" s="610">
        <v>2.25</v>
      </c>
      <c r="Q1050" s="623">
        <v>199</v>
      </c>
    </row>
    <row r="1051" spans="1:17" ht="14.4" customHeight="1" x14ac:dyDescent="0.3">
      <c r="A1051" s="604" t="s">
        <v>2012</v>
      </c>
      <c r="B1051" s="605" t="s">
        <v>1525</v>
      </c>
      <c r="C1051" s="605" t="s">
        <v>1508</v>
      </c>
      <c r="D1051" s="605" t="s">
        <v>1623</v>
      </c>
      <c r="E1051" s="605" t="s">
        <v>1624</v>
      </c>
      <c r="F1051" s="622">
        <v>3</v>
      </c>
      <c r="G1051" s="622">
        <v>600</v>
      </c>
      <c r="H1051" s="622"/>
      <c r="I1051" s="622">
        <v>200</v>
      </c>
      <c r="J1051" s="622"/>
      <c r="K1051" s="622"/>
      <c r="L1051" s="622"/>
      <c r="M1051" s="622"/>
      <c r="N1051" s="622">
        <v>10</v>
      </c>
      <c r="O1051" s="622">
        <v>2040</v>
      </c>
      <c r="P1051" s="610"/>
      <c r="Q1051" s="623">
        <v>204</v>
      </c>
    </row>
    <row r="1052" spans="1:17" ht="14.4" customHeight="1" x14ac:dyDescent="0.3">
      <c r="A1052" s="604" t="s">
        <v>2012</v>
      </c>
      <c r="B1052" s="605" t="s">
        <v>1525</v>
      </c>
      <c r="C1052" s="605" t="s">
        <v>1508</v>
      </c>
      <c r="D1052" s="605" t="s">
        <v>1627</v>
      </c>
      <c r="E1052" s="605" t="s">
        <v>1628</v>
      </c>
      <c r="F1052" s="622">
        <v>1</v>
      </c>
      <c r="G1052" s="622">
        <v>159</v>
      </c>
      <c r="H1052" s="622">
        <v>0.48773006134969327</v>
      </c>
      <c r="I1052" s="622">
        <v>159</v>
      </c>
      <c r="J1052" s="622">
        <v>2</v>
      </c>
      <c r="K1052" s="622">
        <v>326</v>
      </c>
      <c r="L1052" s="622">
        <v>1</v>
      </c>
      <c r="M1052" s="622">
        <v>163</v>
      </c>
      <c r="N1052" s="622">
        <v>4</v>
      </c>
      <c r="O1052" s="622">
        <v>652</v>
      </c>
      <c r="P1052" s="610">
        <v>2</v>
      </c>
      <c r="Q1052" s="623">
        <v>163</v>
      </c>
    </row>
    <row r="1053" spans="1:17" ht="14.4" customHeight="1" x14ac:dyDescent="0.3">
      <c r="A1053" s="604" t="s">
        <v>2012</v>
      </c>
      <c r="B1053" s="605" t="s">
        <v>1525</v>
      </c>
      <c r="C1053" s="605" t="s">
        <v>1508</v>
      </c>
      <c r="D1053" s="605" t="s">
        <v>1629</v>
      </c>
      <c r="E1053" s="605" t="s">
        <v>1630</v>
      </c>
      <c r="F1053" s="622">
        <v>1</v>
      </c>
      <c r="G1053" s="622">
        <v>428</v>
      </c>
      <c r="H1053" s="622">
        <v>0.98165137614678899</v>
      </c>
      <c r="I1053" s="622">
        <v>428</v>
      </c>
      <c r="J1053" s="622">
        <v>1</v>
      </c>
      <c r="K1053" s="622">
        <v>436</v>
      </c>
      <c r="L1053" s="622">
        <v>1</v>
      </c>
      <c r="M1053" s="622">
        <v>436</v>
      </c>
      <c r="N1053" s="622"/>
      <c r="O1053" s="622"/>
      <c r="P1053" s="610"/>
      <c r="Q1053" s="623"/>
    </row>
    <row r="1054" spans="1:17" ht="14.4" customHeight="1" x14ac:dyDescent="0.3">
      <c r="A1054" s="604" t="s">
        <v>2012</v>
      </c>
      <c r="B1054" s="605" t="s">
        <v>1525</v>
      </c>
      <c r="C1054" s="605" t="s">
        <v>1508</v>
      </c>
      <c r="D1054" s="605" t="s">
        <v>1631</v>
      </c>
      <c r="E1054" s="605" t="s">
        <v>1632</v>
      </c>
      <c r="F1054" s="622">
        <v>68</v>
      </c>
      <c r="G1054" s="622">
        <v>144364</v>
      </c>
      <c r="H1054" s="622">
        <v>0.50773754255648407</v>
      </c>
      <c r="I1054" s="622">
        <v>2123</v>
      </c>
      <c r="J1054" s="622">
        <v>132</v>
      </c>
      <c r="K1054" s="622">
        <v>284328</v>
      </c>
      <c r="L1054" s="622">
        <v>1</v>
      </c>
      <c r="M1054" s="622">
        <v>2154</v>
      </c>
      <c r="N1054" s="622">
        <v>119</v>
      </c>
      <c r="O1054" s="622">
        <v>256445</v>
      </c>
      <c r="P1054" s="610">
        <v>0.90193368222616133</v>
      </c>
      <c r="Q1054" s="623">
        <v>2155</v>
      </c>
    </row>
    <row r="1055" spans="1:17" ht="14.4" customHeight="1" x14ac:dyDescent="0.3">
      <c r="A1055" s="604" t="s">
        <v>2012</v>
      </c>
      <c r="B1055" s="605" t="s">
        <v>1525</v>
      </c>
      <c r="C1055" s="605" t="s">
        <v>1508</v>
      </c>
      <c r="D1055" s="605" t="s">
        <v>1773</v>
      </c>
      <c r="E1055" s="605" t="s">
        <v>1764</v>
      </c>
      <c r="F1055" s="622">
        <v>18</v>
      </c>
      <c r="G1055" s="622">
        <v>33642</v>
      </c>
      <c r="H1055" s="622">
        <v>0.43460624224886318</v>
      </c>
      <c r="I1055" s="622">
        <v>1869</v>
      </c>
      <c r="J1055" s="622">
        <v>41</v>
      </c>
      <c r="K1055" s="622">
        <v>77408</v>
      </c>
      <c r="L1055" s="622">
        <v>1</v>
      </c>
      <c r="M1055" s="622">
        <v>1888</v>
      </c>
      <c r="N1055" s="622">
        <v>34</v>
      </c>
      <c r="O1055" s="622">
        <v>64226</v>
      </c>
      <c r="P1055" s="610">
        <v>0.829707523770153</v>
      </c>
      <c r="Q1055" s="623">
        <v>1889</v>
      </c>
    </row>
    <row r="1056" spans="1:17" ht="14.4" customHeight="1" x14ac:dyDescent="0.3">
      <c r="A1056" s="604" t="s">
        <v>2012</v>
      </c>
      <c r="B1056" s="605" t="s">
        <v>1525</v>
      </c>
      <c r="C1056" s="605" t="s">
        <v>1508</v>
      </c>
      <c r="D1056" s="605" t="s">
        <v>1633</v>
      </c>
      <c r="E1056" s="605" t="s">
        <v>1634</v>
      </c>
      <c r="F1056" s="622">
        <v>2</v>
      </c>
      <c r="G1056" s="622">
        <v>318</v>
      </c>
      <c r="H1056" s="622">
        <v>0.27870289219982469</v>
      </c>
      <c r="I1056" s="622">
        <v>159</v>
      </c>
      <c r="J1056" s="622">
        <v>7</v>
      </c>
      <c r="K1056" s="622">
        <v>1141</v>
      </c>
      <c r="L1056" s="622">
        <v>1</v>
      </c>
      <c r="M1056" s="622">
        <v>163</v>
      </c>
      <c r="N1056" s="622">
        <v>9</v>
      </c>
      <c r="O1056" s="622">
        <v>1467</v>
      </c>
      <c r="P1056" s="610">
        <v>1.2857142857142858</v>
      </c>
      <c r="Q1056" s="623">
        <v>163</v>
      </c>
    </row>
    <row r="1057" spans="1:17" ht="14.4" customHeight="1" x14ac:dyDescent="0.3">
      <c r="A1057" s="604" t="s">
        <v>2012</v>
      </c>
      <c r="B1057" s="605" t="s">
        <v>1525</v>
      </c>
      <c r="C1057" s="605" t="s">
        <v>1508</v>
      </c>
      <c r="D1057" s="605" t="s">
        <v>1774</v>
      </c>
      <c r="E1057" s="605" t="s">
        <v>1775</v>
      </c>
      <c r="F1057" s="622">
        <v>8</v>
      </c>
      <c r="G1057" s="622">
        <v>77832</v>
      </c>
      <c r="H1057" s="622">
        <v>0.4654216672945482</v>
      </c>
      <c r="I1057" s="622">
        <v>9729</v>
      </c>
      <c r="J1057" s="622">
        <v>17</v>
      </c>
      <c r="K1057" s="622">
        <v>167229</v>
      </c>
      <c r="L1057" s="622">
        <v>1</v>
      </c>
      <c r="M1057" s="622">
        <v>9837</v>
      </c>
      <c r="N1057" s="622">
        <v>11</v>
      </c>
      <c r="O1057" s="622">
        <v>108218</v>
      </c>
      <c r="P1057" s="610">
        <v>0.64712460159422114</v>
      </c>
      <c r="Q1057" s="623">
        <v>9838</v>
      </c>
    </row>
    <row r="1058" spans="1:17" ht="14.4" customHeight="1" x14ac:dyDescent="0.3">
      <c r="A1058" s="604" t="s">
        <v>2012</v>
      </c>
      <c r="B1058" s="605" t="s">
        <v>1525</v>
      </c>
      <c r="C1058" s="605" t="s">
        <v>1508</v>
      </c>
      <c r="D1058" s="605" t="s">
        <v>1776</v>
      </c>
      <c r="E1058" s="605" t="s">
        <v>1777</v>
      </c>
      <c r="F1058" s="622">
        <v>9</v>
      </c>
      <c r="G1058" s="622">
        <v>75591</v>
      </c>
      <c r="H1058" s="622">
        <v>0.42553155557056727</v>
      </c>
      <c r="I1058" s="622">
        <v>8399</v>
      </c>
      <c r="J1058" s="622">
        <v>21</v>
      </c>
      <c r="K1058" s="622">
        <v>177639</v>
      </c>
      <c r="L1058" s="622">
        <v>1</v>
      </c>
      <c r="M1058" s="622">
        <v>8459</v>
      </c>
      <c r="N1058" s="622">
        <v>18</v>
      </c>
      <c r="O1058" s="622">
        <v>152280</v>
      </c>
      <c r="P1058" s="610">
        <v>0.8572441862428859</v>
      </c>
      <c r="Q1058" s="623">
        <v>8460</v>
      </c>
    </row>
    <row r="1059" spans="1:17" ht="14.4" customHeight="1" x14ac:dyDescent="0.3">
      <c r="A1059" s="604" t="s">
        <v>2012</v>
      </c>
      <c r="B1059" s="605" t="s">
        <v>1525</v>
      </c>
      <c r="C1059" s="605" t="s">
        <v>1508</v>
      </c>
      <c r="D1059" s="605" t="s">
        <v>1849</v>
      </c>
      <c r="E1059" s="605" t="s">
        <v>1850</v>
      </c>
      <c r="F1059" s="622"/>
      <c r="G1059" s="622"/>
      <c r="H1059" s="622"/>
      <c r="I1059" s="622"/>
      <c r="J1059" s="622">
        <v>2</v>
      </c>
      <c r="K1059" s="622">
        <v>0</v>
      </c>
      <c r="L1059" s="622"/>
      <c r="M1059" s="622">
        <v>0</v>
      </c>
      <c r="N1059" s="622">
        <v>3</v>
      </c>
      <c r="O1059" s="622">
        <v>0</v>
      </c>
      <c r="P1059" s="610"/>
      <c r="Q1059" s="623">
        <v>0</v>
      </c>
    </row>
    <row r="1060" spans="1:17" ht="14.4" customHeight="1" x14ac:dyDescent="0.3">
      <c r="A1060" s="604" t="s">
        <v>2012</v>
      </c>
      <c r="B1060" s="605" t="s">
        <v>1525</v>
      </c>
      <c r="C1060" s="605" t="s">
        <v>1508</v>
      </c>
      <c r="D1060" s="605" t="s">
        <v>1643</v>
      </c>
      <c r="E1060" s="605" t="s">
        <v>1644</v>
      </c>
      <c r="F1060" s="622"/>
      <c r="G1060" s="622"/>
      <c r="H1060" s="622"/>
      <c r="I1060" s="622"/>
      <c r="J1060" s="622"/>
      <c r="K1060" s="622"/>
      <c r="L1060" s="622"/>
      <c r="M1060" s="622"/>
      <c r="N1060" s="622">
        <v>1</v>
      </c>
      <c r="O1060" s="622">
        <v>283</v>
      </c>
      <c r="P1060" s="610"/>
      <c r="Q1060" s="623">
        <v>283</v>
      </c>
    </row>
    <row r="1061" spans="1:17" ht="14.4" customHeight="1" x14ac:dyDescent="0.3">
      <c r="A1061" s="604" t="s">
        <v>2012</v>
      </c>
      <c r="B1061" s="605" t="s">
        <v>1525</v>
      </c>
      <c r="C1061" s="605" t="s">
        <v>1508</v>
      </c>
      <c r="D1061" s="605" t="s">
        <v>1649</v>
      </c>
      <c r="E1061" s="605" t="s">
        <v>1650</v>
      </c>
      <c r="F1061" s="622">
        <v>1</v>
      </c>
      <c r="G1061" s="622">
        <v>344</v>
      </c>
      <c r="H1061" s="622">
        <v>0.24431818181818182</v>
      </c>
      <c r="I1061" s="622">
        <v>344</v>
      </c>
      <c r="J1061" s="622">
        <v>4</v>
      </c>
      <c r="K1061" s="622">
        <v>1408</v>
      </c>
      <c r="L1061" s="622">
        <v>1</v>
      </c>
      <c r="M1061" s="622">
        <v>352</v>
      </c>
      <c r="N1061" s="622">
        <v>2</v>
      </c>
      <c r="O1061" s="622">
        <v>704</v>
      </c>
      <c r="P1061" s="610">
        <v>0.5</v>
      </c>
      <c r="Q1061" s="623">
        <v>352</v>
      </c>
    </row>
    <row r="1062" spans="1:17" ht="14.4" customHeight="1" x14ac:dyDescent="0.3">
      <c r="A1062" s="604" t="s">
        <v>2012</v>
      </c>
      <c r="B1062" s="605" t="s">
        <v>1525</v>
      </c>
      <c r="C1062" s="605" t="s">
        <v>1508</v>
      </c>
      <c r="D1062" s="605" t="s">
        <v>1853</v>
      </c>
      <c r="E1062" s="605" t="s">
        <v>1854</v>
      </c>
      <c r="F1062" s="622"/>
      <c r="G1062" s="622"/>
      <c r="H1062" s="622"/>
      <c r="I1062" s="622"/>
      <c r="J1062" s="622">
        <v>17</v>
      </c>
      <c r="K1062" s="622">
        <v>0</v>
      </c>
      <c r="L1062" s="622"/>
      <c r="M1062" s="622">
        <v>0</v>
      </c>
      <c r="N1062" s="622">
        <v>10</v>
      </c>
      <c r="O1062" s="622">
        <v>0</v>
      </c>
      <c r="P1062" s="610"/>
      <c r="Q1062" s="623">
        <v>0</v>
      </c>
    </row>
    <row r="1063" spans="1:17" ht="14.4" customHeight="1" x14ac:dyDescent="0.3">
      <c r="A1063" s="604" t="s">
        <v>2017</v>
      </c>
      <c r="B1063" s="605" t="s">
        <v>1525</v>
      </c>
      <c r="C1063" s="605" t="s">
        <v>1526</v>
      </c>
      <c r="D1063" s="605" t="s">
        <v>1532</v>
      </c>
      <c r="E1063" s="605" t="s">
        <v>642</v>
      </c>
      <c r="F1063" s="622"/>
      <c r="G1063" s="622"/>
      <c r="H1063" s="622"/>
      <c r="I1063" s="622"/>
      <c r="J1063" s="622"/>
      <c r="K1063" s="622"/>
      <c r="L1063" s="622"/>
      <c r="M1063" s="622"/>
      <c r="N1063" s="622">
        <v>0.5</v>
      </c>
      <c r="O1063" s="622">
        <v>502.41</v>
      </c>
      <c r="P1063" s="610"/>
      <c r="Q1063" s="623">
        <v>1004.82</v>
      </c>
    </row>
    <row r="1064" spans="1:17" ht="14.4" customHeight="1" x14ac:dyDescent="0.3">
      <c r="A1064" s="604" t="s">
        <v>2017</v>
      </c>
      <c r="B1064" s="605" t="s">
        <v>1525</v>
      </c>
      <c r="C1064" s="605" t="s">
        <v>1526</v>
      </c>
      <c r="D1064" s="605" t="s">
        <v>1541</v>
      </c>
      <c r="E1064" s="605" t="s">
        <v>665</v>
      </c>
      <c r="F1064" s="622"/>
      <c r="G1064" s="622"/>
      <c r="H1064" s="622"/>
      <c r="I1064" s="622"/>
      <c r="J1064" s="622">
        <v>0.25</v>
      </c>
      <c r="K1064" s="622">
        <v>442.7</v>
      </c>
      <c r="L1064" s="622">
        <v>1</v>
      </c>
      <c r="M1064" s="622">
        <v>1770.8</v>
      </c>
      <c r="N1064" s="622">
        <v>0.35</v>
      </c>
      <c r="O1064" s="622">
        <v>636.66</v>
      </c>
      <c r="P1064" s="610">
        <v>1.4381296589112265</v>
      </c>
      <c r="Q1064" s="623">
        <v>1819.0285714285715</v>
      </c>
    </row>
    <row r="1065" spans="1:17" ht="14.4" customHeight="1" x14ac:dyDescent="0.3">
      <c r="A1065" s="604" t="s">
        <v>2017</v>
      </c>
      <c r="B1065" s="605" t="s">
        <v>1525</v>
      </c>
      <c r="C1065" s="605" t="s">
        <v>1526</v>
      </c>
      <c r="D1065" s="605" t="s">
        <v>1544</v>
      </c>
      <c r="E1065" s="605" t="s">
        <v>665</v>
      </c>
      <c r="F1065" s="622">
        <v>0.01</v>
      </c>
      <c r="G1065" s="622">
        <v>460.41</v>
      </c>
      <c r="H1065" s="622">
        <v>0.39394043106620008</v>
      </c>
      <c r="I1065" s="622">
        <v>46041</v>
      </c>
      <c r="J1065" s="622">
        <v>0.03</v>
      </c>
      <c r="K1065" s="622">
        <v>1168.73</v>
      </c>
      <c r="L1065" s="622">
        <v>1</v>
      </c>
      <c r="M1065" s="622">
        <v>38957.666666666672</v>
      </c>
      <c r="N1065" s="622"/>
      <c r="O1065" s="622"/>
      <c r="P1065" s="610"/>
      <c r="Q1065" s="623"/>
    </row>
    <row r="1066" spans="1:17" ht="14.4" customHeight="1" x14ac:dyDescent="0.3">
      <c r="A1066" s="604" t="s">
        <v>2017</v>
      </c>
      <c r="B1066" s="605" t="s">
        <v>1525</v>
      </c>
      <c r="C1066" s="605" t="s">
        <v>1508</v>
      </c>
      <c r="D1066" s="605" t="s">
        <v>1553</v>
      </c>
      <c r="E1066" s="605" t="s">
        <v>1554</v>
      </c>
      <c r="F1066" s="622"/>
      <c r="G1066" s="622"/>
      <c r="H1066" s="622"/>
      <c r="I1066" s="622"/>
      <c r="J1066" s="622"/>
      <c r="K1066" s="622"/>
      <c r="L1066" s="622"/>
      <c r="M1066" s="622"/>
      <c r="N1066" s="622">
        <v>3</v>
      </c>
      <c r="O1066" s="622">
        <v>639</v>
      </c>
      <c r="P1066" s="610"/>
      <c r="Q1066" s="623">
        <v>213</v>
      </c>
    </row>
    <row r="1067" spans="1:17" ht="14.4" customHeight="1" x14ac:dyDescent="0.3">
      <c r="A1067" s="604" t="s">
        <v>2017</v>
      </c>
      <c r="B1067" s="605" t="s">
        <v>1525</v>
      </c>
      <c r="C1067" s="605" t="s">
        <v>1508</v>
      </c>
      <c r="D1067" s="605" t="s">
        <v>1557</v>
      </c>
      <c r="E1067" s="605" t="s">
        <v>1558</v>
      </c>
      <c r="F1067" s="622"/>
      <c r="G1067" s="622"/>
      <c r="H1067" s="622"/>
      <c r="I1067" s="622"/>
      <c r="J1067" s="622">
        <v>1</v>
      </c>
      <c r="K1067" s="622">
        <v>187</v>
      </c>
      <c r="L1067" s="622">
        <v>1</v>
      </c>
      <c r="M1067" s="622">
        <v>187</v>
      </c>
      <c r="N1067" s="622">
        <v>2</v>
      </c>
      <c r="O1067" s="622">
        <v>374</v>
      </c>
      <c r="P1067" s="610">
        <v>2</v>
      </c>
      <c r="Q1067" s="623">
        <v>187</v>
      </c>
    </row>
    <row r="1068" spans="1:17" ht="14.4" customHeight="1" x14ac:dyDescent="0.3">
      <c r="A1068" s="604" t="s">
        <v>2017</v>
      </c>
      <c r="B1068" s="605" t="s">
        <v>1525</v>
      </c>
      <c r="C1068" s="605" t="s">
        <v>1508</v>
      </c>
      <c r="D1068" s="605" t="s">
        <v>1559</v>
      </c>
      <c r="E1068" s="605" t="s">
        <v>1560</v>
      </c>
      <c r="F1068" s="622"/>
      <c r="G1068" s="622"/>
      <c r="H1068" s="622"/>
      <c r="I1068" s="622"/>
      <c r="J1068" s="622"/>
      <c r="K1068" s="622"/>
      <c r="L1068" s="622"/>
      <c r="M1068" s="622"/>
      <c r="N1068" s="622">
        <v>1</v>
      </c>
      <c r="O1068" s="622">
        <v>128</v>
      </c>
      <c r="P1068" s="610"/>
      <c r="Q1068" s="623">
        <v>128</v>
      </c>
    </row>
    <row r="1069" spans="1:17" ht="14.4" customHeight="1" x14ac:dyDescent="0.3">
      <c r="A1069" s="604" t="s">
        <v>2017</v>
      </c>
      <c r="B1069" s="605" t="s">
        <v>1525</v>
      </c>
      <c r="C1069" s="605" t="s">
        <v>1508</v>
      </c>
      <c r="D1069" s="605" t="s">
        <v>1561</v>
      </c>
      <c r="E1069" s="605" t="s">
        <v>1562</v>
      </c>
      <c r="F1069" s="622">
        <v>2</v>
      </c>
      <c r="G1069" s="622">
        <v>438</v>
      </c>
      <c r="H1069" s="622">
        <v>0.39282511210762333</v>
      </c>
      <c r="I1069" s="622">
        <v>219</v>
      </c>
      <c r="J1069" s="622">
        <v>5</v>
      </c>
      <c r="K1069" s="622">
        <v>1115</v>
      </c>
      <c r="L1069" s="622">
        <v>1</v>
      </c>
      <c r="M1069" s="622">
        <v>223</v>
      </c>
      <c r="N1069" s="622">
        <v>2</v>
      </c>
      <c r="O1069" s="622">
        <v>446</v>
      </c>
      <c r="P1069" s="610">
        <v>0.4</v>
      </c>
      <c r="Q1069" s="623">
        <v>223</v>
      </c>
    </row>
    <row r="1070" spans="1:17" ht="14.4" customHeight="1" x14ac:dyDescent="0.3">
      <c r="A1070" s="604" t="s">
        <v>2017</v>
      </c>
      <c r="B1070" s="605" t="s">
        <v>1525</v>
      </c>
      <c r="C1070" s="605" t="s">
        <v>1508</v>
      </c>
      <c r="D1070" s="605" t="s">
        <v>1563</v>
      </c>
      <c r="E1070" s="605" t="s">
        <v>1564</v>
      </c>
      <c r="F1070" s="622"/>
      <c r="G1070" s="622"/>
      <c r="H1070" s="622"/>
      <c r="I1070" s="622"/>
      <c r="J1070" s="622">
        <v>1</v>
      </c>
      <c r="K1070" s="622">
        <v>223</v>
      </c>
      <c r="L1070" s="622">
        <v>1</v>
      </c>
      <c r="M1070" s="622">
        <v>223</v>
      </c>
      <c r="N1070" s="622">
        <v>1</v>
      </c>
      <c r="O1070" s="622">
        <v>223</v>
      </c>
      <c r="P1070" s="610">
        <v>1</v>
      </c>
      <c r="Q1070" s="623">
        <v>223</v>
      </c>
    </row>
    <row r="1071" spans="1:17" ht="14.4" customHeight="1" x14ac:dyDescent="0.3">
      <c r="A1071" s="604" t="s">
        <v>2017</v>
      </c>
      <c r="B1071" s="605" t="s">
        <v>1525</v>
      </c>
      <c r="C1071" s="605" t="s">
        <v>1508</v>
      </c>
      <c r="D1071" s="605" t="s">
        <v>1567</v>
      </c>
      <c r="E1071" s="605" t="s">
        <v>1568</v>
      </c>
      <c r="F1071" s="622">
        <v>1</v>
      </c>
      <c r="G1071" s="622">
        <v>221</v>
      </c>
      <c r="H1071" s="622">
        <v>0.98222222222222222</v>
      </c>
      <c r="I1071" s="622">
        <v>221</v>
      </c>
      <c r="J1071" s="622">
        <v>1</v>
      </c>
      <c r="K1071" s="622">
        <v>225</v>
      </c>
      <c r="L1071" s="622">
        <v>1</v>
      </c>
      <c r="M1071" s="622">
        <v>225</v>
      </c>
      <c r="N1071" s="622">
        <v>2</v>
      </c>
      <c r="O1071" s="622">
        <v>450</v>
      </c>
      <c r="P1071" s="610">
        <v>2</v>
      </c>
      <c r="Q1071" s="623">
        <v>225</v>
      </c>
    </row>
    <row r="1072" spans="1:17" ht="14.4" customHeight="1" x14ac:dyDescent="0.3">
      <c r="A1072" s="604" t="s">
        <v>2017</v>
      </c>
      <c r="B1072" s="605" t="s">
        <v>1525</v>
      </c>
      <c r="C1072" s="605" t="s">
        <v>1508</v>
      </c>
      <c r="D1072" s="605" t="s">
        <v>1593</v>
      </c>
      <c r="E1072" s="605" t="s">
        <v>1594</v>
      </c>
      <c r="F1072" s="622">
        <v>2</v>
      </c>
      <c r="G1072" s="622">
        <v>10152</v>
      </c>
      <c r="H1072" s="622">
        <v>0.32809773123909247</v>
      </c>
      <c r="I1072" s="622">
        <v>5076</v>
      </c>
      <c r="J1072" s="622">
        <v>6</v>
      </c>
      <c r="K1072" s="622">
        <v>30942</v>
      </c>
      <c r="L1072" s="622">
        <v>1</v>
      </c>
      <c r="M1072" s="622">
        <v>5157</v>
      </c>
      <c r="N1072" s="622"/>
      <c r="O1072" s="622"/>
      <c r="P1072" s="610"/>
      <c r="Q1072" s="623"/>
    </row>
    <row r="1073" spans="1:17" ht="14.4" customHeight="1" x14ac:dyDescent="0.3">
      <c r="A1073" s="604" t="s">
        <v>2017</v>
      </c>
      <c r="B1073" s="605" t="s">
        <v>1525</v>
      </c>
      <c r="C1073" s="605" t="s">
        <v>1508</v>
      </c>
      <c r="D1073" s="605" t="s">
        <v>1601</v>
      </c>
      <c r="E1073" s="605" t="s">
        <v>1602</v>
      </c>
      <c r="F1073" s="622">
        <v>10</v>
      </c>
      <c r="G1073" s="622">
        <v>1750</v>
      </c>
      <c r="H1073" s="622">
        <v>0.89881869542886494</v>
      </c>
      <c r="I1073" s="622">
        <v>175</v>
      </c>
      <c r="J1073" s="622">
        <v>11</v>
      </c>
      <c r="K1073" s="622">
        <v>1947</v>
      </c>
      <c r="L1073" s="622">
        <v>1</v>
      </c>
      <c r="M1073" s="622">
        <v>177</v>
      </c>
      <c r="N1073" s="622">
        <v>14</v>
      </c>
      <c r="O1073" s="622">
        <v>2478</v>
      </c>
      <c r="P1073" s="610">
        <v>1.2727272727272727</v>
      </c>
      <c r="Q1073" s="623">
        <v>177</v>
      </c>
    </row>
    <row r="1074" spans="1:17" ht="14.4" customHeight="1" x14ac:dyDescent="0.3">
      <c r="A1074" s="604" t="s">
        <v>2017</v>
      </c>
      <c r="B1074" s="605" t="s">
        <v>1525</v>
      </c>
      <c r="C1074" s="605" t="s">
        <v>1508</v>
      </c>
      <c r="D1074" s="605" t="s">
        <v>1603</v>
      </c>
      <c r="E1074" s="605" t="s">
        <v>1604</v>
      </c>
      <c r="F1074" s="622">
        <v>5</v>
      </c>
      <c r="G1074" s="622">
        <v>10005</v>
      </c>
      <c r="H1074" s="622">
        <v>0.3489467075892857</v>
      </c>
      <c r="I1074" s="622">
        <v>2001</v>
      </c>
      <c r="J1074" s="622">
        <v>14</v>
      </c>
      <c r="K1074" s="622">
        <v>28672</v>
      </c>
      <c r="L1074" s="622">
        <v>1</v>
      </c>
      <c r="M1074" s="622">
        <v>2048</v>
      </c>
      <c r="N1074" s="622">
        <v>13</v>
      </c>
      <c r="O1074" s="622">
        <v>26637</v>
      </c>
      <c r="P1074" s="610">
        <v>0.9290248325892857</v>
      </c>
      <c r="Q1074" s="623">
        <v>2049</v>
      </c>
    </row>
    <row r="1075" spans="1:17" ht="14.4" customHeight="1" x14ac:dyDescent="0.3">
      <c r="A1075" s="604" t="s">
        <v>2017</v>
      </c>
      <c r="B1075" s="605" t="s">
        <v>1525</v>
      </c>
      <c r="C1075" s="605" t="s">
        <v>1508</v>
      </c>
      <c r="D1075" s="605" t="s">
        <v>1619</v>
      </c>
      <c r="E1075" s="605" t="s">
        <v>1620</v>
      </c>
      <c r="F1075" s="622">
        <v>1</v>
      </c>
      <c r="G1075" s="622">
        <v>151</v>
      </c>
      <c r="H1075" s="622"/>
      <c r="I1075" s="622">
        <v>151</v>
      </c>
      <c r="J1075" s="622"/>
      <c r="K1075" s="622"/>
      <c r="L1075" s="622"/>
      <c r="M1075" s="622"/>
      <c r="N1075" s="622">
        <v>3</v>
      </c>
      <c r="O1075" s="622">
        <v>465</v>
      </c>
      <c r="P1075" s="610"/>
      <c r="Q1075" s="623">
        <v>155</v>
      </c>
    </row>
    <row r="1076" spans="1:17" ht="14.4" customHeight="1" x14ac:dyDescent="0.3">
      <c r="A1076" s="604" t="s">
        <v>2017</v>
      </c>
      <c r="B1076" s="605" t="s">
        <v>1525</v>
      </c>
      <c r="C1076" s="605" t="s">
        <v>1508</v>
      </c>
      <c r="D1076" s="605" t="s">
        <v>1621</v>
      </c>
      <c r="E1076" s="605" t="s">
        <v>1622</v>
      </c>
      <c r="F1076" s="622"/>
      <c r="G1076" s="622"/>
      <c r="H1076" s="622"/>
      <c r="I1076" s="622"/>
      <c r="J1076" s="622"/>
      <c r="K1076" s="622"/>
      <c r="L1076" s="622"/>
      <c r="M1076" s="622"/>
      <c r="N1076" s="622">
        <v>1</v>
      </c>
      <c r="O1076" s="622">
        <v>199</v>
      </c>
      <c r="P1076" s="610"/>
      <c r="Q1076" s="623">
        <v>199</v>
      </c>
    </row>
    <row r="1077" spans="1:17" ht="14.4" customHeight="1" x14ac:dyDescent="0.3">
      <c r="A1077" s="604" t="s">
        <v>2017</v>
      </c>
      <c r="B1077" s="605" t="s">
        <v>1525</v>
      </c>
      <c r="C1077" s="605" t="s">
        <v>1508</v>
      </c>
      <c r="D1077" s="605" t="s">
        <v>1627</v>
      </c>
      <c r="E1077" s="605" t="s">
        <v>1628</v>
      </c>
      <c r="F1077" s="622"/>
      <c r="G1077" s="622"/>
      <c r="H1077" s="622"/>
      <c r="I1077" s="622"/>
      <c r="J1077" s="622"/>
      <c r="K1077" s="622"/>
      <c r="L1077" s="622"/>
      <c r="M1077" s="622"/>
      <c r="N1077" s="622">
        <v>1</v>
      </c>
      <c r="O1077" s="622">
        <v>163</v>
      </c>
      <c r="P1077" s="610"/>
      <c r="Q1077" s="623">
        <v>163</v>
      </c>
    </row>
    <row r="1078" spans="1:17" ht="14.4" customHeight="1" x14ac:dyDescent="0.3">
      <c r="A1078" s="604" t="s">
        <v>2017</v>
      </c>
      <c r="B1078" s="605" t="s">
        <v>1525</v>
      </c>
      <c r="C1078" s="605" t="s">
        <v>1508</v>
      </c>
      <c r="D1078" s="605" t="s">
        <v>1631</v>
      </c>
      <c r="E1078" s="605" t="s">
        <v>1632</v>
      </c>
      <c r="F1078" s="622">
        <v>2</v>
      </c>
      <c r="G1078" s="622">
        <v>4246</v>
      </c>
      <c r="H1078" s="622">
        <v>0.39424326833797585</v>
      </c>
      <c r="I1078" s="622">
        <v>2123</v>
      </c>
      <c r="J1078" s="622">
        <v>5</v>
      </c>
      <c r="K1078" s="622">
        <v>10770</v>
      </c>
      <c r="L1078" s="622">
        <v>1</v>
      </c>
      <c r="M1078" s="622">
        <v>2154</v>
      </c>
      <c r="N1078" s="622">
        <v>4</v>
      </c>
      <c r="O1078" s="622">
        <v>8620</v>
      </c>
      <c r="P1078" s="610">
        <v>0.80037140204271129</v>
      </c>
      <c r="Q1078" s="623">
        <v>2155</v>
      </c>
    </row>
    <row r="1079" spans="1:17" ht="14.4" customHeight="1" x14ac:dyDescent="0.3">
      <c r="A1079" s="604" t="s">
        <v>2017</v>
      </c>
      <c r="B1079" s="605" t="s">
        <v>1525</v>
      </c>
      <c r="C1079" s="605" t="s">
        <v>1508</v>
      </c>
      <c r="D1079" s="605" t="s">
        <v>1633</v>
      </c>
      <c r="E1079" s="605" t="s">
        <v>1634</v>
      </c>
      <c r="F1079" s="622"/>
      <c r="G1079" s="622"/>
      <c r="H1079" s="622"/>
      <c r="I1079" s="622"/>
      <c r="J1079" s="622"/>
      <c r="K1079" s="622"/>
      <c r="L1079" s="622"/>
      <c r="M1079" s="622"/>
      <c r="N1079" s="622">
        <v>1</v>
      </c>
      <c r="O1079" s="622">
        <v>163</v>
      </c>
      <c r="P1079" s="610"/>
      <c r="Q1079" s="623">
        <v>163</v>
      </c>
    </row>
    <row r="1080" spans="1:17" ht="14.4" customHeight="1" x14ac:dyDescent="0.3">
      <c r="A1080" s="604" t="s">
        <v>2018</v>
      </c>
      <c r="B1080" s="605" t="s">
        <v>1525</v>
      </c>
      <c r="C1080" s="605" t="s">
        <v>1526</v>
      </c>
      <c r="D1080" s="605" t="s">
        <v>1529</v>
      </c>
      <c r="E1080" s="605" t="s">
        <v>1530</v>
      </c>
      <c r="F1080" s="622">
        <v>1</v>
      </c>
      <c r="G1080" s="622">
        <v>2555.31</v>
      </c>
      <c r="H1080" s="622"/>
      <c r="I1080" s="622">
        <v>2555.31</v>
      </c>
      <c r="J1080" s="622"/>
      <c r="K1080" s="622"/>
      <c r="L1080" s="622"/>
      <c r="M1080" s="622"/>
      <c r="N1080" s="622"/>
      <c r="O1080" s="622"/>
      <c r="P1080" s="610"/>
      <c r="Q1080" s="623"/>
    </row>
    <row r="1081" spans="1:17" ht="14.4" customHeight="1" x14ac:dyDescent="0.3">
      <c r="A1081" s="604" t="s">
        <v>2018</v>
      </c>
      <c r="B1081" s="605" t="s">
        <v>1525</v>
      </c>
      <c r="C1081" s="605" t="s">
        <v>1526</v>
      </c>
      <c r="D1081" s="605" t="s">
        <v>1532</v>
      </c>
      <c r="E1081" s="605" t="s">
        <v>642</v>
      </c>
      <c r="F1081" s="622"/>
      <c r="G1081" s="622"/>
      <c r="H1081" s="622"/>
      <c r="I1081" s="622"/>
      <c r="J1081" s="622"/>
      <c r="K1081" s="622"/>
      <c r="L1081" s="622"/>
      <c r="M1081" s="622"/>
      <c r="N1081" s="622">
        <v>1.7</v>
      </c>
      <c r="O1081" s="622">
        <v>1708.21</v>
      </c>
      <c r="P1081" s="610"/>
      <c r="Q1081" s="623">
        <v>1004.8294117647059</v>
      </c>
    </row>
    <row r="1082" spans="1:17" ht="14.4" customHeight="1" x14ac:dyDescent="0.3">
      <c r="A1082" s="604" t="s">
        <v>2018</v>
      </c>
      <c r="B1082" s="605" t="s">
        <v>1525</v>
      </c>
      <c r="C1082" s="605" t="s">
        <v>1526</v>
      </c>
      <c r="D1082" s="605" t="s">
        <v>1544</v>
      </c>
      <c r="E1082" s="605" t="s">
        <v>665</v>
      </c>
      <c r="F1082" s="622">
        <v>0.01</v>
      </c>
      <c r="G1082" s="622">
        <v>460.41</v>
      </c>
      <c r="H1082" s="622"/>
      <c r="I1082" s="622">
        <v>46041</v>
      </c>
      <c r="J1082" s="622"/>
      <c r="K1082" s="622"/>
      <c r="L1082" s="622"/>
      <c r="M1082" s="622"/>
      <c r="N1082" s="622"/>
      <c r="O1082" s="622"/>
      <c r="P1082" s="610"/>
      <c r="Q1082" s="623"/>
    </row>
    <row r="1083" spans="1:17" ht="14.4" customHeight="1" x14ac:dyDescent="0.3">
      <c r="A1083" s="604" t="s">
        <v>2018</v>
      </c>
      <c r="B1083" s="605" t="s">
        <v>1525</v>
      </c>
      <c r="C1083" s="605" t="s">
        <v>1508</v>
      </c>
      <c r="D1083" s="605" t="s">
        <v>1553</v>
      </c>
      <c r="E1083" s="605" t="s">
        <v>1554</v>
      </c>
      <c r="F1083" s="622"/>
      <c r="G1083" s="622"/>
      <c r="H1083" s="622"/>
      <c r="I1083" s="622"/>
      <c r="J1083" s="622">
        <v>1</v>
      </c>
      <c r="K1083" s="622">
        <v>213</v>
      </c>
      <c r="L1083" s="622">
        <v>1</v>
      </c>
      <c r="M1083" s="622">
        <v>213</v>
      </c>
      <c r="N1083" s="622"/>
      <c r="O1083" s="622"/>
      <c r="P1083" s="610"/>
      <c r="Q1083" s="623"/>
    </row>
    <row r="1084" spans="1:17" ht="14.4" customHeight="1" x14ac:dyDescent="0.3">
      <c r="A1084" s="604" t="s">
        <v>2018</v>
      </c>
      <c r="B1084" s="605" t="s">
        <v>1525</v>
      </c>
      <c r="C1084" s="605" t="s">
        <v>1508</v>
      </c>
      <c r="D1084" s="605" t="s">
        <v>1555</v>
      </c>
      <c r="E1084" s="605" t="s">
        <v>1556</v>
      </c>
      <c r="F1084" s="622">
        <v>1</v>
      </c>
      <c r="G1084" s="622">
        <v>151</v>
      </c>
      <c r="H1084" s="622"/>
      <c r="I1084" s="622">
        <v>151</v>
      </c>
      <c r="J1084" s="622"/>
      <c r="K1084" s="622"/>
      <c r="L1084" s="622"/>
      <c r="M1084" s="622"/>
      <c r="N1084" s="622"/>
      <c r="O1084" s="622"/>
      <c r="P1084" s="610"/>
      <c r="Q1084" s="623"/>
    </row>
    <row r="1085" spans="1:17" ht="14.4" customHeight="1" x14ac:dyDescent="0.3">
      <c r="A1085" s="604" t="s">
        <v>2018</v>
      </c>
      <c r="B1085" s="605" t="s">
        <v>1525</v>
      </c>
      <c r="C1085" s="605" t="s">
        <v>1508</v>
      </c>
      <c r="D1085" s="605" t="s">
        <v>1557</v>
      </c>
      <c r="E1085" s="605" t="s">
        <v>1558</v>
      </c>
      <c r="F1085" s="622">
        <v>1</v>
      </c>
      <c r="G1085" s="622">
        <v>183</v>
      </c>
      <c r="H1085" s="622"/>
      <c r="I1085" s="622">
        <v>183</v>
      </c>
      <c r="J1085" s="622"/>
      <c r="K1085" s="622"/>
      <c r="L1085" s="622"/>
      <c r="M1085" s="622"/>
      <c r="N1085" s="622"/>
      <c r="O1085" s="622"/>
      <c r="P1085" s="610"/>
      <c r="Q1085" s="623"/>
    </row>
    <row r="1086" spans="1:17" ht="14.4" customHeight="1" x14ac:dyDescent="0.3">
      <c r="A1086" s="604" t="s">
        <v>2018</v>
      </c>
      <c r="B1086" s="605" t="s">
        <v>1525</v>
      </c>
      <c r="C1086" s="605" t="s">
        <v>1508</v>
      </c>
      <c r="D1086" s="605" t="s">
        <v>1559</v>
      </c>
      <c r="E1086" s="605" t="s">
        <v>1560</v>
      </c>
      <c r="F1086" s="622">
        <v>1</v>
      </c>
      <c r="G1086" s="622">
        <v>125</v>
      </c>
      <c r="H1086" s="622"/>
      <c r="I1086" s="622">
        <v>125</v>
      </c>
      <c r="J1086" s="622"/>
      <c r="K1086" s="622"/>
      <c r="L1086" s="622"/>
      <c r="M1086" s="622"/>
      <c r="N1086" s="622">
        <v>1</v>
      </c>
      <c r="O1086" s="622">
        <v>128</v>
      </c>
      <c r="P1086" s="610"/>
      <c r="Q1086" s="623">
        <v>128</v>
      </c>
    </row>
    <row r="1087" spans="1:17" ht="14.4" customHeight="1" x14ac:dyDescent="0.3">
      <c r="A1087" s="604" t="s">
        <v>2018</v>
      </c>
      <c r="B1087" s="605" t="s">
        <v>1525</v>
      </c>
      <c r="C1087" s="605" t="s">
        <v>1508</v>
      </c>
      <c r="D1087" s="605" t="s">
        <v>1561</v>
      </c>
      <c r="E1087" s="605" t="s">
        <v>1562</v>
      </c>
      <c r="F1087" s="622">
        <v>7</v>
      </c>
      <c r="G1087" s="622">
        <v>1533</v>
      </c>
      <c r="H1087" s="622">
        <v>2.2914798206278029</v>
      </c>
      <c r="I1087" s="622">
        <v>219</v>
      </c>
      <c r="J1087" s="622">
        <v>3</v>
      </c>
      <c r="K1087" s="622">
        <v>669</v>
      </c>
      <c r="L1087" s="622">
        <v>1</v>
      </c>
      <c r="M1087" s="622">
        <v>223</v>
      </c>
      <c r="N1087" s="622">
        <v>1</v>
      </c>
      <c r="O1087" s="622">
        <v>223</v>
      </c>
      <c r="P1087" s="610">
        <v>0.33333333333333331</v>
      </c>
      <c r="Q1087" s="623">
        <v>223</v>
      </c>
    </row>
    <row r="1088" spans="1:17" ht="14.4" customHeight="1" x14ac:dyDescent="0.3">
      <c r="A1088" s="604" t="s">
        <v>2018</v>
      </c>
      <c r="B1088" s="605" t="s">
        <v>1525</v>
      </c>
      <c r="C1088" s="605" t="s">
        <v>1508</v>
      </c>
      <c r="D1088" s="605" t="s">
        <v>1593</v>
      </c>
      <c r="E1088" s="605" t="s">
        <v>1594</v>
      </c>
      <c r="F1088" s="622">
        <v>1</v>
      </c>
      <c r="G1088" s="622">
        <v>5076</v>
      </c>
      <c r="H1088" s="622"/>
      <c r="I1088" s="622">
        <v>5076</v>
      </c>
      <c r="J1088" s="622"/>
      <c r="K1088" s="622"/>
      <c r="L1088" s="622"/>
      <c r="M1088" s="622"/>
      <c r="N1088" s="622"/>
      <c r="O1088" s="622"/>
      <c r="P1088" s="610"/>
      <c r="Q1088" s="623"/>
    </row>
    <row r="1089" spans="1:17" ht="14.4" customHeight="1" x14ac:dyDescent="0.3">
      <c r="A1089" s="604" t="s">
        <v>2018</v>
      </c>
      <c r="B1089" s="605" t="s">
        <v>1525</v>
      </c>
      <c r="C1089" s="605" t="s">
        <v>1508</v>
      </c>
      <c r="D1089" s="605" t="s">
        <v>1601</v>
      </c>
      <c r="E1089" s="605" t="s">
        <v>1602</v>
      </c>
      <c r="F1089" s="622">
        <v>11</v>
      </c>
      <c r="G1089" s="622">
        <v>1925</v>
      </c>
      <c r="H1089" s="622">
        <v>0.83659278574532814</v>
      </c>
      <c r="I1089" s="622">
        <v>175</v>
      </c>
      <c r="J1089" s="622">
        <v>13</v>
      </c>
      <c r="K1089" s="622">
        <v>2301</v>
      </c>
      <c r="L1089" s="622">
        <v>1</v>
      </c>
      <c r="M1089" s="622">
        <v>177</v>
      </c>
      <c r="N1089" s="622">
        <v>15</v>
      </c>
      <c r="O1089" s="622">
        <v>2655</v>
      </c>
      <c r="P1089" s="610">
        <v>1.1538461538461537</v>
      </c>
      <c r="Q1089" s="623">
        <v>177</v>
      </c>
    </row>
    <row r="1090" spans="1:17" ht="14.4" customHeight="1" x14ac:dyDescent="0.3">
      <c r="A1090" s="604" t="s">
        <v>2018</v>
      </c>
      <c r="B1090" s="605" t="s">
        <v>1525</v>
      </c>
      <c r="C1090" s="605" t="s">
        <v>1508</v>
      </c>
      <c r="D1090" s="605" t="s">
        <v>1603</v>
      </c>
      <c r="E1090" s="605" t="s">
        <v>1604</v>
      </c>
      <c r="F1090" s="622"/>
      <c r="G1090" s="622"/>
      <c r="H1090" s="622"/>
      <c r="I1090" s="622"/>
      <c r="J1090" s="622">
        <v>2</v>
      </c>
      <c r="K1090" s="622">
        <v>4096</v>
      </c>
      <c r="L1090" s="622">
        <v>1</v>
      </c>
      <c r="M1090" s="622">
        <v>2048</v>
      </c>
      <c r="N1090" s="622">
        <v>1</v>
      </c>
      <c r="O1090" s="622">
        <v>2049</v>
      </c>
      <c r="P1090" s="610">
        <v>0.500244140625</v>
      </c>
      <c r="Q1090" s="623">
        <v>2049</v>
      </c>
    </row>
    <row r="1091" spans="1:17" ht="14.4" customHeight="1" x14ac:dyDescent="0.3">
      <c r="A1091" s="604" t="s">
        <v>2018</v>
      </c>
      <c r="B1091" s="605" t="s">
        <v>1525</v>
      </c>
      <c r="C1091" s="605" t="s">
        <v>1508</v>
      </c>
      <c r="D1091" s="605" t="s">
        <v>1609</v>
      </c>
      <c r="E1091" s="605" t="s">
        <v>1610</v>
      </c>
      <c r="F1091" s="622">
        <v>1</v>
      </c>
      <c r="G1091" s="622">
        <v>2696</v>
      </c>
      <c r="H1091" s="622"/>
      <c r="I1091" s="622">
        <v>2696</v>
      </c>
      <c r="J1091" s="622"/>
      <c r="K1091" s="622"/>
      <c r="L1091" s="622"/>
      <c r="M1091" s="622"/>
      <c r="N1091" s="622"/>
      <c r="O1091" s="622"/>
      <c r="P1091" s="610"/>
      <c r="Q1091" s="623"/>
    </row>
    <row r="1092" spans="1:17" ht="14.4" customHeight="1" x14ac:dyDescent="0.3">
      <c r="A1092" s="604" t="s">
        <v>2018</v>
      </c>
      <c r="B1092" s="605" t="s">
        <v>1525</v>
      </c>
      <c r="C1092" s="605" t="s">
        <v>1508</v>
      </c>
      <c r="D1092" s="605" t="s">
        <v>1611</v>
      </c>
      <c r="E1092" s="605" t="s">
        <v>1612</v>
      </c>
      <c r="F1092" s="622">
        <v>1</v>
      </c>
      <c r="G1092" s="622">
        <v>5188</v>
      </c>
      <c r="H1092" s="622"/>
      <c r="I1092" s="622">
        <v>5188</v>
      </c>
      <c r="J1092" s="622"/>
      <c r="K1092" s="622"/>
      <c r="L1092" s="622"/>
      <c r="M1092" s="622"/>
      <c r="N1092" s="622"/>
      <c r="O1092" s="622"/>
      <c r="P1092" s="610"/>
      <c r="Q1092" s="623"/>
    </row>
    <row r="1093" spans="1:17" ht="14.4" customHeight="1" x14ac:dyDescent="0.3">
      <c r="A1093" s="604" t="s">
        <v>2018</v>
      </c>
      <c r="B1093" s="605" t="s">
        <v>1525</v>
      </c>
      <c r="C1093" s="605" t="s">
        <v>1508</v>
      </c>
      <c r="D1093" s="605" t="s">
        <v>1619</v>
      </c>
      <c r="E1093" s="605" t="s">
        <v>1620</v>
      </c>
      <c r="F1093" s="622">
        <v>4</v>
      </c>
      <c r="G1093" s="622">
        <v>604</v>
      </c>
      <c r="H1093" s="622">
        <v>3.8967741935483873</v>
      </c>
      <c r="I1093" s="622">
        <v>151</v>
      </c>
      <c r="J1093" s="622">
        <v>1</v>
      </c>
      <c r="K1093" s="622">
        <v>155</v>
      </c>
      <c r="L1093" s="622">
        <v>1</v>
      </c>
      <c r="M1093" s="622">
        <v>155</v>
      </c>
      <c r="N1093" s="622">
        <v>2</v>
      </c>
      <c r="O1093" s="622">
        <v>310</v>
      </c>
      <c r="P1093" s="610">
        <v>2</v>
      </c>
      <c r="Q1093" s="623">
        <v>155</v>
      </c>
    </row>
    <row r="1094" spans="1:17" ht="14.4" customHeight="1" x14ac:dyDescent="0.3">
      <c r="A1094" s="604" t="s">
        <v>2018</v>
      </c>
      <c r="B1094" s="605" t="s">
        <v>1525</v>
      </c>
      <c r="C1094" s="605" t="s">
        <v>1508</v>
      </c>
      <c r="D1094" s="605" t="s">
        <v>1621</v>
      </c>
      <c r="E1094" s="605" t="s">
        <v>1622</v>
      </c>
      <c r="F1094" s="622">
        <v>1</v>
      </c>
      <c r="G1094" s="622">
        <v>195</v>
      </c>
      <c r="H1094" s="622"/>
      <c r="I1094" s="622">
        <v>195</v>
      </c>
      <c r="J1094" s="622"/>
      <c r="K1094" s="622"/>
      <c r="L1094" s="622"/>
      <c r="M1094" s="622"/>
      <c r="N1094" s="622">
        <v>1</v>
      </c>
      <c r="O1094" s="622">
        <v>199</v>
      </c>
      <c r="P1094" s="610"/>
      <c r="Q1094" s="623">
        <v>199</v>
      </c>
    </row>
    <row r="1095" spans="1:17" ht="14.4" customHeight="1" x14ac:dyDescent="0.3">
      <c r="A1095" s="604" t="s">
        <v>2018</v>
      </c>
      <c r="B1095" s="605" t="s">
        <v>1525</v>
      </c>
      <c r="C1095" s="605" t="s">
        <v>1508</v>
      </c>
      <c r="D1095" s="605" t="s">
        <v>1631</v>
      </c>
      <c r="E1095" s="605" t="s">
        <v>1632</v>
      </c>
      <c r="F1095" s="622">
        <v>2</v>
      </c>
      <c r="G1095" s="622">
        <v>4246</v>
      </c>
      <c r="H1095" s="622"/>
      <c r="I1095" s="622">
        <v>2123</v>
      </c>
      <c r="J1095" s="622"/>
      <c r="K1095" s="622"/>
      <c r="L1095" s="622"/>
      <c r="M1095" s="622"/>
      <c r="N1095" s="622">
        <v>4</v>
      </c>
      <c r="O1095" s="622">
        <v>8620</v>
      </c>
      <c r="P1095" s="610"/>
      <c r="Q1095" s="623">
        <v>2155</v>
      </c>
    </row>
    <row r="1096" spans="1:17" ht="14.4" customHeight="1" x14ac:dyDescent="0.3">
      <c r="A1096" s="604" t="s">
        <v>2018</v>
      </c>
      <c r="B1096" s="605" t="s">
        <v>1525</v>
      </c>
      <c r="C1096" s="605" t="s">
        <v>1508</v>
      </c>
      <c r="D1096" s="605" t="s">
        <v>1633</v>
      </c>
      <c r="E1096" s="605" t="s">
        <v>1634</v>
      </c>
      <c r="F1096" s="622">
        <v>3</v>
      </c>
      <c r="G1096" s="622">
        <v>477</v>
      </c>
      <c r="H1096" s="622">
        <v>2.9263803680981595</v>
      </c>
      <c r="I1096" s="622">
        <v>159</v>
      </c>
      <c r="J1096" s="622">
        <v>1</v>
      </c>
      <c r="K1096" s="622">
        <v>163</v>
      </c>
      <c r="L1096" s="622">
        <v>1</v>
      </c>
      <c r="M1096" s="622">
        <v>163</v>
      </c>
      <c r="N1096" s="622">
        <v>2</v>
      </c>
      <c r="O1096" s="622">
        <v>326</v>
      </c>
      <c r="P1096" s="610">
        <v>2</v>
      </c>
      <c r="Q1096" s="623">
        <v>163</v>
      </c>
    </row>
    <row r="1097" spans="1:17" ht="14.4" customHeight="1" x14ac:dyDescent="0.3">
      <c r="A1097" s="604" t="s">
        <v>2019</v>
      </c>
      <c r="B1097" s="605" t="s">
        <v>1500</v>
      </c>
      <c r="C1097" s="605" t="s">
        <v>1508</v>
      </c>
      <c r="D1097" s="605" t="s">
        <v>1513</v>
      </c>
      <c r="E1097" s="605" t="s">
        <v>1514</v>
      </c>
      <c r="F1097" s="622">
        <v>1</v>
      </c>
      <c r="G1097" s="622">
        <v>123</v>
      </c>
      <c r="H1097" s="622"/>
      <c r="I1097" s="622">
        <v>123</v>
      </c>
      <c r="J1097" s="622"/>
      <c r="K1097" s="622"/>
      <c r="L1097" s="622"/>
      <c r="M1097" s="622"/>
      <c r="N1097" s="622"/>
      <c r="O1097" s="622"/>
      <c r="P1097" s="610"/>
      <c r="Q1097" s="623"/>
    </row>
    <row r="1098" spans="1:17" ht="14.4" customHeight="1" x14ac:dyDescent="0.3">
      <c r="A1098" s="604" t="s">
        <v>2019</v>
      </c>
      <c r="B1098" s="605" t="s">
        <v>1500</v>
      </c>
      <c r="C1098" s="605" t="s">
        <v>1508</v>
      </c>
      <c r="D1098" s="605" t="s">
        <v>1521</v>
      </c>
      <c r="E1098" s="605" t="s">
        <v>1522</v>
      </c>
      <c r="F1098" s="622">
        <v>1</v>
      </c>
      <c r="G1098" s="622">
        <v>725</v>
      </c>
      <c r="H1098" s="622"/>
      <c r="I1098" s="622">
        <v>725</v>
      </c>
      <c r="J1098" s="622"/>
      <c r="K1098" s="622"/>
      <c r="L1098" s="622"/>
      <c r="M1098" s="622"/>
      <c r="N1098" s="622"/>
      <c r="O1098" s="622"/>
      <c r="P1098" s="610"/>
      <c r="Q1098" s="623"/>
    </row>
    <row r="1099" spans="1:17" ht="14.4" customHeight="1" x14ac:dyDescent="0.3">
      <c r="A1099" s="604" t="s">
        <v>2019</v>
      </c>
      <c r="B1099" s="605" t="s">
        <v>1525</v>
      </c>
      <c r="C1099" s="605" t="s">
        <v>1526</v>
      </c>
      <c r="D1099" s="605" t="s">
        <v>1527</v>
      </c>
      <c r="E1099" s="605" t="s">
        <v>631</v>
      </c>
      <c r="F1099" s="622"/>
      <c r="G1099" s="622"/>
      <c r="H1099" s="622"/>
      <c r="I1099" s="622"/>
      <c r="J1099" s="622">
        <v>1</v>
      </c>
      <c r="K1099" s="622">
        <v>855.64</v>
      </c>
      <c r="L1099" s="622">
        <v>1</v>
      </c>
      <c r="M1099" s="622">
        <v>855.64</v>
      </c>
      <c r="N1099" s="622"/>
      <c r="O1099" s="622"/>
      <c r="P1099" s="610"/>
      <c r="Q1099" s="623"/>
    </row>
    <row r="1100" spans="1:17" ht="14.4" customHeight="1" x14ac:dyDescent="0.3">
      <c r="A1100" s="604" t="s">
        <v>2019</v>
      </c>
      <c r="B1100" s="605" t="s">
        <v>1525</v>
      </c>
      <c r="C1100" s="605" t="s">
        <v>1526</v>
      </c>
      <c r="D1100" s="605" t="s">
        <v>1528</v>
      </c>
      <c r="E1100" s="605" t="s">
        <v>631</v>
      </c>
      <c r="F1100" s="622"/>
      <c r="G1100" s="622"/>
      <c r="H1100" s="622"/>
      <c r="I1100" s="622"/>
      <c r="J1100" s="622">
        <v>1.75</v>
      </c>
      <c r="K1100" s="622">
        <v>2994.7200000000003</v>
      </c>
      <c r="L1100" s="622">
        <v>1</v>
      </c>
      <c r="M1100" s="622">
        <v>1711.2685714285715</v>
      </c>
      <c r="N1100" s="622"/>
      <c r="O1100" s="622"/>
      <c r="P1100" s="610"/>
      <c r="Q1100" s="623"/>
    </row>
    <row r="1101" spans="1:17" ht="14.4" customHeight="1" x14ac:dyDescent="0.3">
      <c r="A1101" s="604" t="s">
        <v>2019</v>
      </c>
      <c r="B1101" s="605" t="s">
        <v>1525</v>
      </c>
      <c r="C1101" s="605" t="s">
        <v>1526</v>
      </c>
      <c r="D1101" s="605" t="s">
        <v>1529</v>
      </c>
      <c r="E1101" s="605" t="s">
        <v>1530</v>
      </c>
      <c r="F1101" s="622">
        <v>0.33</v>
      </c>
      <c r="G1101" s="622">
        <v>843.25</v>
      </c>
      <c r="H1101" s="622"/>
      <c r="I1101" s="622">
        <v>2555.30303030303</v>
      </c>
      <c r="J1101" s="622"/>
      <c r="K1101" s="622"/>
      <c r="L1101" s="622"/>
      <c r="M1101" s="622"/>
      <c r="N1101" s="622"/>
      <c r="O1101" s="622"/>
      <c r="P1101" s="610"/>
      <c r="Q1101" s="623"/>
    </row>
    <row r="1102" spans="1:17" ht="14.4" customHeight="1" x14ac:dyDescent="0.3">
      <c r="A1102" s="604" t="s">
        <v>2019</v>
      </c>
      <c r="B1102" s="605" t="s">
        <v>1525</v>
      </c>
      <c r="C1102" s="605" t="s">
        <v>1526</v>
      </c>
      <c r="D1102" s="605" t="s">
        <v>1531</v>
      </c>
      <c r="E1102" s="605" t="s">
        <v>1530</v>
      </c>
      <c r="F1102" s="622"/>
      <c r="G1102" s="622"/>
      <c r="H1102" s="622"/>
      <c r="I1102" s="622"/>
      <c r="J1102" s="622">
        <v>0.2</v>
      </c>
      <c r="K1102" s="622">
        <v>1354.02</v>
      </c>
      <c r="L1102" s="622">
        <v>1</v>
      </c>
      <c r="M1102" s="622">
        <v>6770.0999999999995</v>
      </c>
      <c r="N1102" s="622">
        <v>0.4</v>
      </c>
      <c r="O1102" s="622">
        <v>2708.04</v>
      </c>
      <c r="P1102" s="610">
        <v>2</v>
      </c>
      <c r="Q1102" s="623">
        <v>6770.0999999999995</v>
      </c>
    </row>
    <row r="1103" spans="1:17" ht="14.4" customHeight="1" x14ac:dyDescent="0.3">
      <c r="A1103" s="604" t="s">
        <v>2019</v>
      </c>
      <c r="B1103" s="605" t="s">
        <v>1525</v>
      </c>
      <c r="C1103" s="605" t="s">
        <v>1526</v>
      </c>
      <c r="D1103" s="605" t="s">
        <v>1651</v>
      </c>
      <c r="E1103" s="605" t="s">
        <v>710</v>
      </c>
      <c r="F1103" s="622">
        <v>0.05</v>
      </c>
      <c r="G1103" s="622">
        <v>247.19</v>
      </c>
      <c r="H1103" s="622">
        <v>0.49998988652683107</v>
      </c>
      <c r="I1103" s="622">
        <v>4943.7999999999993</v>
      </c>
      <c r="J1103" s="622">
        <v>0.1</v>
      </c>
      <c r="K1103" s="622">
        <v>494.39</v>
      </c>
      <c r="L1103" s="622">
        <v>1</v>
      </c>
      <c r="M1103" s="622">
        <v>4943.8999999999996</v>
      </c>
      <c r="N1103" s="622">
        <v>0.16</v>
      </c>
      <c r="O1103" s="622">
        <v>791.02</v>
      </c>
      <c r="P1103" s="610">
        <v>1.5999919092214649</v>
      </c>
      <c r="Q1103" s="623">
        <v>4943.875</v>
      </c>
    </row>
    <row r="1104" spans="1:17" ht="14.4" customHeight="1" x14ac:dyDescent="0.3">
      <c r="A1104" s="604" t="s">
        <v>2019</v>
      </c>
      <c r="B1104" s="605" t="s">
        <v>1525</v>
      </c>
      <c r="C1104" s="605" t="s">
        <v>1526</v>
      </c>
      <c r="D1104" s="605" t="s">
        <v>1532</v>
      </c>
      <c r="E1104" s="605" t="s">
        <v>642</v>
      </c>
      <c r="F1104" s="622">
        <v>0.7</v>
      </c>
      <c r="G1104" s="622">
        <v>665.93</v>
      </c>
      <c r="H1104" s="622">
        <v>1.3999831816175077</v>
      </c>
      <c r="I1104" s="622">
        <v>951.32857142857142</v>
      </c>
      <c r="J1104" s="622">
        <v>0.5</v>
      </c>
      <c r="K1104" s="622">
        <v>475.67</v>
      </c>
      <c r="L1104" s="622">
        <v>1</v>
      </c>
      <c r="M1104" s="622">
        <v>951.34</v>
      </c>
      <c r="N1104" s="622">
        <v>0.5</v>
      </c>
      <c r="O1104" s="622">
        <v>502.41</v>
      </c>
      <c r="P1104" s="610">
        <v>1.0562154434797233</v>
      </c>
      <c r="Q1104" s="623">
        <v>1004.82</v>
      </c>
    </row>
    <row r="1105" spans="1:17" ht="14.4" customHeight="1" x14ac:dyDescent="0.3">
      <c r="A1105" s="604" t="s">
        <v>2019</v>
      </c>
      <c r="B1105" s="605" t="s">
        <v>1525</v>
      </c>
      <c r="C1105" s="605" t="s">
        <v>1526</v>
      </c>
      <c r="D1105" s="605" t="s">
        <v>1533</v>
      </c>
      <c r="E1105" s="605" t="s">
        <v>710</v>
      </c>
      <c r="F1105" s="622">
        <v>0.64000000000000012</v>
      </c>
      <c r="G1105" s="622">
        <v>6328.16</v>
      </c>
      <c r="H1105" s="622">
        <v>1.391299759474802</v>
      </c>
      <c r="I1105" s="622">
        <v>9887.7499999999982</v>
      </c>
      <c r="J1105" s="622">
        <v>0.45999999999999996</v>
      </c>
      <c r="K1105" s="622">
        <v>4548.38</v>
      </c>
      <c r="L1105" s="622">
        <v>1</v>
      </c>
      <c r="M1105" s="622">
        <v>9887.7826086956538</v>
      </c>
      <c r="N1105" s="622">
        <v>0.66999999999999993</v>
      </c>
      <c r="O1105" s="622">
        <v>6624.76</v>
      </c>
      <c r="P1105" s="610">
        <v>1.4565097902989637</v>
      </c>
      <c r="Q1105" s="623">
        <v>9887.7014925373151</v>
      </c>
    </row>
    <row r="1106" spans="1:17" ht="14.4" customHeight="1" x14ac:dyDescent="0.3">
      <c r="A1106" s="604" t="s">
        <v>2019</v>
      </c>
      <c r="B1106" s="605" t="s">
        <v>1525</v>
      </c>
      <c r="C1106" s="605" t="s">
        <v>1526</v>
      </c>
      <c r="D1106" s="605" t="s">
        <v>1856</v>
      </c>
      <c r="E1106" s="605" t="s">
        <v>1857</v>
      </c>
      <c r="F1106" s="622">
        <v>1</v>
      </c>
      <c r="G1106" s="622">
        <v>398.2</v>
      </c>
      <c r="H1106" s="622">
        <v>1</v>
      </c>
      <c r="I1106" s="622">
        <v>398.2</v>
      </c>
      <c r="J1106" s="622">
        <v>1</v>
      </c>
      <c r="K1106" s="622">
        <v>398.2</v>
      </c>
      <c r="L1106" s="622">
        <v>1</v>
      </c>
      <c r="M1106" s="622">
        <v>398.2</v>
      </c>
      <c r="N1106" s="622"/>
      <c r="O1106" s="622"/>
      <c r="P1106" s="610"/>
      <c r="Q1106" s="623"/>
    </row>
    <row r="1107" spans="1:17" ht="14.4" customHeight="1" x14ac:dyDescent="0.3">
      <c r="A1107" s="604" t="s">
        <v>2019</v>
      </c>
      <c r="B1107" s="605" t="s">
        <v>1525</v>
      </c>
      <c r="C1107" s="605" t="s">
        <v>1526</v>
      </c>
      <c r="D1107" s="605" t="s">
        <v>1536</v>
      </c>
      <c r="E1107" s="605" t="s">
        <v>646</v>
      </c>
      <c r="F1107" s="622">
        <v>1</v>
      </c>
      <c r="G1107" s="622">
        <v>932.82</v>
      </c>
      <c r="H1107" s="622">
        <v>1</v>
      </c>
      <c r="I1107" s="622">
        <v>932.82</v>
      </c>
      <c r="J1107" s="622">
        <v>1</v>
      </c>
      <c r="K1107" s="622">
        <v>932.82</v>
      </c>
      <c r="L1107" s="622">
        <v>1</v>
      </c>
      <c r="M1107" s="622">
        <v>932.82</v>
      </c>
      <c r="N1107" s="622"/>
      <c r="O1107" s="622"/>
      <c r="P1107" s="610"/>
      <c r="Q1107" s="623"/>
    </row>
    <row r="1108" spans="1:17" ht="14.4" customHeight="1" x14ac:dyDescent="0.3">
      <c r="A1108" s="604" t="s">
        <v>2019</v>
      </c>
      <c r="B1108" s="605" t="s">
        <v>1525</v>
      </c>
      <c r="C1108" s="605" t="s">
        <v>1526</v>
      </c>
      <c r="D1108" s="605" t="s">
        <v>1538</v>
      </c>
      <c r="E1108" s="605" t="s">
        <v>665</v>
      </c>
      <c r="F1108" s="622">
        <v>0.05</v>
      </c>
      <c r="G1108" s="622">
        <v>221.35</v>
      </c>
      <c r="H1108" s="622">
        <v>0.11904761904761905</v>
      </c>
      <c r="I1108" s="622">
        <v>4427</v>
      </c>
      <c r="J1108" s="622">
        <v>0.42000000000000004</v>
      </c>
      <c r="K1108" s="622">
        <v>1859.34</v>
      </c>
      <c r="L1108" s="622">
        <v>1</v>
      </c>
      <c r="M1108" s="622">
        <v>4426.9999999999991</v>
      </c>
      <c r="N1108" s="622">
        <v>0.28000000000000003</v>
      </c>
      <c r="O1108" s="622">
        <v>1273.32</v>
      </c>
      <c r="P1108" s="610">
        <v>0.68482364710058408</v>
      </c>
      <c r="Q1108" s="623">
        <v>4547.5714285714275</v>
      </c>
    </row>
    <row r="1109" spans="1:17" ht="14.4" customHeight="1" x14ac:dyDescent="0.3">
      <c r="A1109" s="604" t="s">
        <v>2019</v>
      </c>
      <c r="B1109" s="605" t="s">
        <v>1525</v>
      </c>
      <c r="C1109" s="605" t="s">
        <v>1526</v>
      </c>
      <c r="D1109" s="605" t="s">
        <v>1539</v>
      </c>
      <c r="E1109" s="605" t="s">
        <v>665</v>
      </c>
      <c r="F1109" s="622">
        <v>0.23</v>
      </c>
      <c r="G1109" s="622">
        <v>2036.4199999999998</v>
      </c>
      <c r="H1109" s="622">
        <v>4.5999999999999996</v>
      </c>
      <c r="I1109" s="622">
        <v>8853.9999999999982</v>
      </c>
      <c r="J1109" s="622">
        <v>0.05</v>
      </c>
      <c r="K1109" s="622">
        <v>442.7</v>
      </c>
      <c r="L1109" s="622">
        <v>1</v>
      </c>
      <c r="M1109" s="622">
        <v>8854</v>
      </c>
      <c r="N1109" s="622">
        <v>0.17</v>
      </c>
      <c r="O1109" s="622">
        <v>1546.1799999999998</v>
      </c>
      <c r="P1109" s="610">
        <v>3.4926135080189744</v>
      </c>
      <c r="Q1109" s="623">
        <v>9095.1764705882342</v>
      </c>
    </row>
    <row r="1110" spans="1:17" ht="14.4" customHeight="1" x14ac:dyDescent="0.3">
      <c r="A1110" s="604" t="s">
        <v>2019</v>
      </c>
      <c r="B1110" s="605" t="s">
        <v>1525</v>
      </c>
      <c r="C1110" s="605" t="s">
        <v>1526</v>
      </c>
      <c r="D1110" s="605" t="s">
        <v>1540</v>
      </c>
      <c r="E1110" s="605" t="s">
        <v>733</v>
      </c>
      <c r="F1110" s="622">
        <v>0.70000000000000007</v>
      </c>
      <c r="G1110" s="622">
        <v>1364.51</v>
      </c>
      <c r="H1110" s="622">
        <v>1.75</v>
      </c>
      <c r="I1110" s="622">
        <v>1949.2999999999997</v>
      </c>
      <c r="J1110" s="622">
        <v>0.4</v>
      </c>
      <c r="K1110" s="622">
        <v>779.72</v>
      </c>
      <c r="L1110" s="622">
        <v>1</v>
      </c>
      <c r="M1110" s="622">
        <v>1949.3</v>
      </c>
      <c r="N1110" s="622">
        <v>0.2</v>
      </c>
      <c r="O1110" s="622">
        <v>389.86</v>
      </c>
      <c r="P1110" s="610">
        <v>0.5</v>
      </c>
      <c r="Q1110" s="623">
        <v>1949.3</v>
      </c>
    </row>
    <row r="1111" spans="1:17" ht="14.4" customHeight="1" x14ac:dyDescent="0.3">
      <c r="A1111" s="604" t="s">
        <v>2019</v>
      </c>
      <c r="B1111" s="605" t="s">
        <v>1525</v>
      </c>
      <c r="C1111" s="605" t="s">
        <v>1526</v>
      </c>
      <c r="D1111" s="605" t="s">
        <v>1541</v>
      </c>
      <c r="E1111" s="605" t="s">
        <v>665</v>
      </c>
      <c r="F1111" s="622">
        <v>1.65</v>
      </c>
      <c r="G1111" s="622">
        <v>2921.8199999999997</v>
      </c>
      <c r="H1111" s="622">
        <v>0.71739130434782605</v>
      </c>
      <c r="I1111" s="622">
        <v>1770.8</v>
      </c>
      <c r="J1111" s="622">
        <v>2.2999999999999998</v>
      </c>
      <c r="K1111" s="622">
        <v>4072.8399999999997</v>
      </c>
      <c r="L1111" s="622">
        <v>1</v>
      </c>
      <c r="M1111" s="622">
        <v>1770.8</v>
      </c>
      <c r="N1111" s="622">
        <v>2.0499999999999998</v>
      </c>
      <c r="O1111" s="622">
        <v>3729.02</v>
      </c>
      <c r="P1111" s="610">
        <v>0.91558224727708437</v>
      </c>
      <c r="Q1111" s="623">
        <v>1819.0341463414636</v>
      </c>
    </row>
    <row r="1112" spans="1:17" ht="14.4" customHeight="1" x14ac:dyDescent="0.3">
      <c r="A1112" s="604" t="s">
        <v>2019</v>
      </c>
      <c r="B1112" s="605" t="s">
        <v>1525</v>
      </c>
      <c r="C1112" s="605" t="s">
        <v>1526</v>
      </c>
      <c r="D1112" s="605" t="s">
        <v>1542</v>
      </c>
      <c r="E1112" s="605" t="s">
        <v>650</v>
      </c>
      <c r="F1112" s="622">
        <v>0.15</v>
      </c>
      <c r="G1112" s="622">
        <v>56.9</v>
      </c>
      <c r="H1112" s="622">
        <v>0.23897522049559008</v>
      </c>
      <c r="I1112" s="622">
        <v>379.33333333333331</v>
      </c>
      <c r="J1112" s="622">
        <v>0.45999999999999996</v>
      </c>
      <c r="K1112" s="622">
        <v>238.1</v>
      </c>
      <c r="L1112" s="622">
        <v>1</v>
      </c>
      <c r="M1112" s="622">
        <v>517.60869565217399</v>
      </c>
      <c r="N1112" s="622">
        <v>0.15</v>
      </c>
      <c r="O1112" s="622">
        <v>77.64</v>
      </c>
      <c r="P1112" s="610">
        <v>0.32608147837043261</v>
      </c>
      <c r="Q1112" s="623">
        <v>517.6</v>
      </c>
    </row>
    <row r="1113" spans="1:17" ht="14.4" customHeight="1" x14ac:dyDescent="0.3">
      <c r="A1113" s="604" t="s">
        <v>2019</v>
      </c>
      <c r="B1113" s="605" t="s">
        <v>1525</v>
      </c>
      <c r="C1113" s="605" t="s">
        <v>1526</v>
      </c>
      <c r="D1113" s="605" t="s">
        <v>1543</v>
      </c>
      <c r="E1113" s="605" t="s">
        <v>627</v>
      </c>
      <c r="F1113" s="622">
        <v>0.2</v>
      </c>
      <c r="G1113" s="622">
        <v>180.76</v>
      </c>
      <c r="H1113" s="622"/>
      <c r="I1113" s="622">
        <v>903.8</v>
      </c>
      <c r="J1113" s="622"/>
      <c r="K1113" s="622"/>
      <c r="L1113" s="622"/>
      <c r="M1113" s="622"/>
      <c r="N1113" s="622">
        <v>0.2</v>
      </c>
      <c r="O1113" s="622">
        <v>180.76</v>
      </c>
      <c r="P1113" s="610"/>
      <c r="Q1113" s="623">
        <v>903.8</v>
      </c>
    </row>
    <row r="1114" spans="1:17" ht="14.4" customHeight="1" x14ac:dyDescent="0.3">
      <c r="A1114" s="604" t="s">
        <v>2019</v>
      </c>
      <c r="B1114" s="605" t="s">
        <v>1525</v>
      </c>
      <c r="C1114" s="605" t="s">
        <v>1526</v>
      </c>
      <c r="D1114" s="605" t="s">
        <v>1544</v>
      </c>
      <c r="E1114" s="605" t="s">
        <v>665</v>
      </c>
      <c r="F1114" s="622">
        <v>0.19</v>
      </c>
      <c r="G1114" s="622">
        <v>6658.23</v>
      </c>
      <c r="H1114" s="622">
        <v>1.6936932582754838</v>
      </c>
      <c r="I1114" s="622">
        <v>35043.31578947368</v>
      </c>
      <c r="J1114" s="622">
        <v>0.11</v>
      </c>
      <c r="K1114" s="622">
        <v>3931.19</v>
      </c>
      <c r="L1114" s="622">
        <v>1</v>
      </c>
      <c r="M1114" s="622">
        <v>35738.090909090912</v>
      </c>
      <c r="N1114" s="622">
        <v>0.16</v>
      </c>
      <c r="O1114" s="622">
        <v>5238.8</v>
      </c>
      <c r="P1114" s="610">
        <v>1.3326244724879743</v>
      </c>
      <c r="Q1114" s="623">
        <v>32742.5</v>
      </c>
    </row>
    <row r="1115" spans="1:17" ht="14.4" customHeight="1" x14ac:dyDescent="0.3">
      <c r="A1115" s="604" t="s">
        <v>2019</v>
      </c>
      <c r="B1115" s="605" t="s">
        <v>1525</v>
      </c>
      <c r="C1115" s="605" t="s">
        <v>1501</v>
      </c>
      <c r="D1115" s="605" t="s">
        <v>1679</v>
      </c>
      <c r="E1115" s="605" t="s">
        <v>1680</v>
      </c>
      <c r="F1115" s="622">
        <v>1</v>
      </c>
      <c r="G1115" s="622">
        <v>589.59</v>
      </c>
      <c r="H1115" s="622"/>
      <c r="I1115" s="622">
        <v>589.59</v>
      </c>
      <c r="J1115" s="622"/>
      <c r="K1115" s="622"/>
      <c r="L1115" s="622"/>
      <c r="M1115" s="622"/>
      <c r="N1115" s="622">
        <v>1</v>
      </c>
      <c r="O1115" s="622">
        <v>589.59</v>
      </c>
      <c r="P1115" s="610"/>
      <c r="Q1115" s="623">
        <v>589.59</v>
      </c>
    </row>
    <row r="1116" spans="1:17" ht="14.4" customHeight="1" x14ac:dyDescent="0.3">
      <c r="A1116" s="604" t="s">
        <v>2019</v>
      </c>
      <c r="B1116" s="605" t="s">
        <v>1525</v>
      </c>
      <c r="C1116" s="605" t="s">
        <v>1501</v>
      </c>
      <c r="D1116" s="605" t="s">
        <v>1681</v>
      </c>
      <c r="E1116" s="605" t="s">
        <v>1682</v>
      </c>
      <c r="F1116" s="622"/>
      <c r="G1116" s="622"/>
      <c r="H1116" s="622"/>
      <c r="I1116" s="622"/>
      <c r="J1116" s="622">
        <v>1</v>
      </c>
      <c r="K1116" s="622">
        <v>1447.28</v>
      </c>
      <c r="L1116" s="622">
        <v>1</v>
      </c>
      <c r="M1116" s="622">
        <v>1447.28</v>
      </c>
      <c r="N1116" s="622">
        <v>1</v>
      </c>
      <c r="O1116" s="622">
        <v>1447.28</v>
      </c>
      <c r="P1116" s="610">
        <v>1</v>
      </c>
      <c r="Q1116" s="623">
        <v>1447.28</v>
      </c>
    </row>
    <row r="1117" spans="1:17" ht="14.4" customHeight="1" x14ac:dyDescent="0.3">
      <c r="A1117" s="604" t="s">
        <v>2019</v>
      </c>
      <c r="B1117" s="605" t="s">
        <v>1525</v>
      </c>
      <c r="C1117" s="605" t="s">
        <v>1501</v>
      </c>
      <c r="D1117" s="605" t="s">
        <v>1683</v>
      </c>
      <c r="E1117" s="605" t="s">
        <v>1684</v>
      </c>
      <c r="F1117" s="622">
        <v>1</v>
      </c>
      <c r="G1117" s="622">
        <v>972.32</v>
      </c>
      <c r="H1117" s="622">
        <v>1</v>
      </c>
      <c r="I1117" s="622">
        <v>972.32</v>
      </c>
      <c r="J1117" s="622">
        <v>1</v>
      </c>
      <c r="K1117" s="622">
        <v>972.32</v>
      </c>
      <c r="L1117" s="622">
        <v>1</v>
      </c>
      <c r="M1117" s="622">
        <v>972.32</v>
      </c>
      <c r="N1117" s="622">
        <v>1</v>
      </c>
      <c r="O1117" s="622">
        <v>972.32</v>
      </c>
      <c r="P1117" s="610">
        <v>1</v>
      </c>
      <c r="Q1117" s="623">
        <v>972.32</v>
      </c>
    </row>
    <row r="1118" spans="1:17" ht="14.4" customHeight="1" x14ac:dyDescent="0.3">
      <c r="A1118" s="604" t="s">
        <v>2019</v>
      </c>
      <c r="B1118" s="605" t="s">
        <v>1525</v>
      </c>
      <c r="C1118" s="605" t="s">
        <v>1501</v>
      </c>
      <c r="D1118" s="605" t="s">
        <v>1685</v>
      </c>
      <c r="E1118" s="605" t="s">
        <v>1684</v>
      </c>
      <c r="F1118" s="622">
        <v>6</v>
      </c>
      <c r="G1118" s="622">
        <v>10243.86</v>
      </c>
      <c r="H1118" s="622">
        <v>1.2000000000000002</v>
      </c>
      <c r="I1118" s="622">
        <v>1707.3100000000002</v>
      </c>
      <c r="J1118" s="622">
        <v>5</v>
      </c>
      <c r="K1118" s="622">
        <v>8536.5499999999993</v>
      </c>
      <c r="L1118" s="622">
        <v>1</v>
      </c>
      <c r="M1118" s="622">
        <v>1707.31</v>
      </c>
      <c r="N1118" s="622">
        <v>9</v>
      </c>
      <c r="O1118" s="622">
        <v>15365.789999999997</v>
      </c>
      <c r="P1118" s="610">
        <v>1.7999999999999998</v>
      </c>
      <c r="Q1118" s="623">
        <v>1707.3099999999997</v>
      </c>
    </row>
    <row r="1119" spans="1:17" ht="14.4" customHeight="1" x14ac:dyDescent="0.3">
      <c r="A1119" s="604" t="s">
        <v>2019</v>
      </c>
      <c r="B1119" s="605" t="s">
        <v>1525</v>
      </c>
      <c r="C1119" s="605" t="s">
        <v>1501</v>
      </c>
      <c r="D1119" s="605" t="s">
        <v>1686</v>
      </c>
      <c r="E1119" s="605" t="s">
        <v>1684</v>
      </c>
      <c r="F1119" s="622">
        <v>1</v>
      </c>
      <c r="G1119" s="622">
        <v>2066.3000000000002</v>
      </c>
      <c r="H1119" s="622">
        <v>1</v>
      </c>
      <c r="I1119" s="622">
        <v>2066.3000000000002</v>
      </c>
      <c r="J1119" s="622">
        <v>1</v>
      </c>
      <c r="K1119" s="622">
        <v>2066.3000000000002</v>
      </c>
      <c r="L1119" s="622">
        <v>1</v>
      </c>
      <c r="M1119" s="622">
        <v>2066.3000000000002</v>
      </c>
      <c r="N1119" s="622"/>
      <c r="O1119" s="622"/>
      <c r="P1119" s="610"/>
      <c r="Q1119" s="623"/>
    </row>
    <row r="1120" spans="1:17" ht="14.4" customHeight="1" x14ac:dyDescent="0.3">
      <c r="A1120" s="604" t="s">
        <v>2019</v>
      </c>
      <c r="B1120" s="605" t="s">
        <v>1525</v>
      </c>
      <c r="C1120" s="605" t="s">
        <v>1501</v>
      </c>
      <c r="D1120" s="605" t="s">
        <v>1858</v>
      </c>
      <c r="E1120" s="605" t="s">
        <v>1750</v>
      </c>
      <c r="F1120" s="622">
        <v>1</v>
      </c>
      <c r="G1120" s="622">
        <v>1932.09</v>
      </c>
      <c r="H1120" s="622"/>
      <c r="I1120" s="622">
        <v>1932.09</v>
      </c>
      <c r="J1120" s="622"/>
      <c r="K1120" s="622"/>
      <c r="L1120" s="622"/>
      <c r="M1120" s="622"/>
      <c r="N1120" s="622"/>
      <c r="O1120" s="622"/>
      <c r="P1120" s="610"/>
      <c r="Q1120" s="623"/>
    </row>
    <row r="1121" spans="1:17" ht="14.4" customHeight="1" x14ac:dyDescent="0.3">
      <c r="A1121" s="604" t="s">
        <v>2019</v>
      </c>
      <c r="B1121" s="605" t="s">
        <v>1525</v>
      </c>
      <c r="C1121" s="605" t="s">
        <v>1501</v>
      </c>
      <c r="D1121" s="605" t="s">
        <v>1687</v>
      </c>
      <c r="E1121" s="605" t="s">
        <v>1688</v>
      </c>
      <c r="F1121" s="622"/>
      <c r="G1121" s="622"/>
      <c r="H1121" s="622"/>
      <c r="I1121" s="622"/>
      <c r="J1121" s="622"/>
      <c r="K1121" s="622"/>
      <c r="L1121" s="622"/>
      <c r="M1121" s="622"/>
      <c r="N1121" s="622">
        <v>1</v>
      </c>
      <c r="O1121" s="622">
        <v>1027.76</v>
      </c>
      <c r="P1121" s="610"/>
      <c r="Q1121" s="623">
        <v>1027.76</v>
      </c>
    </row>
    <row r="1122" spans="1:17" ht="14.4" customHeight="1" x14ac:dyDescent="0.3">
      <c r="A1122" s="604" t="s">
        <v>2019</v>
      </c>
      <c r="B1122" s="605" t="s">
        <v>1525</v>
      </c>
      <c r="C1122" s="605" t="s">
        <v>1501</v>
      </c>
      <c r="D1122" s="605" t="s">
        <v>1689</v>
      </c>
      <c r="E1122" s="605" t="s">
        <v>1688</v>
      </c>
      <c r="F1122" s="622">
        <v>4</v>
      </c>
      <c r="G1122" s="622">
        <v>8567.4</v>
      </c>
      <c r="H1122" s="622">
        <v>4</v>
      </c>
      <c r="I1122" s="622">
        <v>2141.85</v>
      </c>
      <c r="J1122" s="622">
        <v>1</v>
      </c>
      <c r="K1122" s="622">
        <v>2141.85</v>
      </c>
      <c r="L1122" s="622">
        <v>1</v>
      </c>
      <c r="M1122" s="622">
        <v>2141.85</v>
      </c>
      <c r="N1122" s="622">
        <v>2</v>
      </c>
      <c r="O1122" s="622">
        <v>4283.7</v>
      </c>
      <c r="P1122" s="610">
        <v>2</v>
      </c>
      <c r="Q1122" s="623">
        <v>2141.85</v>
      </c>
    </row>
    <row r="1123" spans="1:17" ht="14.4" customHeight="1" x14ac:dyDescent="0.3">
      <c r="A1123" s="604" t="s">
        <v>2019</v>
      </c>
      <c r="B1123" s="605" t="s">
        <v>1525</v>
      </c>
      <c r="C1123" s="605" t="s">
        <v>1501</v>
      </c>
      <c r="D1123" s="605" t="s">
        <v>1690</v>
      </c>
      <c r="E1123" s="605" t="s">
        <v>1691</v>
      </c>
      <c r="F1123" s="622">
        <v>1</v>
      </c>
      <c r="G1123" s="622">
        <v>3003.38</v>
      </c>
      <c r="H1123" s="622">
        <v>0.5</v>
      </c>
      <c r="I1123" s="622">
        <v>3003.38</v>
      </c>
      <c r="J1123" s="622">
        <v>2</v>
      </c>
      <c r="K1123" s="622">
        <v>6006.76</v>
      </c>
      <c r="L1123" s="622">
        <v>1</v>
      </c>
      <c r="M1123" s="622">
        <v>3003.38</v>
      </c>
      <c r="N1123" s="622">
        <v>1</v>
      </c>
      <c r="O1123" s="622">
        <v>3003.38</v>
      </c>
      <c r="P1123" s="610">
        <v>0.5</v>
      </c>
      <c r="Q1123" s="623">
        <v>3003.38</v>
      </c>
    </row>
    <row r="1124" spans="1:17" ht="14.4" customHeight="1" x14ac:dyDescent="0.3">
      <c r="A1124" s="604" t="s">
        <v>2019</v>
      </c>
      <c r="B1124" s="605" t="s">
        <v>1525</v>
      </c>
      <c r="C1124" s="605" t="s">
        <v>1501</v>
      </c>
      <c r="D1124" s="605" t="s">
        <v>1694</v>
      </c>
      <c r="E1124" s="605" t="s">
        <v>1695</v>
      </c>
      <c r="F1124" s="622">
        <v>5</v>
      </c>
      <c r="G1124" s="622">
        <v>20689.45</v>
      </c>
      <c r="H1124" s="622">
        <v>1.25</v>
      </c>
      <c r="I1124" s="622">
        <v>4137.8900000000003</v>
      </c>
      <c r="J1124" s="622">
        <v>4</v>
      </c>
      <c r="K1124" s="622">
        <v>16551.560000000001</v>
      </c>
      <c r="L1124" s="622">
        <v>1</v>
      </c>
      <c r="M1124" s="622">
        <v>4137.8900000000003</v>
      </c>
      <c r="N1124" s="622">
        <v>7</v>
      </c>
      <c r="O1124" s="622">
        <v>28965.230000000003</v>
      </c>
      <c r="P1124" s="610">
        <v>1.75</v>
      </c>
      <c r="Q1124" s="623">
        <v>4137.8900000000003</v>
      </c>
    </row>
    <row r="1125" spans="1:17" ht="14.4" customHeight="1" x14ac:dyDescent="0.3">
      <c r="A1125" s="604" t="s">
        <v>2019</v>
      </c>
      <c r="B1125" s="605" t="s">
        <v>1525</v>
      </c>
      <c r="C1125" s="605" t="s">
        <v>1501</v>
      </c>
      <c r="D1125" s="605" t="s">
        <v>1700</v>
      </c>
      <c r="E1125" s="605" t="s">
        <v>1701</v>
      </c>
      <c r="F1125" s="622">
        <v>1</v>
      </c>
      <c r="G1125" s="622">
        <v>1002.8</v>
      </c>
      <c r="H1125" s="622">
        <v>0.5</v>
      </c>
      <c r="I1125" s="622">
        <v>1002.8</v>
      </c>
      <c r="J1125" s="622">
        <v>2</v>
      </c>
      <c r="K1125" s="622">
        <v>2005.6</v>
      </c>
      <c r="L1125" s="622">
        <v>1</v>
      </c>
      <c r="M1125" s="622">
        <v>1002.8</v>
      </c>
      <c r="N1125" s="622">
        <v>4</v>
      </c>
      <c r="O1125" s="622">
        <v>4011.2</v>
      </c>
      <c r="P1125" s="610">
        <v>2</v>
      </c>
      <c r="Q1125" s="623">
        <v>1002.8</v>
      </c>
    </row>
    <row r="1126" spans="1:17" ht="14.4" customHeight="1" x14ac:dyDescent="0.3">
      <c r="A1126" s="604" t="s">
        <v>2019</v>
      </c>
      <c r="B1126" s="605" t="s">
        <v>1525</v>
      </c>
      <c r="C1126" s="605" t="s">
        <v>1501</v>
      </c>
      <c r="D1126" s="605" t="s">
        <v>1702</v>
      </c>
      <c r="E1126" s="605" t="s">
        <v>1703</v>
      </c>
      <c r="F1126" s="622">
        <v>1</v>
      </c>
      <c r="G1126" s="622">
        <v>7650</v>
      </c>
      <c r="H1126" s="622">
        <v>1</v>
      </c>
      <c r="I1126" s="622">
        <v>7650</v>
      </c>
      <c r="J1126" s="622">
        <v>1</v>
      </c>
      <c r="K1126" s="622">
        <v>7650</v>
      </c>
      <c r="L1126" s="622">
        <v>1</v>
      </c>
      <c r="M1126" s="622">
        <v>7650</v>
      </c>
      <c r="N1126" s="622">
        <v>1</v>
      </c>
      <c r="O1126" s="622">
        <v>7650</v>
      </c>
      <c r="P1126" s="610">
        <v>1</v>
      </c>
      <c r="Q1126" s="623">
        <v>7650</v>
      </c>
    </row>
    <row r="1127" spans="1:17" ht="14.4" customHeight="1" x14ac:dyDescent="0.3">
      <c r="A1127" s="604" t="s">
        <v>2019</v>
      </c>
      <c r="B1127" s="605" t="s">
        <v>1525</v>
      </c>
      <c r="C1127" s="605" t="s">
        <v>1501</v>
      </c>
      <c r="D1127" s="605" t="s">
        <v>1708</v>
      </c>
      <c r="E1127" s="605" t="s">
        <v>1709</v>
      </c>
      <c r="F1127" s="622">
        <v>1</v>
      </c>
      <c r="G1127" s="622">
        <v>2170.9699999999998</v>
      </c>
      <c r="H1127" s="622">
        <v>0.5</v>
      </c>
      <c r="I1127" s="622">
        <v>2170.9699999999998</v>
      </c>
      <c r="J1127" s="622">
        <v>2</v>
      </c>
      <c r="K1127" s="622">
        <v>4341.9399999999996</v>
      </c>
      <c r="L1127" s="622">
        <v>1</v>
      </c>
      <c r="M1127" s="622">
        <v>2170.9699999999998</v>
      </c>
      <c r="N1127" s="622">
        <v>1</v>
      </c>
      <c r="O1127" s="622">
        <v>2170.9699999999998</v>
      </c>
      <c r="P1127" s="610">
        <v>0.5</v>
      </c>
      <c r="Q1127" s="623">
        <v>2170.9699999999998</v>
      </c>
    </row>
    <row r="1128" spans="1:17" ht="14.4" customHeight="1" x14ac:dyDescent="0.3">
      <c r="A1128" s="604" t="s">
        <v>2019</v>
      </c>
      <c r="B1128" s="605" t="s">
        <v>1525</v>
      </c>
      <c r="C1128" s="605" t="s">
        <v>1501</v>
      </c>
      <c r="D1128" s="605" t="s">
        <v>1822</v>
      </c>
      <c r="E1128" s="605" t="s">
        <v>1823</v>
      </c>
      <c r="F1128" s="622">
        <v>1</v>
      </c>
      <c r="G1128" s="622">
        <v>5259.23</v>
      </c>
      <c r="H1128" s="622">
        <v>1</v>
      </c>
      <c r="I1128" s="622">
        <v>5259.23</v>
      </c>
      <c r="J1128" s="622">
        <v>1</v>
      </c>
      <c r="K1128" s="622">
        <v>5259.23</v>
      </c>
      <c r="L1128" s="622">
        <v>1</v>
      </c>
      <c r="M1128" s="622">
        <v>5259.23</v>
      </c>
      <c r="N1128" s="622">
        <v>1</v>
      </c>
      <c r="O1128" s="622">
        <v>5259.23</v>
      </c>
      <c r="P1128" s="610">
        <v>1</v>
      </c>
      <c r="Q1128" s="623">
        <v>5259.23</v>
      </c>
    </row>
    <row r="1129" spans="1:17" ht="14.4" customHeight="1" x14ac:dyDescent="0.3">
      <c r="A1129" s="604" t="s">
        <v>2019</v>
      </c>
      <c r="B1129" s="605" t="s">
        <v>1525</v>
      </c>
      <c r="C1129" s="605" t="s">
        <v>1501</v>
      </c>
      <c r="D1129" s="605" t="s">
        <v>1712</v>
      </c>
      <c r="E1129" s="605" t="s">
        <v>1713</v>
      </c>
      <c r="F1129" s="622">
        <v>1</v>
      </c>
      <c r="G1129" s="622">
        <v>605.65</v>
      </c>
      <c r="H1129" s="622">
        <v>0.5</v>
      </c>
      <c r="I1129" s="622">
        <v>605.65</v>
      </c>
      <c r="J1129" s="622">
        <v>2</v>
      </c>
      <c r="K1129" s="622">
        <v>1211.3</v>
      </c>
      <c r="L1129" s="622">
        <v>1</v>
      </c>
      <c r="M1129" s="622">
        <v>605.65</v>
      </c>
      <c r="N1129" s="622">
        <v>2</v>
      </c>
      <c r="O1129" s="622">
        <v>1211.3</v>
      </c>
      <c r="P1129" s="610">
        <v>1</v>
      </c>
      <c r="Q1129" s="623">
        <v>605.65</v>
      </c>
    </row>
    <row r="1130" spans="1:17" ht="14.4" customHeight="1" x14ac:dyDescent="0.3">
      <c r="A1130" s="604" t="s">
        <v>2019</v>
      </c>
      <c r="B1130" s="605" t="s">
        <v>1525</v>
      </c>
      <c r="C1130" s="605" t="s">
        <v>1501</v>
      </c>
      <c r="D1130" s="605" t="s">
        <v>1718</v>
      </c>
      <c r="E1130" s="605" t="s">
        <v>1717</v>
      </c>
      <c r="F1130" s="622">
        <v>3</v>
      </c>
      <c r="G1130" s="622">
        <v>2664.18</v>
      </c>
      <c r="H1130" s="622">
        <v>1.5</v>
      </c>
      <c r="I1130" s="622">
        <v>888.06</v>
      </c>
      <c r="J1130" s="622">
        <v>2</v>
      </c>
      <c r="K1130" s="622">
        <v>1776.12</v>
      </c>
      <c r="L1130" s="622">
        <v>1</v>
      </c>
      <c r="M1130" s="622">
        <v>888.06</v>
      </c>
      <c r="N1130" s="622"/>
      <c r="O1130" s="622"/>
      <c r="P1130" s="610"/>
      <c r="Q1130" s="623"/>
    </row>
    <row r="1131" spans="1:17" ht="14.4" customHeight="1" x14ac:dyDescent="0.3">
      <c r="A1131" s="604" t="s">
        <v>2019</v>
      </c>
      <c r="B1131" s="605" t="s">
        <v>1525</v>
      </c>
      <c r="C1131" s="605" t="s">
        <v>1501</v>
      </c>
      <c r="D1131" s="605" t="s">
        <v>1826</v>
      </c>
      <c r="E1131" s="605" t="s">
        <v>1827</v>
      </c>
      <c r="F1131" s="622">
        <v>1</v>
      </c>
      <c r="G1131" s="622">
        <v>888.06</v>
      </c>
      <c r="H1131" s="622"/>
      <c r="I1131" s="622">
        <v>888.06</v>
      </c>
      <c r="J1131" s="622"/>
      <c r="K1131" s="622"/>
      <c r="L1131" s="622"/>
      <c r="M1131" s="622"/>
      <c r="N1131" s="622"/>
      <c r="O1131" s="622"/>
      <c r="P1131" s="610"/>
      <c r="Q1131" s="623"/>
    </row>
    <row r="1132" spans="1:17" ht="14.4" customHeight="1" x14ac:dyDescent="0.3">
      <c r="A1132" s="604" t="s">
        <v>2019</v>
      </c>
      <c r="B1132" s="605" t="s">
        <v>1525</v>
      </c>
      <c r="C1132" s="605" t="s">
        <v>1501</v>
      </c>
      <c r="D1132" s="605" t="s">
        <v>1719</v>
      </c>
      <c r="E1132" s="605" t="s">
        <v>1720</v>
      </c>
      <c r="F1132" s="622">
        <v>1</v>
      </c>
      <c r="G1132" s="622">
        <v>831.16</v>
      </c>
      <c r="H1132" s="622">
        <v>1</v>
      </c>
      <c r="I1132" s="622">
        <v>831.16</v>
      </c>
      <c r="J1132" s="622">
        <v>1</v>
      </c>
      <c r="K1132" s="622">
        <v>831.16</v>
      </c>
      <c r="L1132" s="622">
        <v>1</v>
      </c>
      <c r="M1132" s="622">
        <v>831.16</v>
      </c>
      <c r="N1132" s="622">
        <v>1</v>
      </c>
      <c r="O1132" s="622">
        <v>831.16</v>
      </c>
      <c r="P1132" s="610">
        <v>1</v>
      </c>
      <c r="Q1132" s="623">
        <v>831.16</v>
      </c>
    </row>
    <row r="1133" spans="1:17" ht="14.4" customHeight="1" x14ac:dyDescent="0.3">
      <c r="A1133" s="604" t="s">
        <v>2019</v>
      </c>
      <c r="B1133" s="605" t="s">
        <v>1525</v>
      </c>
      <c r="C1133" s="605" t="s">
        <v>1501</v>
      </c>
      <c r="D1133" s="605" t="s">
        <v>1721</v>
      </c>
      <c r="E1133" s="605" t="s">
        <v>1722</v>
      </c>
      <c r="F1133" s="622"/>
      <c r="G1133" s="622"/>
      <c r="H1133" s="622"/>
      <c r="I1133" s="622"/>
      <c r="J1133" s="622">
        <v>1</v>
      </c>
      <c r="K1133" s="622">
        <v>1312.14</v>
      </c>
      <c r="L1133" s="622">
        <v>1</v>
      </c>
      <c r="M1133" s="622">
        <v>1312.14</v>
      </c>
      <c r="N1133" s="622">
        <v>2</v>
      </c>
      <c r="O1133" s="622">
        <v>2624.28</v>
      </c>
      <c r="P1133" s="610">
        <v>2</v>
      </c>
      <c r="Q1133" s="623">
        <v>1312.14</v>
      </c>
    </row>
    <row r="1134" spans="1:17" ht="14.4" customHeight="1" x14ac:dyDescent="0.3">
      <c r="A1134" s="604" t="s">
        <v>2019</v>
      </c>
      <c r="B1134" s="605" t="s">
        <v>1525</v>
      </c>
      <c r="C1134" s="605" t="s">
        <v>1501</v>
      </c>
      <c r="D1134" s="605" t="s">
        <v>1865</v>
      </c>
      <c r="E1134" s="605" t="s">
        <v>1866</v>
      </c>
      <c r="F1134" s="622"/>
      <c r="G1134" s="622"/>
      <c r="H1134" s="622"/>
      <c r="I1134" s="622"/>
      <c r="J1134" s="622"/>
      <c r="K1134" s="622"/>
      <c r="L1134" s="622"/>
      <c r="M1134" s="622"/>
      <c r="N1134" s="622">
        <v>5</v>
      </c>
      <c r="O1134" s="622">
        <v>18222.900000000001</v>
      </c>
      <c r="P1134" s="610"/>
      <c r="Q1134" s="623">
        <v>3644.5800000000004</v>
      </c>
    </row>
    <row r="1135" spans="1:17" ht="14.4" customHeight="1" x14ac:dyDescent="0.3">
      <c r="A1135" s="604" t="s">
        <v>2019</v>
      </c>
      <c r="B1135" s="605" t="s">
        <v>1525</v>
      </c>
      <c r="C1135" s="605" t="s">
        <v>1501</v>
      </c>
      <c r="D1135" s="605" t="s">
        <v>1723</v>
      </c>
      <c r="E1135" s="605" t="s">
        <v>1724</v>
      </c>
      <c r="F1135" s="622">
        <v>1</v>
      </c>
      <c r="G1135" s="622">
        <v>1146.33</v>
      </c>
      <c r="H1135" s="622">
        <v>0.5</v>
      </c>
      <c r="I1135" s="622">
        <v>1146.33</v>
      </c>
      <c r="J1135" s="622">
        <v>2</v>
      </c>
      <c r="K1135" s="622">
        <v>2292.66</v>
      </c>
      <c r="L1135" s="622">
        <v>1</v>
      </c>
      <c r="M1135" s="622">
        <v>1146.33</v>
      </c>
      <c r="N1135" s="622">
        <v>3</v>
      </c>
      <c r="O1135" s="622">
        <v>3438.99</v>
      </c>
      <c r="P1135" s="610">
        <v>1.5</v>
      </c>
      <c r="Q1135" s="623">
        <v>1146.33</v>
      </c>
    </row>
    <row r="1136" spans="1:17" ht="14.4" customHeight="1" x14ac:dyDescent="0.3">
      <c r="A1136" s="604" t="s">
        <v>2019</v>
      </c>
      <c r="B1136" s="605" t="s">
        <v>1525</v>
      </c>
      <c r="C1136" s="605" t="s">
        <v>1501</v>
      </c>
      <c r="D1136" s="605" t="s">
        <v>1725</v>
      </c>
      <c r="E1136" s="605" t="s">
        <v>1726</v>
      </c>
      <c r="F1136" s="622">
        <v>3</v>
      </c>
      <c r="G1136" s="622">
        <v>1077.3000000000002</v>
      </c>
      <c r="H1136" s="622">
        <v>3.0000000000000004</v>
      </c>
      <c r="I1136" s="622">
        <v>359.10000000000008</v>
      </c>
      <c r="J1136" s="622">
        <v>1</v>
      </c>
      <c r="K1136" s="622">
        <v>359.1</v>
      </c>
      <c r="L1136" s="622">
        <v>1</v>
      </c>
      <c r="M1136" s="622">
        <v>359.1</v>
      </c>
      <c r="N1136" s="622"/>
      <c r="O1136" s="622"/>
      <c r="P1136" s="610"/>
      <c r="Q1136" s="623"/>
    </row>
    <row r="1137" spans="1:17" ht="14.4" customHeight="1" x14ac:dyDescent="0.3">
      <c r="A1137" s="604" t="s">
        <v>2019</v>
      </c>
      <c r="B1137" s="605" t="s">
        <v>1525</v>
      </c>
      <c r="C1137" s="605" t="s">
        <v>1501</v>
      </c>
      <c r="D1137" s="605" t="s">
        <v>1502</v>
      </c>
      <c r="E1137" s="605" t="s">
        <v>1503</v>
      </c>
      <c r="F1137" s="622">
        <v>2</v>
      </c>
      <c r="G1137" s="622">
        <v>1787.8</v>
      </c>
      <c r="H1137" s="622">
        <v>2</v>
      </c>
      <c r="I1137" s="622">
        <v>893.9</v>
      </c>
      <c r="J1137" s="622">
        <v>1</v>
      </c>
      <c r="K1137" s="622">
        <v>893.9</v>
      </c>
      <c r="L1137" s="622">
        <v>1</v>
      </c>
      <c r="M1137" s="622">
        <v>893.9</v>
      </c>
      <c r="N1137" s="622">
        <v>2</v>
      </c>
      <c r="O1137" s="622">
        <v>1787.8</v>
      </c>
      <c r="P1137" s="610">
        <v>2</v>
      </c>
      <c r="Q1137" s="623">
        <v>893.9</v>
      </c>
    </row>
    <row r="1138" spans="1:17" ht="14.4" customHeight="1" x14ac:dyDescent="0.3">
      <c r="A1138" s="604" t="s">
        <v>2019</v>
      </c>
      <c r="B1138" s="605" t="s">
        <v>1525</v>
      </c>
      <c r="C1138" s="605" t="s">
        <v>1501</v>
      </c>
      <c r="D1138" s="605" t="s">
        <v>1869</v>
      </c>
      <c r="E1138" s="605" t="s">
        <v>1870</v>
      </c>
      <c r="F1138" s="622"/>
      <c r="G1138" s="622"/>
      <c r="H1138" s="622"/>
      <c r="I1138" s="622"/>
      <c r="J1138" s="622"/>
      <c r="K1138" s="622"/>
      <c r="L1138" s="622"/>
      <c r="M1138" s="622"/>
      <c r="N1138" s="622">
        <v>1</v>
      </c>
      <c r="O1138" s="622">
        <v>893.9</v>
      </c>
      <c r="P1138" s="610"/>
      <c r="Q1138" s="623">
        <v>893.9</v>
      </c>
    </row>
    <row r="1139" spans="1:17" ht="14.4" customHeight="1" x14ac:dyDescent="0.3">
      <c r="A1139" s="604" t="s">
        <v>2019</v>
      </c>
      <c r="B1139" s="605" t="s">
        <v>1525</v>
      </c>
      <c r="C1139" s="605" t="s">
        <v>1501</v>
      </c>
      <c r="D1139" s="605" t="s">
        <v>1727</v>
      </c>
      <c r="E1139" s="605" t="s">
        <v>1728</v>
      </c>
      <c r="F1139" s="622">
        <v>1</v>
      </c>
      <c r="G1139" s="622">
        <v>16831.689999999999</v>
      </c>
      <c r="H1139" s="622"/>
      <c r="I1139" s="622">
        <v>16831.689999999999</v>
      </c>
      <c r="J1139" s="622"/>
      <c r="K1139" s="622"/>
      <c r="L1139" s="622"/>
      <c r="M1139" s="622"/>
      <c r="N1139" s="622">
        <v>1</v>
      </c>
      <c r="O1139" s="622">
        <v>16831.689999999999</v>
      </c>
      <c r="P1139" s="610"/>
      <c r="Q1139" s="623">
        <v>16831.689999999999</v>
      </c>
    </row>
    <row r="1140" spans="1:17" ht="14.4" customHeight="1" x14ac:dyDescent="0.3">
      <c r="A1140" s="604" t="s">
        <v>2019</v>
      </c>
      <c r="B1140" s="605" t="s">
        <v>1525</v>
      </c>
      <c r="C1140" s="605" t="s">
        <v>1501</v>
      </c>
      <c r="D1140" s="605" t="s">
        <v>1729</v>
      </c>
      <c r="E1140" s="605" t="s">
        <v>1730</v>
      </c>
      <c r="F1140" s="622">
        <v>1</v>
      </c>
      <c r="G1140" s="622">
        <v>6587.13</v>
      </c>
      <c r="H1140" s="622">
        <v>1</v>
      </c>
      <c r="I1140" s="622">
        <v>6587.13</v>
      </c>
      <c r="J1140" s="622">
        <v>1</v>
      </c>
      <c r="K1140" s="622">
        <v>6587.13</v>
      </c>
      <c r="L1140" s="622">
        <v>1</v>
      </c>
      <c r="M1140" s="622">
        <v>6587.13</v>
      </c>
      <c r="N1140" s="622">
        <v>1</v>
      </c>
      <c r="O1140" s="622">
        <v>6587.13</v>
      </c>
      <c r="P1140" s="610">
        <v>1</v>
      </c>
      <c r="Q1140" s="623">
        <v>6587.13</v>
      </c>
    </row>
    <row r="1141" spans="1:17" ht="14.4" customHeight="1" x14ac:dyDescent="0.3">
      <c r="A1141" s="604" t="s">
        <v>2019</v>
      </c>
      <c r="B1141" s="605" t="s">
        <v>1525</v>
      </c>
      <c r="C1141" s="605" t="s">
        <v>1501</v>
      </c>
      <c r="D1141" s="605" t="s">
        <v>1545</v>
      </c>
      <c r="E1141" s="605" t="s">
        <v>1546</v>
      </c>
      <c r="F1141" s="622"/>
      <c r="G1141" s="622"/>
      <c r="H1141" s="622"/>
      <c r="I1141" s="622"/>
      <c r="J1141" s="622">
        <v>1</v>
      </c>
      <c r="K1141" s="622">
        <v>1841.62</v>
      </c>
      <c r="L1141" s="622">
        <v>1</v>
      </c>
      <c r="M1141" s="622">
        <v>1841.62</v>
      </c>
      <c r="N1141" s="622">
        <v>1</v>
      </c>
      <c r="O1141" s="622">
        <v>1841.62</v>
      </c>
      <c r="P1141" s="610">
        <v>1</v>
      </c>
      <c r="Q1141" s="623">
        <v>1841.62</v>
      </c>
    </row>
    <row r="1142" spans="1:17" ht="14.4" customHeight="1" x14ac:dyDescent="0.3">
      <c r="A1142" s="604" t="s">
        <v>2019</v>
      </c>
      <c r="B1142" s="605" t="s">
        <v>1525</v>
      </c>
      <c r="C1142" s="605" t="s">
        <v>1501</v>
      </c>
      <c r="D1142" s="605" t="s">
        <v>1733</v>
      </c>
      <c r="E1142" s="605" t="s">
        <v>1734</v>
      </c>
      <c r="F1142" s="622"/>
      <c r="G1142" s="622"/>
      <c r="H1142" s="622"/>
      <c r="I1142" s="622"/>
      <c r="J1142" s="622"/>
      <c r="K1142" s="622"/>
      <c r="L1142" s="622"/>
      <c r="M1142" s="622"/>
      <c r="N1142" s="622">
        <v>1</v>
      </c>
      <c r="O1142" s="622">
        <v>16719</v>
      </c>
      <c r="P1142" s="610"/>
      <c r="Q1142" s="623">
        <v>16719</v>
      </c>
    </row>
    <row r="1143" spans="1:17" ht="14.4" customHeight="1" x14ac:dyDescent="0.3">
      <c r="A1143" s="604" t="s">
        <v>2019</v>
      </c>
      <c r="B1143" s="605" t="s">
        <v>1525</v>
      </c>
      <c r="C1143" s="605" t="s">
        <v>1501</v>
      </c>
      <c r="D1143" s="605" t="s">
        <v>1886</v>
      </c>
      <c r="E1143" s="605" t="s">
        <v>1887</v>
      </c>
      <c r="F1143" s="622"/>
      <c r="G1143" s="622"/>
      <c r="H1143" s="622"/>
      <c r="I1143" s="622"/>
      <c r="J1143" s="622"/>
      <c r="K1143" s="622"/>
      <c r="L1143" s="622"/>
      <c r="M1143" s="622"/>
      <c r="N1143" s="622">
        <v>1</v>
      </c>
      <c r="O1143" s="622">
        <v>3106.5</v>
      </c>
      <c r="P1143" s="610"/>
      <c r="Q1143" s="623">
        <v>3106.5</v>
      </c>
    </row>
    <row r="1144" spans="1:17" ht="14.4" customHeight="1" x14ac:dyDescent="0.3">
      <c r="A1144" s="604" t="s">
        <v>2019</v>
      </c>
      <c r="B1144" s="605" t="s">
        <v>1525</v>
      </c>
      <c r="C1144" s="605" t="s">
        <v>1501</v>
      </c>
      <c r="D1144" s="605" t="s">
        <v>1741</v>
      </c>
      <c r="E1144" s="605" t="s">
        <v>1742</v>
      </c>
      <c r="F1144" s="622"/>
      <c r="G1144" s="622"/>
      <c r="H1144" s="622"/>
      <c r="I1144" s="622"/>
      <c r="J1144" s="622"/>
      <c r="K1144" s="622"/>
      <c r="L1144" s="622"/>
      <c r="M1144" s="622"/>
      <c r="N1144" s="622">
        <v>2</v>
      </c>
      <c r="O1144" s="622">
        <v>761.72</v>
      </c>
      <c r="P1144" s="610"/>
      <c r="Q1144" s="623">
        <v>380.86</v>
      </c>
    </row>
    <row r="1145" spans="1:17" ht="14.4" customHeight="1" x14ac:dyDescent="0.3">
      <c r="A1145" s="604" t="s">
        <v>2019</v>
      </c>
      <c r="B1145" s="605" t="s">
        <v>1525</v>
      </c>
      <c r="C1145" s="605" t="s">
        <v>1501</v>
      </c>
      <c r="D1145" s="605" t="s">
        <v>1871</v>
      </c>
      <c r="E1145" s="605" t="s">
        <v>1872</v>
      </c>
      <c r="F1145" s="622"/>
      <c r="G1145" s="622"/>
      <c r="H1145" s="622"/>
      <c r="I1145" s="622"/>
      <c r="J1145" s="622"/>
      <c r="K1145" s="622"/>
      <c r="L1145" s="622"/>
      <c r="M1145" s="622"/>
      <c r="N1145" s="622">
        <v>1</v>
      </c>
      <c r="O1145" s="622">
        <v>1085.2</v>
      </c>
      <c r="P1145" s="610"/>
      <c r="Q1145" s="623">
        <v>1085.2</v>
      </c>
    </row>
    <row r="1146" spans="1:17" ht="14.4" customHeight="1" x14ac:dyDescent="0.3">
      <c r="A1146" s="604" t="s">
        <v>2019</v>
      </c>
      <c r="B1146" s="605" t="s">
        <v>1525</v>
      </c>
      <c r="C1146" s="605" t="s">
        <v>1501</v>
      </c>
      <c r="D1146" s="605" t="s">
        <v>1888</v>
      </c>
      <c r="E1146" s="605" t="s">
        <v>1889</v>
      </c>
      <c r="F1146" s="622"/>
      <c r="G1146" s="622"/>
      <c r="H1146" s="622"/>
      <c r="I1146" s="622"/>
      <c r="J1146" s="622">
        <v>1</v>
      </c>
      <c r="K1146" s="622">
        <v>13465.47</v>
      </c>
      <c r="L1146" s="622">
        <v>1</v>
      </c>
      <c r="M1146" s="622">
        <v>13465.47</v>
      </c>
      <c r="N1146" s="622">
        <v>1</v>
      </c>
      <c r="O1146" s="622">
        <v>13465.47</v>
      </c>
      <c r="P1146" s="610">
        <v>1</v>
      </c>
      <c r="Q1146" s="623">
        <v>13465.47</v>
      </c>
    </row>
    <row r="1147" spans="1:17" ht="14.4" customHeight="1" x14ac:dyDescent="0.3">
      <c r="A1147" s="604" t="s">
        <v>2019</v>
      </c>
      <c r="B1147" s="605" t="s">
        <v>1525</v>
      </c>
      <c r="C1147" s="605" t="s">
        <v>1501</v>
      </c>
      <c r="D1147" s="605" t="s">
        <v>1743</v>
      </c>
      <c r="E1147" s="605" t="s">
        <v>1744</v>
      </c>
      <c r="F1147" s="622"/>
      <c r="G1147" s="622"/>
      <c r="H1147" s="622"/>
      <c r="I1147" s="622"/>
      <c r="J1147" s="622">
        <v>1</v>
      </c>
      <c r="K1147" s="622">
        <v>25888.05</v>
      </c>
      <c r="L1147" s="622">
        <v>1</v>
      </c>
      <c r="M1147" s="622">
        <v>25888.05</v>
      </c>
      <c r="N1147" s="622">
        <v>1</v>
      </c>
      <c r="O1147" s="622">
        <v>25888.05</v>
      </c>
      <c r="P1147" s="610">
        <v>1</v>
      </c>
      <c r="Q1147" s="623">
        <v>25888.05</v>
      </c>
    </row>
    <row r="1148" spans="1:17" ht="14.4" customHeight="1" x14ac:dyDescent="0.3">
      <c r="A1148" s="604" t="s">
        <v>2019</v>
      </c>
      <c r="B1148" s="605" t="s">
        <v>1525</v>
      </c>
      <c r="C1148" s="605" t="s">
        <v>1501</v>
      </c>
      <c r="D1148" s="605" t="s">
        <v>2020</v>
      </c>
      <c r="E1148" s="605" t="s">
        <v>2021</v>
      </c>
      <c r="F1148" s="622">
        <v>1</v>
      </c>
      <c r="G1148" s="622">
        <v>20319.98</v>
      </c>
      <c r="H1148" s="622"/>
      <c r="I1148" s="622">
        <v>20319.98</v>
      </c>
      <c r="J1148" s="622"/>
      <c r="K1148" s="622"/>
      <c r="L1148" s="622"/>
      <c r="M1148" s="622"/>
      <c r="N1148" s="622"/>
      <c r="O1148" s="622"/>
      <c r="P1148" s="610"/>
      <c r="Q1148" s="623"/>
    </row>
    <row r="1149" spans="1:17" ht="14.4" customHeight="1" x14ac:dyDescent="0.3">
      <c r="A1149" s="604" t="s">
        <v>2019</v>
      </c>
      <c r="B1149" s="605" t="s">
        <v>1525</v>
      </c>
      <c r="C1149" s="605" t="s">
        <v>1501</v>
      </c>
      <c r="D1149" s="605" t="s">
        <v>1747</v>
      </c>
      <c r="E1149" s="605" t="s">
        <v>1748</v>
      </c>
      <c r="F1149" s="622"/>
      <c r="G1149" s="622"/>
      <c r="H1149" s="622"/>
      <c r="I1149" s="622"/>
      <c r="J1149" s="622">
        <v>1</v>
      </c>
      <c r="K1149" s="622">
        <v>18900</v>
      </c>
      <c r="L1149" s="622">
        <v>1</v>
      </c>
      <c r="M1149" s="622">
        <v>18900</v>
      </c>
      <c r="N1149" s="622">
        <v>2</v>
      </c>
      <c r="O1149" s="622">
        <v>37800</v>
      </c>
      <c r="P1149" s="610">
        <v>2</v>
      </c>
      <c r="Q1149" s="623">
        <v>18900</v>
      </c>
    </row>
    <row r="1150" spans="1:17" ht="14.4" customHeight="1" x14ac:dyDescent="0.3">
      <c r="A1150" s="604" t="s">
        <v>2019</v>
      </c>
      <c r="B1150" s="605" t="s">
        <v>1525</v>
      </c>
      <c r="C1150" s="605" t="s">
        <v>1508</v>
      </c>
      <c r="D1150" s="605" t="s">
        <v>1553</v>
      </c>
      <c r="E1150" s="605" t="s">
        <v>1554</v>
      </c>
      <c r="F1150" s="622">
        <v>1</v>
      </c>
      <c r="G1150" s="622">
        <v>207</v>
      </c>
      <c r="H1150" s="622">
        <v>0.4859154929577465</v>
      </c>
      <c r="I1150" s="622">
        <v>207</v>
      </c>
      <c r="J1150" s="622">
        <v>2</v>
      </c>
      <c r="K1150" s="622">
        <v>426</v>
      </c>
      <c r="L1150" s="622">
        <v>1</v>
      </c>
      <c r="M1150" s="622">
        <v>213</v>
      </c>
      <c r="N1150" s="622"/>
      <c r="O1150" s="622"/>
      <c r="P1150" s="610"/>
      <c r="Q1150" s="623"/>
    </row>
    <row r="1151" spans="1:17" ht="14.4" customHeight="1" x14ac:dyDescent="0.3">
      <c r="A1151" s="604" t="s">
        <v>2019</v>
      </c>
      <c r="B1151" s="605" t="s">
        <v>1525</v>
      </c>
      <c r="C1151" s="605" t="s">
        <v>1508</v>
      </c>
      <c r="D1151" s="605" t="s">
        <v>1555</v>
      </c>
      <c r="E1151" s="605" t="s">
        <v>1556</v>
      </c>
      <c r="F1151" s="622"/>
      <c r="G1151" s="622"/>
      <c r="H1151" s="622"/>
      <c r="I1151" s="622"/>
      <c r="J1151" s="622">
        <v>2</v>
      </c>
      <c r="K1151" s="622">
        <v>310</v>
      </c>
      <c r="L1151" s="622">
        <v>1</v>
      </c>
      <c r="M1151" s="622">
        <v>155</v>
      </c>
      <c r="N1151" s="622">
        <v>2</v>
      </c>
      <c r="O1151" s="622">
        <v>310</v>
      </c>
      <c r="P1151" s="610">
        <v>1</v>
      </c>
      <c r="Q1151" s="623">
        <v>155</v>
      </c>
    </row>
    <row r="1152" spans="1:17" ht="14.4" customHeight="1" x14ac:dyDescent="0.3">
      <c r="A1152" s="604" t="s">
        <v>2019</v>
      </c>
      <c r="B1152" s="605" t="s">
        <v>1525</v>
      </c>
      <c r="C1152" s="605" t="s">
        <v>1508</v>
      </c>
      <c r="D1152" s="605" t="s">
        <v>1557</v>
      </c>
      <c r="E1152" s="605" t="s">
        <v>1558</v>
      </c>
      <c r="F1152" s="622">
        <v>8</v>
      </c>
      <c r="G1152" s="622">
        <v>1464</v>
      </c>
      <c r="H1152" s="622">
        <v>0.60222130810366103</v>
      </c>
      <c r="I1152" s="622">
        <v>183</v>
      </c>
      <c r="J1152" s="622">
        <v>13</v>
      </c>
      <c r="K1152" s="622">
        <v>2431</v>
      </c>
      <c r="L1152" s="622">
        <v>1</v>
      </c>
      <c r="M1152" s="622">
        <v>187</v>
      </c>
      <c r="N1152" s="622">
        <v>1</v>
      </c>
      <c r="O1152" s="622">
        <v>187</v>
      </c>
      <c r="P1152" s="610">
        <v>7.6923076923076927E-2</v>
      </c>
      <c r="Q1152" s="623">
        <v>187</v>
      </c>
    </row>
    <row r="1153" spans="1:17" ht="14.4" customHeight="1" x14ac:dyDescent="0.3">
      <c r="A1153" s="604" t="s">
        <v>2019</v>
      </c>
      <c r="B1153" s="605" t="s">
        <v>1525</v>
      </c>
      <c r="C1153" s="605" t="s">
        <v>1508</v>
      </c>
      <c r="D1153" s="605" t="s">
        <v>1559</v>
      </c>
      <c r="E1153" s="605" t="s">
        <v>1560</v>
      </c>
      <c r="F1153" s="622">
        <v>3</v>
      </c>
      <c r="G1153" s="622">
        <v>375</v>
      </c>
      <c r="H1153" s="622">
        <v>1.46484375</v>
      </c>
      <c r="I1153" s="622">
        <v>125</v>
      </c>
      <c r="J1153" s="622">
        <v>2</v>
      </c>
      <c r="K1153" s="622">
        <v>256</v>
      </c>
      <c r="L1153" s="622">
        <v>1</v>
      </c>
      <c r="M1153" s="622">
        <v>128</v>
      </c>
      <c r="N1153" s="622">
        <v>3</v>
      </c>
      <c r="O1153" s="622">
        <v>384</v>
      </c>
      <c r="P1153" s="610">
        <v>1.5</v>
      </c>
      <c r="Q1153" s="623">
        <v>128</v>
      </c>
    </row>
    <row r="1154" spans="1:17" ht="14.4" customHeight="1" x14ac:dyDescent="0.3">
      <c r="A1154" s="604" t="s">
        <v>2019</v>
      </c>
      <c r="B1154" s="605" t="s">
        <v>1525</v>
      </c>
      <c r="C1154" s="605" t="s">
        <v>1508</v>
      </c>
      <c r="D1154" s="605" t="s">
        <v>1561</v>
      </c>
      <c r="E1154" s="605" t="s">
        <v>1562</v>
      </c>
      <c r="F1154" s="622">
        <v>6</v>
      </c>
      <c r="G1154" s="622">
        <v>1314</v>
      </c>
      <c r="H1154" s="622">
        <v>1.9641255605381165</v>
      </c>
      <c r="I1154" s="622">
        <v>219</v>
      </c>
      <c r="J1154" s="622">
        <v>3</v>
      </c>
      <c r="K1154" s="622">
        <v>669</v>
      </c>
      <c r="L1154" s="622">
        <v>1</v>
      </c>
      <c r="M1154" s="622">
        <v>223</v>
      </c>
      <c r="N1154" s="622">
        <v>3</v>
      </c>
      <c r="O1154" s="622">
        <v>669</v>
      </c>
      <c r="P1154" s="610">
        <v>1</v>
      </c>
      <c r="Q1154" s="623">
        <v>223</v>
      </c>
    </row>
    <row r="1155" spans="1:17" ht="14.4" customHeight="1" x14ac:dyDescent="0.3">
      <c r="A1155" s="604" t="s">
        <v>2019</v>
      </c>
      <c r="B1155" s="605" t="s">
        <v>1525</v>
      </c>
      <c r="C1155" s="605" t="s">
        <v>1508</v>
      </c>
      <c r="D1155" s="605" t="s">
        <v>1567</v>
      </c>
      <c r="E1155" s="605" t="s">
        <v>1568</v>
      </c>
      <c r="F1155" s="622">
        <v>26</v>
      </c>
      <c r="G1155" s="622">
        <v>5746</v>
      </c>
      <c r="H1155" s="622">
        <v>0.70938271604938274</v>
      </c>
      <c r="I1155" s="622">
        <v>221</v>
      </c>
      <c r="J1155" s="622">
        <v>36</v>
      </c>
      <c r="K1155" s="622">
        <v>8100</v>
      </c>
      <c r="L1155" s="622">
        <v>1</v>
      </c>
      <c r="M1155" s="622">
        <v>225</v>
      </c>
      <c r="N1155" s="622">
        <v>30</v>
      </c>
      <c r="O1155" s="622">
        <v>6750</v>
      </c>
      <c r="P1155" s="610">
        <v>0.83333333333333337</v>
      </c>
      <c r="Q1155" s="623">
        <v>225</v>
      </c>
    </row>
    <row r="1156" spans="1:17" ht="14.4" customHeight="1" x14ac:dyDescent="0.3">
      <c r="A1156" s="604" t="s">
        <v>2019</v>
      </c>
      <c r="B1156" s="605" t="s">
        <v>1525</v>
      </c>
      <c r="C1156" s="605" t="s">
        <v>1508</v>
      </c>
      <c r="D1156" s="605" t="s">
        <v>1569</v>
      </c>
      <c r="E1156" s="605" t="s">
        <v>1570</v>
      </c>
      <c r="F1156" s="622">
        <v>1</v>
      </c>
      <c r="G1156" s="622">
        <v>613</v>
      </c>
      <c r="H1156" s="622">
        <v>0.4904</v>
      </c>
      <c r="I1156" s="622">
        <v>613</v>
      </c>
      <c r="J1156" s="622">
        <v>2</v>
      </c>
      <c r="K1156" s="622">
        <v>1250</v>
      </c>
      <c r="L1156" s="622">
        <v>1</v>
      </c>
      <c r="M1156" s="622">
        <v>625</v>
      </c>
      <c r="N1156" s="622">
        <v>1</v>
      </c>
      <c r="O1156" s="622">
        <v>626</v>
      </c>
      <c r="P1156" s="610">
        <v>0.50080000000000002</v>
      </c>
      <c r="Q1156" s="623">
        <v>626</v>
      </c>
    </row>
    <row r="1157" spans="1:17" ht="14.4" customHeight="1" x14ac:dyDescent="0.3">
      <c r="A1157" s="604" t="s">
        <v>2019</v>
      </c>
      <c r="B1157" s="605" t="s">
        <v>1525</v>
      </c>
      <c r="C1157" s="605" t="s">
        <v>1508</v>
      </c>
      <c r="D1157" s="605" t="s">
        <v>1577</v>
      </c>
      <c r="E1157" s="605" t="s">
        <v>1578</v>
      </c>
      <c r="F1157" s="622"/>
      <c r="G1157" s="622"/>
      <c r="H1157" s="622"/>
      <c r="I1157" s="622"/>
      <c r="J1157" s="622">
        <v>3</v>
      </c>
      <c r="K1157" s="622">
        <v>795</v>
      </c>
      <c r="L1157" s="622">
        <v>1</v>
      </c>
      <c r="M1157" s="622">
        <v>265</v>
      </c>
      <c r="N1157" s="622">
        <v>1</v>
      </c>
      <c r="O1157" s="622">
        <v>265</v>
      </c>
      <c r="P1157" s="610">
        <v>0.33333333333333331</v>
      </c>
      <c r="Q1157" s="623">
        <v>265</v>
      </c>
    </row>
    <row r="1158" spans="1:17" ht="14.4" customHeight="1" x14ac:dyDescent="0.3">
      <c r="A1158" s="604" t="s">
        <v>2019</v>
      </c>
      <c r="B1158" s="605" t="s">
        <v>1525</v>
      </c>
      <c r="C1158" s="605" t="s">
        <v>1508</v>
      </c>
      <c r="D1158" s="605" t="s">
        <v>1579</v>
      </c>
      <c r="E1158" s="605" t="s">
        <v>1580</v>
      </c>
      <c r="F1158" s="622">
        <v>17</v>
      </c>
      <c r="G1158" s="622">
        <v>5610</v>
      </c>
      <c r="H1158" s="622">
        <v>2.6790830945558741</v>
      </c>
      <c r="I1158" s="622">
        <v>330</v>
      </c>
      <c r="J1158" s="622">
        <v>6</v>
      </c>
      <c r="K1158" s="622">
        <v>2094</v>
      </c>
      <c r="L1158" s="622">
        <v>1</v>
      </c>
      <c r="M1158" s="622">
        <v>349</v>
      </c>
      <c r="N1158" s="622">
        <v>13</v>
      </c>
      <c r="O1158" s="622">
        <v>4550</v>
      </c>
      <c r="P1158" s="610">
        <v>2.1728748806112703</v>
      </c>
      <c r="Q1158" s="623">
        <v>350</v>
      </c>
    </row>
    <row r="1159" spans="1:17" ht="14.4" customHeight="1" x14ac:dyDescent="0.3">
      <c r="A1159" s="604" t="s">
        <v>2019</v>
      </c>
      <c r="B1159" s="605" t="s">
        <v>1525</v>
      </c>
      <c r="C1159" s="605" t="s">
        <v>1508</v>
      </c>
      <c r="D1159" s="605" t="s">
        <v>1755</v>
      </c>
      <c r="E1159" s="605" t="s">
        <v>1756</v>
      </c>
      <c r="F1159" s="622">
        <v>2</v>
      </c>
      <c r="G1159" s="622">
        <v>8278</v>
      </c>
      <c r="H1159" s="622">
        <v>1.9879923150816523</v>
      </c>
      <c r="I1159" s="622">
        <v>4139</v>
      </c>
      <c r="J1159" s="622">
        <v>1</v>
      </c>
      <c r="K1159" s="622">
        <v>4164</v>
      </c>
      <c r="L1159" s="622">
        <v>1</v>
      </c>
      <c r="M1159" s="622">
        <v>4164</v>
      </c>
      <c r="N1159" s="622">
        <v>1</v>
      </c>
      <c r="O1159" s="622">
        <v>4164</v>
      </c>
      <c r="P1159" s="610">
        <v>1</v>
      </c>
      <c r="Q1159" s="623">
        <v>4164</v>
      </c>
    </row>
    <row r="1160" spans="1:17" ht="14.4" customHeight="1" x14ac:dyDescent="0.3">
      <c r="A1160" s="604" t="s">
        <v>2019</v>
      </c>
      <c r="B1160" s="605" t="s">
        <v>1525</v>
      </c>
      <c r="C1160" s="605" t="s">
        <v>1508</v>
      </c>
      <c r="D1160" s="605" t="s">
        <v>1757</v>
      </c>
      <c r="E1160" s="605" t="s">
        <v>1758</v>
      </c>
      <c r="F1160" s="622">
        <v>4</v>
      </c>
      <c r="G1160" s="622">
        <v>1116</v>
      </c>
      <c r="H1160" s="622">
        <v>0.563351842503786</v>
      </c>
      <c r="I1160" s="622">
        <v>279</v>
      </c>
      <c r="J1160" s="622">
        <v>7</v>
      </c>
      <c r="K1160" s="622">
        <v>1981</v>
      </c>
      <c r="L1160" s="622">
        <v>1</v>
      </c>
      <c r="M1160" s="622">
        <v>283</v>
      </c>
      <c r="N1160" s="622">
        <v>7</v>
      </c>
      <c r="O1160" s="622">
        <v>1981</v>
      </c>
      <c r="P1160" s="610">
        <v>1</v>
      </c>
      <c r="Q1160" s="623">
        <v>283</v>
      </c>
    </row>
    <row r="1161" spans="1:17" ht="14.4" customHeight="1" x14ac:dyDescent="0.3">
      <c r="A1161" s="604" t="s">
        <v>2019</v>
      </c>
      <c r="B1161" s="605" t="s">
        <v>1525</v>
      </c>
      <c r="C1161" s="605" t="s">
        <v>1508</v>
      </c>
      <c r="D1161" s="605" t="s">
        <v>1759</v>
      </c>
      <c r="E1161" s="605" t="s">
        <v>1760</v>
      </c>
      <c r="F1161" s="622">
        <v>7</v>
      </c>
      <c r="G1161" s="622">
        <v>43848</v>
      </c>
      <c r="H1161" s="622">
        <v>1.387814527615129</v>
      </c>
      <c r="I1161" s="622">
        <v>6264</v>
      </c>
      <c r="J1161" s="622">
        <v>5</v>
      </c>
      <c r="K1161" s="622">
        <v>31595</v>
      </c>
      <c r="L1161" s="622">
        <v>1</v>
      </c>
      <c r="M1161" s="622">
        <v>6319</v>
      </c>
      <c r="N1161" s="622">
        <v>9</v>
      </c>
      <c r="O1161" s="622">
        <v>56880</v>
      </c>
      <c r="P1161" s="610">
        <v>1.8002848551986075</v>
      </c>
      <c r="Q1161" s="623">
        <v>6320</v>
      </c>
    </row>
    <row r="1162" spans="1:17" ht="14.4" customHeight="1" x14ac:dyDescent="0.3">
      <c r="A1162" s="604" t="s">
        <v>2019</v>
      </c>
      <c r="B1162" s="605" t="s">
        <v>1525</v>
      </c>
      <c r="C1162" s="605" t="s">
        <v>1508</v>
      </c>
      <c r="D1162" s="605" t="s">
        <v>1761</v>
      </c>
      <c r="E1162" s="605" t="s">
        <v>1762</v>
      </c>
      <c r="F1162" s="622">
        <v>1</v>
      </c>
      <c r="G1162" s="622">
        <v>1527</v>
      </c>
      <c r="H1162" s="622">
        <v>0.96952380952380957</v>
      </c>
      <c r="I1162" s="622">
        <v>1527</v>
      </c>
      <c r="J1162" s="622">
        <v>1</v>
      </c>
      <c r="K1162" s="622">
        <v>1575</v>
      </c>
      <c r="L1162" s="622">
        <v>1</v>
      </c>
      <c r="M1162" s="622">
        <v>1575</v>
      </c>
      <c r="N1162" s="622">
        <v>3</v>
      </c>
      <c r="O1162" s="622">
        <v>4725</v>
      </c>
      <c r="P1162" s="610">
        <v>3</v>
      </c>
      <c r="Q1162" s="623">
        <v>1575</v>
      </c>
    </row>
    <row r="1163" spans="1:17" ht="14.4" customHeight="1" x14ac:dyDescent="0.3">
      <c r="A1163" s="604" t="s">
        <v>2019</v>
      </c>
      <c r="B1163" s="605" t="s">
        <v>1525</v>
      </c>
      <c r="C1163" s="605" t="s">
        <v>1508</v>
      </c>
      <c r="D1163" s="605" t="s">
        <v>1667</v>
      </c>
      <c r="E1163" s="605" t="s">
        <v>1668</v>
      </c>
      <c r="F1163" s="622">
        <v>1</v>
      </c>
      <c r="G1163" s="622">
        <v>1096</v>
      </c>
      <c r="H1163" s="622"/>
      <c r="I1163" s="622">
        <v>1096</v>
      </c>
      <c r="J1163" s="622"/>
      <c r="K1163" s="622"/>
      <c r="L1163" s="622"/>
      <c r="M1163" s="622"/>
      <c r="N1163" s="622"/>
      <c r="O1163" s="622"/>
      <c r="P1163" s="610"/>
      <c r="Q1163" s="623"/>
    </row>
    <row r="1164" spans="1:17" ht="14.4" customHeight="1" x14ac:dyDescent="0.3">
      <c r="A1164" s="604" t="s">
        <v>2019</v>
      </c>
      <c r="B1164" s="605" t="s">
        <v>1525</v>
      </c>
      <c r="C1164" s="605" t="s">
        <v>1508</v>
      </c>
      <c r="D1164" s="605" t="s">
        <v>1763</v>
      </c>
      <c r="E1164" s="605" t="s">
        <v>1764</v>
      </c>
      <c r="F1164" s="622">
        <v>2</v>
      </c>
      <c r="G1164" s="622">
        <v>7648</v>
      </c>
      <c r="H1164" s="622">
        <v>0.99067357512953369</v>
      </c>
      <c r="I1164" s="622">
        <v>3824</v>
      </c>
      <c r="J1164" s="622">
        <v>2</v>
      </c>
      <c r="K1164" s="622">
        <v>7720</v>
      </c>
      <c r="L1164" s="622">
        <v>1</v>
      </c>
      <c r="M1164" s="622">
        <v>3860</v>
      </c>
      <c r="N1164" s="622">
        <v>2</v>
      </c>
      <c r="O1164" s="622">
        <v>7720</v>
      </c>
      <c r="P1164" s="610">
        <v>1</v>
      </c>
      <c r="Q1164" s="623">
        <v>3860</v>
      </c>
    </row>
    <row r="1165" spans="1:17" ht="14.4" customHeight="1" x14ac:dyDescent="0.3">
      <c r="A1165" s="604" t="s">
        <v>2019</v>
      </c>
      <c r="B1165" s="605" t="s">
        <v>1525</v>
      </c>
      <c r="C1165" s="605" t="s">
        <v>1508</v>
      </c>
      <c r="D1165" s="605" t="s">
        <v>1769</v>
      </c>
      <c r="E1165" s="605" t="s">
        <v>1770</v>
      </c>
      <c r="F1165" s="622">
        <v>3</v>
      </c>
      <c r="G1165" s="622">
        <v>4998</v>
      </c>
      <c r="H1165" s="622">
        <v>1.4682726204465335</v>
      </c>
      <c r="I1165" s="622">
        <v>1666</v>
      </c>
      <c r="J1165" s="622">
        <v>2</v>
      </c>
      <c r="K1165" s="622">
        <v>3404</v>
      </c>
      <c r="L1165" s="622">
        <v>1</v>
      </c>
      <c r="M1165" s="622">
        <v>1702</v>
      </c>
      <c r="N1165" s="622">
        <v>1</v>
      </c>
      <c r="O1165" s="622">
        <v>1702</v>
      </c>
      <c r="P1165" s="610">
        <v>0.5</v>
      </c>
      <c r="Q1165" s="623">
        <v>1702</v>
      </c>
    </row>
    <row r="1166" spans="1:17" ht="14.4" customHeight="1" x14ac:dyDescent="0.3">
      <c r="A1166" s="604" t="s">
        <v>2019</v>
      </c>
      <c r="B1166" s="605" t="s">
        <v>1525</v>
      </c>
      <c r="C1166" s="605" t="s">
        <v>1508</v>
      </c>
      <c r="D1166" s="605" t="s">
        <v>1589</v>
      </c>
      <c r="E1166" s="605" t="s">
        <v>1590</v>
      </c>
      <c r="F1166" s="622">
        <v>12</v>
      </c>
      <c r="G1166" s="622">
        <v>15372</v>
      </c>
      <c r="H1166" s="622">
        <v>1.9814385150812064</v>
      </c>
      <c r="I1166" s="622">
        <v>1281</v>
      </c>
      <c r="J1166" s="622">
        <v>6</v>
      </c>
      <c r="K1166" s="622">
        <v>7758</v>
      </c>
      <c r="L1166" s="622">
        <v>1</v>
      </c>
      <c r="M1166" s="622">
        <v>1293</v>
      </c>
      <c r="N1166" s="622">
        <v>9</v>
      </c>
      <c r="O1166" s="622">
        <v>11646</v>
      </c>
      <c r="P1166" s="610">
        <v>1.5011600928074247</v>
      </c>
      <c r="Q1166" s="623">
        <v>1294</v>
      </c>
    </row>
    <row r="1167" spans="1:17" ht="14.4" customHeight="1" x14ac:dyDescent="0.3">
      <c r="A1167" s="604" t="s">
        <v>2019</v>
      </c>
      <c r="B1167" s="605" t="s">
        <v>1525</v>
      </c>
      <c r="C1167" s="605" t="s">
        <v>1508</v>
      </c>
      <c r="D1167" s="605" t="s">
        <v>1591</v>
      </c>
      <c r="E1167" s="605" t="s">
        <v>1592</v>
      </c>
      <c r="F1167" s="622">
        <v>12</v>
      </c>
      <c r="G1167" s="622">
        <v>14004</v>
      </c>
      <c r="H1167" s="622">
        <v>2.9745114698385726</v>
      </c>
      <c r="I1167" s="622">
        <v>1167</v>
      </c>
      <c r="J1167" s="622">
        <v>4</v>
      </c>
      <c r="K1167" s="622">
        <v>4708</v>
      </c>
      <c r="L1167" s="622">
        <v>1</v>
      </c>
      <c r="M1167" s="622">
        <v>1177</v>
      </c>
      <c r="N1167" s="622">
        <v>7</v>
      </c>
      <c r="O1167" s="622">
        <v>8246</v>
      </c>
      <c r="P1167" s="610">
        <v>1.7514868309260834</v>
      </c>
      <c r="Q1167" s="623">
        <v>1178</v>
      </c>
    </row>
    <row r="1168" spans="1:17" ht="14.4" customHeight="1" x14ac:dyDescent="0.3">
      <c r="A1168" s="604" t="s">
        <v>2019</v>
      </c>
      <c r="B1168" s="605" t="s">
        <v>1525</v>
      </c>
      <c r="C1168" s="605" t="s">
        <v>1508</v>
      </c>
      <c r="D1168" s="605" t="s">
        <v>1593</v>
      </c>
      <c r="E1168" s="605" t="s">
        <v>1594</v>
      </c>
      <c r="F1168" s="622">
        <v>5</v>
      </c>
      <c r="G1168" s="622">
        <v>25380</v>
      </c>
      <c r="H1168" s="622">
        <v>0.61518324607329844</v>
      </c>
      <c r="I1168" s="622">
        <v>5076</v>
      </c>
      <c r="J1168" s="622">
        <v>8</v>
      </c>
      <c r="K1168" s="622">
        <v>41256</v>
      </c>
      <c r="L1168" s="622">
        <v>1</v>
      </c>
      <c r="M1168" s="622">
        <v>5157</v>
      </c>
      <c r="N1168" s="622">
        <v>2</v>
      </c>
      <c r="O1168" s="622">
        <v>10314</v>
      </c>
      <c r="P1168" s="610">
        <v>0.25</v>
      </c>
      <c r="Q1168" s="623">
        <v>5157</v>
      </c>
    </row>
    <row r="1169" spans="1:17" ht="14.4" customHeight="1" x14ac:dyDescent="0.3">
      <c r="A1169" s="604" t="s">
        <v>2019</v>
      </c>
      <c r="B1169" s="605" t="s">
        <v>1525</v>
      </c>
      <c r="C1169" s="605" t="s">
        <v>1508</v>
      </c>
      <c r="D1169" s="605" t="s">
        <v>1771</v>
      </c>
      <c r="E1169" s="605" t="s">
        <v>1772</v>
      </c>
      <c r="F1169" s="622"/>
      <c r="G1169" s="622"/>
      <c r="H1169" s="622"/>
      <c r="I1169" s="622"/>
      <c r="J1169" s="622">
        <v>2</v>
      </c>
      <c r="K1169" s="622">
        <v>1600</v>
      </c>
      <c r="L1169" s="622">
        <v>1</v>
      </c>
      <c r="M1169" s="622">
        <v>800</v>
      </c>
      <c r="N1169" s="622">
        <v>2</v>
      </c>
      <c r="O1169" s="622">
        <v>1602</v>
      </c>
      <c r="P1169" s="610">
        <v>1.00125</v>
      </c>
      <c r="Q1169" s="623">
        <v>801</v>
      </c>
    </row>
    <row r="1170" spans="1:17" ht="14.4" customHeight="1" x14ac:dyDescent="0.3">
      <c r="A1170" s="604" t="s">
        <v>2019</v>
      </c>
      <c r="B1170" s="605" t="s">
        <v>1525</v>
      </c>
      <c r="C1170" s="605" t="s">
        <v>1508</v>
      </c>
      <c r="D1170" s="605" t="s">
        <v>1601</v>
      </c>
      <c r="E1170" s="605" t="s">
        <v>1602</v>
      </c>
      <c r="F1170" s="622">
        <v>119</v>
      </c>
      <c r="G1170" s="622">
        <v>20825</v>
      </c>
      <c r="H1170" s="622">
        <v>1.0056014293302429</v>
      </c>
      <c r="I1170" s="622">
        <v>175</v>
      </c>
      <c r="J1170" s="622">
        <v>117</v>
      </c>
      <c r="K1170" s="622">
        <v>20709</v>
      </c>
      <c r="L1170" s="622">
        <v>1</v>
      </c>
      <c r="M1170" s="622">
        <v>177</v>
      </c>
      <c r="N1170" s="622">
        <v>107</v>
      </c>
      <c r="O1170" s="622">
        <v>18939</v>
      </c>
      <c r="P1170" s="610">
        <v>0.9145299145299145</v>
      </c>
      <c r="Q1170" s="623">
        <v>177</v>
      </c>
    </row>
    <row r="1171" spans="1:17" ht="14.4" customHeight="1" x14ac:dyDescent="0.3">
      <c r="A1171" s="604" t="s">
        <v>2019</v>
      </c>
      <c r="B1171" s="605" t="s">
        <v>1525</v>
      </c>
      <c r="C1171" s="605" t="s">
        <v>1508</v>
      </c>
      <c r="D1171" s="605" t="s">
        <v>1603</v>
      </c>
      <c r="E1171" s="605" t="s">
        <v>1604</v>
      </c>
      <c r="F1171" s="622">
        <v>17</v>
      </c>
      <c r="G1171" s="622">
        <v>34017</v>
      </c>
      <c r="H1171" s="622">
        <v>1.038116455078125</v>
      </c>
      <c r="I1171" s="622">
        <v>2001</v>
      </c>
      <c r="J1171" s="622">
        <v>16</v>
      </c>
      <c r="K1171" s="622">
        <v>32768</v>
      </c>
      <c r="L1171" s="622">
        <v>1</v>
      </c>
      <c r="M1171" s="622">
        <v>2048</v>
      </c>
      <c r="N1171" s="622">
        <v>19</v>
      </c>
      <c r="O1171" s="622">
        <v>38931</v>
      </c>
      <c r="P1171" s="610">
        <v>1.188079833984375</v>
      </c>
      <c r="Q1171" s="623">
        <v>2049</v>
      </c>
    </row>
    <row r="1172" spans="1:17" ht="14.4" customHeight="1" x14ac:dyDescent="0.3">
      <c r="A1172" s="604" t="s">
        <v>2019</v>
      </c>
      <c r="B1172" s="605" t="s">
        <v>1525</v>
      </c>
      <c r="C1172" s="605" t="s">
        <v>1508</v>
      </c>
      <c r="D1172" s="605" t="s">
        <v>1609</v>
      </c>
      <c r="E1172" s="605" t="s">
        <v>1610</v>
      </c>
      <c r="F1172" s="622">
        <v>3</v>
      </c>
      <c r="G1172" s="622">
        <v>8088</v>
      </c>
      <c r="H1172" s="622">
        <v>0.59122807017543855</v>
      </c>
      <c r="I1172" s="622">
        <v>2696</v>
      </c>
      <c r="J1172" s="622">
        <v>5</v>
      </c>
      <c r="K1172" s="622">
        <v>13680</v>
      </c>
      <c r="L1172" s="622">
        <v>1</v>
      </c>
      <c r="M1172" s="622">
        <v>2736</v>
      </c>
      <c r="N1172" s="622">
        <v>2</v>
      </c>
      <c r="O1172" s="622">
        <v>5474</v>
      </c>
      <c r="P1172" s="610">
        <v>0.40014619883040936</v>
      </c>
      <c r="Q1172" s="623">
        <v>2737</v>
      </c>
    </row>
    <row r="1173" spans="1:17" ht="14.4" customHeight="1" x14ac:dyDescent="0.3">
      <c r="A1173" s="604" t="s">
        <v>2019</v>
      </c>
      <c r="B1173" s="605" t="s">
        <v>1525</v>
      </c>
      <c r="C1173" s="605" t="s">
        <v>1508</v>
      </c>
      <c r="D1173" s="605" t="s">
        <v>1611</v>
      </c>
      <c r="E1173" s="605" t="s">
        <v>1612</v>
      </c>
      <c r="F1173" s="622">
        <v>1</v>
      </c>
      <c r="G1173" s="622">
        <v>5188</v>
      </c>
      <c r="H1173" s="622"/>
      <c r="I1173" s="622">
        <v>5188</v>
      </c>
      <c r="J1173" s="622"/>
      <c r="K1173" s="622"/>
      <c r="L1173" s="622"/>
      <c r="M1173" s="622"/>
      <c r="N1173" s="622"/>
      <c r="O1173" s="622"/>
      <c r="P1173" s="610"/>
      <c r="Q1173" s="623"/>
    </row>
    <row r="1174" spans="1:17" ht="14.4" customHeight="1" x14ac:dyDescent="0.3">
      <c r="A1174" s="604" t="s">
        <v>2019</v>
      </c>
      <c r="B1174" s="605" t="s">
        <v>1525</v>
      </c>
      <c r="C1174" s="605" t="s">
        <v>1508</v>
      </c>
      <c r="D1174" s="605" t="s">
        <v>1615</v>
      </c>
      <c r="E1174" s="605" t="s">
        <v>1616</v>
      </c>
      <c r="F1174" s="622"/>
      <c r="G1174" s="622"/>
      <c r="H1174" s="622"/>
      <c r="I1174" s="622"/>
      <c r="J1174" s="622">
        <v>1</v>
      </c>
      <c r="K1174" s="622">
        <v>674</v>
      </c>
      <c r="L1174" s="622">
        <v>1</v>
      </c>
      <c r="M1174" s="622">
        <v>674</v>
      </c>
      <c r="N1174" s="622">
        <v>1</v>
      </c>
      <c r="O1174" s="622">
        <v>675</v>
      </c>
      <c r="P1174" s="610">
        <v>1.0014836795252227</v>
      </c>
      <c r="Q1174" s="623">
        <v>675</v>
      </c>
    </row>
    <row r="1175" spans="1:17" ht="14.4" customHeight="1" x14ac:dyDescent="0.3">
      <c r="A1175" s="604" t="s">
        <v>2019</v>
      </c>
      <c r="B1175" s="605" t="s">
        <v>1525</v>
      </c>
      <c r="C1175" s="605" t="s">
        <v>1508</v>
      </c>
      <c r="D1175" s="605" t="s">
        <v>1619</v>
      </c>
      <c r="E1175" s="605" t="s">
        <v>1620</v>
      </c>
      <c r="F1175" s="622"/>
      <c r="G1175" s="622"/>
      <c r="H1175" s="622"/>
      <c r="I1175" s="622"/>
      <c r="J1175" s="622">
        <v>1</v>
      </c>
      <c r="K1175" s="622">
        <v>155</v>
      </c>
      <c r="L1175" s="622">
        <v>1</v>
      </c>
      <c r="M1175" s="622">
        <v>155</v>
      </c>
      <c r="N1175" s="622"/>
      <c r="O1175" s="622"/>
      <c r="P1175" s="610"/>
      <c r="Q1175" s="623"/>
    </row>
    <row r="1176" spans="1:17" ht="14.4" customHeight="1" x14ac:dyDescent="0.3">
      <c r="A1176" s="604" t="s">
        <v>2019</v>
      </c>
      <c r="B1176" s="605" t="s">
        <v>1525</v>
      </c>
      <c r="C1176" s="605" t="s">
        <v>1508</v>
      </c>
      <c r="D1176" s="605" t="s">
        <v>1621</v>
      </c>
      <c r="E1176" s="605" t="s">
        <v>1622</v>
      </c>
      <c r="F1176" s="622">
        <v>1</v>
      </c>
      <c r="G1176" s="622">
        <v>195</v>
      </c>
      <c r="H1176" s="622">
        <v>0.97989949748743721</v>
      </c>
      <c r="I1176" s="622">
        <v>195</v>
      </c>
      <c r="J1176" s="622">
        <v>1</v>
      </c>
      <c r="K1176" s="622">
        <v>199</v>
      </c>
      <c r="L1176" s="622">
        <v>1</v>
      </c>
      <c r="M1176" s="622">
        <v>199</v>
      </c>
      <c r="N1176" s="622">
        <v>1</v>
      </c>
      <c r="O1176" s="622">
        <v>199</v>
      </c>
      <c r="P1176" s="610">
        <v>1</v>
      </c>
      <c r="Q1176" s="623">
        <v>199</v>
      </c>
    </row>
    <row r="1177" spans="1:17" ht="14.4" customHeight="1" x14ac:dyDescent="0.3">
      <c r="A1177" s="604" t="s">
        <v>2019</v>
      </c>
      <c r="B1177" s="605" t="s">
        <v>1525</v>
      </c>
      <c r="C1177" s="605" t="s">
        <v>1508</v>
      </c>
      <c r="D1177" s="605" t="s">
        <v>1623</v>
      </c>
      <c r="E1177" s="605" t="s">
        <v>1624</v>
      </c>
      <c r="F1177" s="622">
        <v>6</v>
      </c>
      <c r="G1177" s="622">
        <v>1200</v>
      </c>
      <c r="H1177" s="622">
        <v>0.30959752321981426</v>
      </c>
      <c r="I1177" s="622">
        <v>200</v>
      </c>
      <c r="J1177" s="622">
        <v>19</v>
      </c>
      <c r="K1177" s="622">
        <v>3876</v>
      </c>
      <c r="L1177" s="622">
        <v>1</v>
      </c>
      <c r="M1177" s="622">
        <v>204</v>
      </c>
      <c r="N1177" s="622">
        <v>13</v>
      </c>
      <c r="O1177" s="622">
        <v>2652</v>
      </c>
      <c r="P1177" s="610">
        <v>0.68421052631578949</v>
      </c>
      <c r="Q1177" s="623">
        <v>204</v>
      </c>
    </row>
    <row r="1178" spans="1:17" ht="14.4" customHeight="1" x14ac:dyDescent="0.3">
      <c r="A1178" s="604" t="s">
        <v>2019</v>
      </c>
      <c r="B1178" s="605" t="s">
        <v>1525</v>
      </c>
      <c r="C1178" s="605" t="s">
        <v>1508</v>
      </c>
      <c r="D1178" s="605" t="s">
        <v>1625</v>
      </c>
      <c r="E1178" s="605" t="s">
        <v>1626</v>
      </c>
      <c r="F1178" s="622">
        <v>1</v>
      </c>
      <c r="G1178" s="622">
        <v>418</v>
      </c>
      <c r="H1178" s="622">
        <v>0.16353677621283255</v>
      </c>
      <c r="I1178" s="622">
        <v>418</v>
      </c>
      <c r="J1178" s="622">
        <v>6</v>
      </c>
      <c r="K1178" s="622">
        <v>2556</v>
      </c>
      <c r="L1178" s="622">
        <v>1</v>
      </c>
      <c r="M1178" s="622">
        <v>426</v>
      </c>
      <c r="N1178" s="622">
        <v>4</v>
      </c>
      <c r="O1178" s="622">
        <v>1704</v>
      </c>
      <c r="P1178" s="610">
        <v>0.66666666666666663</v>
      </c>
      <c r="Q1178" s="623">
        <v>426</v>
      </c>
    </row>
    <row r="1179" spans="1:17" ht="14.4" customHeight="1" x14ac:dyDescent="0.3">
      <c r="A1179" s="604" t="s">
        <v>2019</v>
      </c>
      <c r="B1179" s="605" t="s">
        <v>1525</v>
      </c>
      <c r="C1179" s="605" t="s">
        <v>1508</v>
      </c>
      <c r="D1179" s="605" t="s">
        <v>1629</v>
      </c>
      <c r="E1179" s="605" t="s">
        <v>1630</v>
      </c>
      <c r="F1179" s="622">
        <v>1</v>
      </c>
      <c r="G1179" s="622">
        <v>428</v>
      </c>
      <c r="H1179" s="622">
        <v>0.327217125382263</v>
      </c>
      <c r="I1179" s="622">
        <v>428</v>
      </c>
      <c r="J1179" s="622">
        <v>3</v>
      </c>
      <c r="K1179" s="622">
        <v>1308</v>
      </c>
      <c r="L1179" s="622">
        <v>1</v>
      </c>
      <c r="M1179" s="622">
        <v>436</v>
      </c>
      <c r="N1179" s="622"/>
      <c r="O1179" s="622"/>
      <c r="P1179" s="610"/>
      <c r="Q1179" s="623"/>
    </row>
    <row r="1180" spans="1:17" ht="14.4" customHeight="1" x14ac:dyDescent="0.3">
      <c r="A1180" s="604" t="s">
        <v>2019</v>
      </c>
      <c r="B1180" s="605" t="s">
        <v>1525</v>
      </c>
      <c r="C1180" s="605" t="s">
        <v>1508</v>
      </c>
      <c r="D1180" s="605" t="s">
        <v>1631</v>
      </c>
      <c r="E1180" s="605" t="s">
        <v>1632</v>
      </c>
      <c r="F1180" s="622">
        <v>9</v>
      </c>
      <c r="G1180" s="622">
        <v>19107</v>
      </c>
      <c r="H1180" s="622">
        <v>0.80640668523676884</v>
      </c>
      <c r="I1180" s="622">
        <v>2123</v>
      </c>
      <c r="J1180" s="622">
        <v>11</v>
      </c>
      <c r="K1180" s="622">
        <v>23694</v>
      </c>
      <c r="L1180" s="622">
        <v>1</v>
      </c>
      <c r="M1180" s="622">
        <v>2154</v>
      </c>
      <c r="N1180" s="622">
        <v>14</v>
      </c>
      <c r="O1180" s="622">
        <v>30170</v>
      </c>
      <c r="P1180" s="610">
        <v>1.2733181396134043</v>
      </c>
      <c r="Q1180" s="623">
        <v>2155</v>
      </c>
    </row>
    <row r="1181" spans="1:17" ht="14.4" customHeight="1" x14ac:dyDescent="0.3">
      <c r="A1181" s="604" t="s">
        <v>2019</v>
      </c>
      <c r="B1181" s="605" t="s">
        <v>1525</v>
      </c>
      <c r="C1181" s="605" t="s">
        <v>1508</v>
      </c>
      <c r="D1181" s="605" t="s">
        <v>1773</v>
      </c>
      <c r="E1181" s="605" t="s">
        <v>1764</v>
      </c>
      <c r="F1181" s="622">
        <v>2</v>
      </c>
      <c r="G1181" s="622">
        <v>3738</v>
      </c>
      <c r="H1181" s="622">
        <v>0.98993644067796616</v>
      </c>
      <c r="I1181" s="622">
        <v>1869</v>
      </c>
      <c r="J1181" s="622">
        <v>2</v>
      </c>
      <c r="K1181" s="622">
        <v>3776</v>
      </c>
      <c r="L1181" s="622">
        <v>1</v>
      </c>
      <c r="M1181" s="622">
        <v>1888</v>
      </c>
      <c r="N1181" s="622">
        <v>2</v>
      </c>
      <c r="O1181" s="622">
        <v>3778</v>
      </c>
      <c r="P1181" s="610">
        <v>1.0005296610169492</v>
      </c>
      <c r="Q1181" s="623">
        <v>1889</v>
      </c>
    </row>
    <row r="1182" spans="1:17" ht="14.4" customHeight="1" x14ac:dyDescent="0.3">
      <c r="A1182" s="604" t="s">
        <v>2019</v>
      </c>
      <c r="B1182" s="605" t="s">
        <v>1525</v>
      </c>
      <c r="C1182" s="605" t="s">
        <v>1508</v>
      </c>
      <c r="D1182" s="605" t="s">
        <v>1633</v>
      </c>
      <c r="E1182" s="605" t="s">
        <v>1634</v>
      </c>
      <c r="F1182" s="622"/>
      <c r="G1182" s="622"/>
      <c r="H1182" s="622"/>
      <c r="I1182" s="622"/>
      <c r="J1182" s="622">
        <v>1</v>
      </c>
      <c r="K1182" s="622">
        <v>163</v>
      </c>
      <c r="L1182" s="622">
        <v>1</v>
      </c>
      <c r="M1182" s="622">
        <v>163</v>
      </c>
      <c r="N1182" s="622">
        <v>1</v>
      </c>
      <c r="O1182" s="622">
        <v>163</v>
      </c>
      <c r="P1182" s="610">
        <v>1</v>
      </c>
      <c r="Q1182" s="623">
        <v>163</v>
      </c>
    </row>
    <row r="1183" spans="1:17" ht="14.4" customHeight="1" x14ac:dyDescent="0.3">
      <c r="A1183" s="604" t="s">
        <v>2019</v>
      </c>
      <c r="B1183" s="605" t="s">
        <v>1525</v>
      </c>
      <c r="C1183" s="605" t="s">
        <v>1508</v>
      </c>
      <c r="D1183" s="605" t="s">
        <v>1776</v>
      </c>
      <c r="E1183" s="605" t="s">
        <v>1777</v>
      </c>
      <c r="F1183" s="622">
        <v>10</v>
      </c>
      <c r="G1183" s="622">
        <v>83990</v>
      </c>
      <c r="H1183" s="622">
        <v>3.3096898766599678</v>
      </c>
      <c r="I1183" s="622">
        <v>8399</v>
      </c>
      <c r="J1183" s="622">
        <v>3</v>
      </c>
      <c r="K1183" s="622">
        <v>25377</v>
      </c>
      <c r="L1183" s="622">
        <v>1</v>
      </c>
      <c r="M1183" s="622">
        <v>8459</v>
      </c>
      <c r="N1183" s="622">
        <v>12</v>
      </c>
      <c r="O1183" s="622">
        <v>101520</v>
      </c>
      <c r="P1183" s="610">
        <v>4.0004728691334677</v>
      </c>
      <c r="Q1183" s="623">
        <v>8460</v>
      </c>
    </row>
    <row r="1184" spans="1:17" ht="14.4" customHeight="1" x14ac:dyDescent="0.3">
      <c r="A1184" s="604" t="s">
        <v>2019</v>
      </c>
      <c r="B1184" s="605" t="s">
        <v>1525</v>
      </c>
      <c r="C1184" s="605" t="s">
        <v>1508</v>
      </c>
      <c r="D1184" s="605" t="s">
        <v>1675</v>
      </c>
      <c r="E1184" s="605" t="s">
        <v>1676</v>
      </c>
      <c r="F1184" s="622"/>
      <c r="G1184" s="622"/>
      <c r="H1184" s="622"/>
      <c r="I1184" s="622"/>
      <c r="J1184" s="622"/>
      <c r="K1184" s="622"/>
      <c r="L1184" s="622"/>
      <c r="M1184" s="622"/>
      <c r="N1184" s="622">
        <v>2</v>
      </c>
      <c r="O1184" s="622">
        <v>320</v>
      </c>
      <c r="P1184" s="610"/>
      <c r="Q1184" s="623">
        <v>160</v>
      </c>
    </row>
    <row r="1185" spans="1:17" ht="14.4" customHeight="1" x14ac:dyDescent="0.3">
      <c r="A1185" s="604" t="s">
        <v>2019</v>
      </c>
      <c r="B1185" s="605" t="s">
        <v>1525</v>
      </c>
      <c r="C1185" s="605" t="s">
        <v>1508</v>
      </c>
      <c r="D1185" s="605" t="s">
        <v>1641</v>
      </c>
      <c r="E1185" s="605" t="s">
        <v>1642</v>
      </c>
      <c r="F1185" s="622"/>
      <c r="G1185" s="622"/>
      <c r="H1185" s="622"/>
      <c r="I1185" s="622"/>
      <c r="J1185" s="622">
        <v>1</v>
      </c>
      <c r="K1185" s="622">
        <v>2053</v>
      </c>
      <c r="L1185" s="622">
        <v>1</v>
      </c>
      <c r="M1185" s="622">
        <v>2053</v>
      </c>
      <c r="N1185" s="622">
        <v>1</v>
      </c>
      <c r="O1185" s="622">
        <v>2053</v>
      </c>
      <c r="P1185" s="610">
        <v>1</v>
      </c>
      <c r="Q1185" s="623">
        <v>2053</v>
      </c>
    </row>
    <row r="1186" spans="1:17" ht="14.4" customHeight="1" x14ac:dyDescent="0.3">
      <c r="A1186" s="604" t="s">
        <v>2022</v>
      </c>
      <c r="B1186" s="605" t="s">
        <v>1525</v>
      </c>
      <c r="C1186" s="605" t="s">
        <v>1526</v>
      </c>
      <c r="D1186" s="605" t="s">
        <v>1532</v>
      </c>
      <c r="E1186" s="605" t="s">
        <v>642</v>
      </c>
      <c r="F1186" s="622"/>
      <c r="G1186" s="622"/>
      <c r="H1186" s="622"/>
      <c r="I1186" s="622"/>
      <c r="J1186" s="622"/>
      <c r="K1186" s="622"/>
      <c r="L1186" s="622"/>
      <c r="M1186" s="622"/>
      <c r="N1186" s="622">
        <v>1.3</v>
      </c>
      <c r="O1186" s="622">
        <v>1306.27</v>
      </c>
      <c r="P1186" s="610"/>
      <c r="Q1186" s="623">
        <v>1004.8230769230769</v>
      </c>
    </row>
    <row r="1187" spans="1:17" ht="14.4" customHeight="1" x14ac:dyDescent="0.3">
      <c r="A1187" s="604" t="s">
        <v>2022</v>
      </c>
      <c r="B1187" s="605" t="s">
        <v>1525</v>
      </c>
      <c r="C1187" s="605" t="s">
        <v>1526</v>
      </c>
      <c r="D1187" s="605" t="s">
        <v>1533</v>
      </c>
      <c r="E1187" s="605" t="s">
        <v>710</v>
      </c>
      <c r="F1187" s="622">
        <v>0.13</v>
      </c>
      <c r="G1187" s="622">
        <v>1285.43</v>
      </c>
      <c r="H1187" s="622"/>
      <c r="I1187" s="622">
        <v>9887.9230769230762</v>
      </c>
      <c r="J1187" s="622"/>
      <c r="K1187" s="622"/>
      <c r="L1187" s="622"/>
      <c r="M1187" s="622"/>
      <c r="N1187" s="622"/>
      <c r="O1187" s="622"/>
      <c r="P1187" s="610"/>
      <c r="Q1187" s="623"/>
    </row>
    <row r="1188" spans="1:17" ht="14.4" customHeight="1" x14ac:dyDescent="0.3">
      <c r="A1188" s="604" t="s">
        <v>2022</v>
      </c>
      <c r="B1188" s="605" t="s">
        <v>1525</v>
      </c>
      <c r="C1188" s="605" t="s">
        <v>1526</v>
      </c>
      <c r="D1188" s="605" t="s">
        <v>1539</v>
      </c>
      <c r="E1188" s="605" t="s">
        <v>665</v>
      </c>
      <c r="F1188" s="622"/>
      <c r="G1188" s="622"/>
      <c r="H1188" s="622"/>
      <c r="I1188" s="622"/>
      <c r="J1188" s="622"/>
      <c r="K1188" s="622"/>
      <c r="L1188" s="622"/>
      <c r="M1188" s="622"/>
      <c r="N1188" s="622">
        <v>7.0000000000000007E-2</v>
      </c>
      <c r="O1188" s="622">
        <v>636.66</v>
      </c>
      <c r="P1188" s="610"/>
      <c r="Q1188" s="623">
        <v>9095.1428571428551</v>
      </c>
    </row>
    <row r="1189" spans="1:17" ht="14.4" customHeight="1" x14ac:dyDescent="0.3">
      <c r="A1189" s="604" t="s">
        <v>2022</v>
      </c>
      <c r="B1189" s="605" t="s">
        <v>1525</v>
      </c>
      <c r="C1189" s="605" t="s">
        <v>1526</v>
      </c>
      <c r="D1189" s="605" t="s">
        <v>1541</v>
      </c>
      <c r="E1189" s="605" t="s">
        <v>665</v>
      </c>
      <c r="F1189" s="622"/>
      <c r="G1189" s="622"/>
      <c r="H1189" s="622"/>
      <c r="I1189" s="622"/>
      <c r="J1189" s="622">
        <v>1.25</v>
      </c>
      <c r="K1189" s="622">
        <v>2213.5</v>
      </c>
      <c r="L1189" s="622">
        <v>1</v>
      </c>
      <c r="M1189" s="622">
        <v>1770.8</v>
      </c>
      <c r="N1189" s="622">
        <v>0.3</v>
      </c>
      <c r="O1189" s="622">
        <v>545.71</v>
      </c>
      <c r="P1189" s="610">
        <v>0.24653715834651008</v>
      </c>
      <c r="Q1189" s="623">
        <v>1819.0333333333335</v>
      </c>
    </row>
    <row r="1190" spans="1:17" ht="14.4" customHeight="1" x14ac:dyDescent="0.3">
      <c r="A1190" s="604" t="s">
        <v>2022</v>
      </c>
      <c r="B1190" s="605" t="s">
        <v>1525</v>
      </c>
      <c r="C1190" s="605" t="s">
        <v>1526</v>
      </c>
      <c r="D1190" s="605" t="s">
        <v>1544</v>
      </c>
      <c r="E1190" s="605" t="s">
        <v>665</v>
      </c>
      <c r="F1190" s="622"/>
      <c r="G1190" s="622"/>
      <c r="H1190" s="622"/>
      <c r="I1190" s="622"/>
      <c r="J1190" s="622">
        <v>0.04</v>
      </c>
      <c r="K1190" s="622">
        <v>1062.48</v>
      </c>
      <c r="L1190" s="622">
        <v>1</v>
      </c>
      <c r="M1190" s="622">
        <v>26562</v>
      </c>
      <c r="N1190" s="622">
        <v>0.04</v>
      </c>
      <c r="O1190" s="622">
        <v>1309.7</v>
      </c>
      <c r="P1190" s="610">
        <v>1.2326820269558016</v>
      </c>
      <c r="Q1190" s="623">
        <v>32742.5</v>
      </c>
    </row>
    <row r="1191" spans="1:17" ht="14.4" customHeight="1" x14ac:dyDescent="0.3">
      <c r="A1191" s="604" t="s">
        <v>2022</v>
      </c>
      <c r="B1191" s="605" t="s">
        <v>1525</v>
      </c>
      <c r="C1191" s="605" t="s">
        <v>1508</v>
      </c>
      <c r="D1191" s="605" t="s">
        <v>1553</v>
      </c>
      <c r="E1191" s="605" t="s">
        <v>1554</v>
      </c>
      <c r="F1191" s="622">
        <v>7</v>
      </c>
      <c r="G1191" s="622">
        <v>1449</v>
      </c>
      <c r="H1191" s="622">
        <v>1.7007042253521127</v>
      </c>
      <c r="I1191" s="622">
        <v>207</v>
      </c>
      <c r="J1191" s="622">
        <v>4</v>
      </c>
      <c r="K1191" s="622">
        <v>852</v>
      </c>
      <c r="L1191" s="622">
        <v>1</v>
      </c>
      <c r="M1191" s="622">
        <v>213</v>
      </c>
      <c r="N1191" s="622">
        <v>7</v>
      </c>
      <c r="O1191" s="622">
        <v>1491</v>
      </c>
      <c r="P1191" s="610">
        <v>1.75</v>
      </c>
      <c r="Q1191" s="623">
        <v>213</v>
      </c>
    </row>
    <row r="1192" spans="1:17" ht="14.4" customHeight="1" x14ac:dyDescent="0.3">
      <c r="A1192" s="604" t="s">
        <v>2022</v>
      </c>
      <c r="B1192" s="605" t="s">
        <v>1525</v>
      </c>
      <c r="C1192" s="605" t="s">
        <v>1508</v>
      </c>
      <c r="D1192" s="605" t="s">
        <v>1555</v>
      </c>
      <c r="E1192" s="605" t="s">
        <v>1556</v>
      </c>
      <c r="F1192" s="622">
        <v>1</v>
      </c>
      <c r="G1192" s="622">
        <v>151</v>
      </c>
      <c r="H1192" s="622">
        <v>0.48709677419354841</v>
      </c>
      <c r="I1192" s="622">
        <v>151</v>
      </c>
      <c r="J1192" s="622">
        <v>2</v>
      </c>
      <c r="K1192" s="622">
        <v>310</v>
      </c>
      <c r="L1192" s="622">
        <v>1</v>
      </c>
      <c r="M1192" s="622">
        <v>155</v>
      </c>
      <c r="N1192" s="622"/>
      <c r="O1192" s="622"/>
      <c r="P1192" s="610"/>
      <c r="Q1192" s="623"/>
    </row>
    <row r="1193" spans="1:17" ht="14.4" customHeight="1" x14ac:dyDescent="0.3">
      <c r="A1193" s="604" t="s">
        <v>2022</v>
      </c>
      <c r="B1193" s="605" t="s">
        <v>1525</v>
      </c>
      <c r="C1193" s="605" t="s">
        <v>1508</v>
      </c>
      <c r="D1193" s="605" t="s">
        <v>1561</v>
      </c>
      <c r="E1193" s="605" t="s">
        <v>1562</v>
      </c>
      <c r="F1193" s="622"/>
      <c r="G1193" s="622"/>
      <c r="H1193" s="622"/>
      <c r="I1193" s="622"/>
      <c r="J1193" s="622">
        <v>2</v>
      </c>
      <c r="K1193" s="622">
        <v>446</v>
      </c>
      <c r="L1193" s="622">
        <v>1</v>
      </c>
      <c r="M1193" s="622">
        <v>223</v>
      </c>
      <c r="N1193" s="622"/>
      <c r="O1193" s="622"/>
      <c r="P1193" s="610"/>
      <c r="Q1193" s="623"/>
    </row>
    <row r="1194" spans="1:17" ht="14.4" customHeight="1" x14ac:dyDescent="0.3">
      <c r="A1194" s="604" t="s">
        <v>2022</v>
      </c>
      <c r="B1194" s="605" t="s">
        <v>1525</v>
      </c>
      <c r="C1194" s="605" t="s">
        <v>1508</v>
      </c>
      <c r="D1194" s="605" t="s">
        <v>1563</v>
      </c>
      <c r="E1194" s="605" t="s">
        <v>1564</v>
      </c>
      <c r="F1194" s="622">
        <v>1</v>
      </c>
      <c r="G1194" s="622">
        <v>219</v>
      </c>
      <c r="H1194" s="622">
        <v>0.98206278026905824</v>
      </c>
      <c r="I1194" s="622">
        <v>219</v>
      </c>
      <c r="J1194" s="622">
        <v>1</v>
      </c>
      <c r="K1194" s="622">
        <v>223</v>
      </c>
      <c r="L1194" s="622">
        <v>1</v>
      </c>
      <c r="M1194" s="622">
        <v>223</v>
      </c>
      <c r="N1194" s="622"/>
      <c r="O1194" s="622"/>
      <c r="P1194" s="610"/>
      <c r="Q1194" s="623"/>
    </row>
    <row r="1195" spans="1:17" ht="14.4" customHeight="1" x14ac:dyDescent="0.3">
      <c r="A1195" s="604" t="s">
        <v>2022</v>
      </c>
      <c r="B1195" s="605" t="s">
        <v>1525</v>
      </c>
      <c r="C1195" s="605" t="s">
        <v>1508</v>
      </c>
      <c r="D1195" s="605" t="s">
        <v>1601</v>
      </c>
      <c r="E1195" s="605" t="s">
        <v>1602</v>
      </c>
      <c r="F1195" s="622">
        <v>9</v>
      </c>
      <c r="G1195" s="622">
        <v>1575</v>
      </c>
      <c r="H1195" s="622">
        <v>0.59322033898305082</v>
      </c>
      <c r="I1195" s="622">
        <v>175</v>
      </c>
      <c r="J1195" s="622">
        <v>15</v>
      </c>
      <c r="K1195" s="622">
        <v>2655</v>
      </c>
      <c r="L1195" s="622">
        <v>1</v>
      </c>
      <c r="M1195" s="622">
        <v>177</v>
      </c>
      <c r="N1195" s="622">
        <v>5</v>
      </c>
      <c r="O1195" s="622">
        <v>885</v>
      </c>
      <c r="P1195" s="610">
        <v>0.33333333333333331</v>
      </c>
      <c r="Q1195" s="623">
        <v>177</v>
      </c>
    </row>
    <row r="1196" spans="1:17" ht="14.4" customHeight="1" x14ac:dyDescent="0.3">
      <c r="A1196" s="604" t="s">
        <v>2022</v>
      </c>
      <c r="B1196" s="605" t="s">
        <v>1525</v>
      </c>
      <c r="C1196" s="605" t="s">
        <v>1508</v>
      </c>
      <c r="D1196" s="605" t="s">
        <v>1603</v>
      </c>
      <c r="E1196" s="605" t="s">
        <v>1604</v>
      </c>
      <c r="F1196" s="622">
        <v>6</v>
      </c>
      <c r="G1196" s="622">
        <v>12006</v>
      </c>
      <c r="H1196" s="622">
        <v>0.97705078125</v>
      </c>
      <c r="I1196" s="622">
        <v>2001</v>
      </c>
      <c r="J1196" s="622">
        <v>6</v>
      </c>
      <c r="K1196" s="622">
        <v>12288</v>
      </c>
      <c r="L1196" s="622">
        <v>1</v>
      </c>
      <c r="M1196" s="622">
        <v>2048</v>
      </c>
      <c r="N1196" s="622">
        <v>1</v>
      </c>
      <c r="O1196" s="622">
        <v>2049</v>
      </c>
      <c r="P1196" s="610">
        <v>0.166748046875</v>
      </c>
      <c r="Q1196" s="623">
        <v>2049</v>
      </c>
    </row>
    <row r="1197" spans="1:17" ht="14.4" customHeight="1" x14ac:dyDescent="0.3">
      <c r="A1197" s="604" t="s">
        <v>2022</v>
      </c>
      <c r="B1197" s="605" t="s">
        <v>1525</v>
      </c>
      <c r="C1197" s="605" t="s">
        <v>1508</v>
      </c>
      <c r="D1197" s="605" t="s">
        <v>1619</v>
      </c>
      <c r="E1197" s="605" t="s">
        <v>1620</v>
      </c>
      <c r="F1197" s="622">
        <v>2</v>
      </c>
      <c r="G1197" s="622">
        <v>302</v>
      </c>
      <c r="H1197" s="622">
        <v>1.9483870967741936</v>
      </c>
      <c r="I1197" s="622">
        <v>151</v>
      </c>
      <c r="J1197" s="622">
        <v>1</v>
      </c>
      <c r="K1197" s="622">
        <v>155</v>
      </c>
      <c r="L1197" s="622">
        <v>1</v>
      </c>
      <c r="M1197" s="622">
        <v>155</v>
      </c>
      <c r="N1197" s="622"/>
      <c r="O1197" s="622"/>
      <c r="P1197" s="610"/>
      <c r="Q1197" s="623"/>
    </row>
    <row r="1198" spans="1:17" ht="14.4" customHeight="1" x14ac:dyDescent="0.3">
      <c r="A1198" s="604" t="s">
        <v>2022</v>
      </c>
      <c r="B1198" s="605" t="s">
        <v>1525</v>
      </c>
      <c r="C1198" s="605" t="s">
        <v>1508</v>
      </c>
      <c r="D1198" s="605" t="s">
        <v>1627</v>
      </c>
      <c r="E1198" s="605" t="s">
        <v>1628</v>
      </c>
      <c r="F1198" s="622">
        <v>4</v>
      </c>
      <c r="G1198" s="622">
        <v>636</v>
      </c>
      <c r="H1198" s="622">
        <v>3.9018404907975461</v>
      </c>
      <c r="I1198" s="622">
        <v>159</v>
      </c>
      <c r="J1198" s="622">
        <v>1</v>
      </c>
      <c r="K1198" s="622">
        <v>163</v>
      </c>
      <c r="L1198" s="622">
        <v>1</v>
      </c>
      <c r="M1198" s="622">
        <v>163</v>
      </c>
      <c r="N1198" s="622">
        <v>4</v>
      </c>
      <c r="O1198" s="622">
        <v>652</v>
      </c>
      <c r="P1198" s="610">
        <v>4</v>
      </c>
      <c r="Q1198" s="623">
        <v>163</v>
      </c>
    </row>
    <row r="1199" spans="1:17" ht="14.4" customHeight="1" x14ac:dyDescent="0.3">
      <c r="A1199" s="604" t="s">
        <v>2022</v>
      </c>
      <c r="B1199" s="605" t="s">
        <v>1525</v>
      </c>
      <c r="C1199" s="605" t="s">
        <v>1508</v>
      </c>
      <c r="D1199" s="605" t="s">
        <v>1631</v>
      </c>
      <c r="E1199" s="605" t="s">
        <v>1632</v>
      </c>
      <c r="F1199" s="622"/>
      <c r="G1199" s="622"/>
      <c r="H1199" s="622"/>
      <c r="I1199" s="622"/>
      <c r="J1199" s="622">
        <v>6</v>
      </c>
      <c r="K1199" s="622">
        <v>12924</v>
      </c>
      <c r="L1199" s="622">
        <v>1</v>
      </c>
      <c r="M1199" s="622">
        <v>2154</v>
      </c>
      <c r="N1199" s="622">
        <v>6</v>
      </c>
      <c r="O1199" s="622">
        <v>12930</v>
      </c>
      <c r="P1199" s="610">
        <v>1.0004642525533891</v>
      </c>
      <c r="Q1199" s="623">
        <v>2155</v>
      </c>
    </row>
    <row r="1200" spans="1:17" ht="14.4" customHeight="1" x14ac:dyDescent="0.3">
      <c r="A1200" s="604" t="s">
        <v>2022</v>
      </c>
      <c r="B1200" s="605" t="s">
        <v>1525</v>
      </c>
      <c r="C1200" s="605" t="s">
        <v>1508</v>
      </c>
      <c r="D1200" s="605" t="s">
        <v>1773</v>
      </c>
      <c r="E1200" s="605" t="s">
        <v>1764</v>
      </c>
      <c r="F1200" s="622">
        <v>2</v>
      </c>
      <c r="G1200" s="622">
        <v>3738</v>
      </c>
      <c r="H1200" s="622"/>
      <c r="I1200" s="622">
        <v>1869</v>
      </c>
      <c r="J1200" s="622"/>
      <c r="K1200" s="622"/>
      <c r="L1200" s="622"/>
      <c r="M1200" s="622"/>
      <c r="N1200" s="622"/>
      <c r="O1200" s="622"/>
      <c r="P1200" s="610"/>
      <c r="Q1200" s="623"/>
    </row>
    <row r="1201" spans="1:17" ht="14.4" customHeight="1" x14ac:dyDescent="0.3">
      <c r="A1201" s="604" t="s">
        <v>2022</v>
      </c>
      <c r="B1201" s="605" t="s">
        <v>1525</v>
      </c>
      <c r="C1201" s="605" t="s">
        <v>1508</v>
      </c>
      <c r="D1201" s="605" t="s">
        <v>1776</v>
      </c>
      <c r="E1201" s="605" t="s">
        <v>1777</v>
      </c>
      <c r="F1201" s="622">
        <v>1</v>
      </c>
      <c r="G1201" s="622">
        <v>8399</v>
      </c>
      <c r="H1201" s="622"/>
      <c r="I1201" s="622">
        <v>8399</v>
      </c>
      <c r="J1201" s="622"/>
      <c r="K1201" s="622"/>
      <c r="L1201" s="622"/>
      <c r="M1201" s="622"/>
      <c r="N1201" s="622"/>
      <c r="O1201" s="622"/>
      <c r="P1201" s="610"/>
      <c r="Q1201" s="623"/>
    </row>
    <row r="1202" spans="1:17" ht="14.4" customHeight="1" x14ac:dyDescent="0.3">
      <c r="A1202" s="604" t="s">
        <v>2023</v>
      </c>
      <c r="B1202" s="605" t="s">
        <v>1500</v>
      </c>
      <c r="C1202" s="605" t="s">
        <v>1508</v>
      </c>
      <c r="D1202" s="605" t="s">
        <v>1513</v>
      </c>
      <c r="E1202" s="605" t="s">
        <v>1514</v>
      </c>
      <c r="F1202" s="622">
        <v>1</v>
      </c>
      <c r="G1202" s="622">
        <v>123</v>
      </c>
      <c r="H1202" s="622"/>
      <c r="I1202" s="622">
        <v>123</v>
      </c>
      <c r="J1202" s="622"/>
      <c r="K1202" s="622"/>
      <c r="L1202" s="622"/>
      <c r="M1202" s="622"/>
      <c r="N1202" s="622"/>
      <c r="O1202" s="622"/>
      <c r="P1202" s="610"/>
      <c r="Q1202" s="623"/>
    </row>
    <row r="1203" spans="1:17" ht="14.4" customHeight="1" x14ac:dyDescent="0.3">
      <c r="A1203" s="604" t="s">
        <v>2023</v>
      </c>
      <c r="B1203" s="605" t="s">
        <v>1500</v>
      </c>
      <c r="C1203" s="605" t="s">
        <v>1508</v>
      </c>
      <c r="D1203" s="605" t="s">
        <v>1521</v>
      </c>
      <c r="E1203" s="605" t="s">
        <v>1522</v>
      </c>
      <c r="F1203" s="622">
        <v>1</v>
      </c>
      <c r="G1203" s="622">
        <v>725</v>
      </c>
      <c r="H1203" s="622"/>
      <c r="I1203" s="622">
        <v>725</v>
      </c>
      <c r="J1203" s="622"/>
      <c r="K1203" s="622"/>
      <c r="L1203" s="622"/>
      <c r="M1203" s="622"/>
      <c r="N1203" s="622"/>
      <c r="O1203" s="622"/>
      <c r="P1203" s="610"/>
      <c r="Q1203" s="623"/>
    </row>
    <row r="1204" spans="1:17" ht="14.4" customHeight="1" x14ac:dyDescent="0.3">
      <c r="A1204" s="604" t="s">
        <v>2023</v>
      </c>
      <c r="B1204" s="605" t="s">
        <v>1525</v>
      </c>
      <c r="C1204" s="605" t="s">
        <v>1526</v>
      </c>
      <c r="D1204" s="605" t="s">
        <v>1529</v>
      </c>
      <c r="E1204" s="605" t="s">
        <v>1530</v>
      </c>
      <c r="F1204" s="622">
        <v>0.67</v>
      </c>
      <c r="G1204" s="622">
        <v>1712.05</v>
      </c>
      <c r="H1204" s="622"/>
      <c r="I1204" s="622">
        <v>2555.2985074626863</v>
      </c>
      <c r="J1204" s="622"/>
      <c r="K1204" s="622"/>
      <c r="L1204" s="622"/>
      <c r="M1204" s="622"/>
      <c r="N1204" s="622"/>
      <c r="O1204" s="622"/>
      <c r="P1204" s="610"/>
      <c r="Q1204" s="623"/>
    </row>
    <row r="1205" spans="1:17" ht="14.4" customHeight="1" x14ac:dyDescent="0.3">
      <c r="A1205" s="604" t="s">
        <v>2023</v>
      </c>
      <c r="B1205" s="605" t="s">
        <v>1525</v>
      </c>
      <c r="C1205" s="605" t="s">
        <v>1526</v>
      </c>
      <c r="D1205" s="605" t="s">
        <v>1531</v>
      </c>
      <c r="E1205" s="605" t="s">
        <v>1530</v>
      </c>
      <c r="F1205" s="622">
        <v>0.2</v>
      </c>
      <c r="G1205" s="622">
        <v>1277.6500000000001</v>
      </c>
      <c r="H1205" s="622"/>
      <c r="I1205" s="622">
        <v>6388.25</v>
      </c>
      <c r="J1205" s="622"/>
      <c r="K1205" s="622"/>
      <c r="L1205" s="622"/>
      <c r="M1205" s="622"/>
      <c r="N1205" s="622">
        <v>0.2</v>
      </c>
      <c r="O1205" s="622">
        <v>1354.02</v>
      </c>
      <c r="P1205" s="610"/>
      <c r="Q1205" s="623">
        <v>6770.0999999999995</v>
      </c>
    </row>
    <row r="1206" spans="1:17" ht="14.4" customHeight="1" x14ac:dyDescent="0.3">
      <c r="A1206" s="604" t="s">
        <v>2023</v>
      </c>
      <c r="B1206" s="605" t="s">
        <v>1525</v>
      </c>
      <c r="C1206" s="605" t="s">
        <v>1526</v>
      </c>
      <c r="D1206" s="605" t="s">
        <v>1536</v>
      </c>
      <c r="E1206" s="605" t="s">
        <v>646</v>
      </c>
      <c r="F1206" s="622">
        <v>1</v>
      </c>
      <c r="G1206" s="622">
        <v>932.82</v>
      </c>
      <c r="H1206" s="622"/>
      <c r="I1206" s="622">
        <v>932.82</v>
      </c>
      <c r="J1206" s="622"/>
      <c r="K1206" s="622"/>
      <c r="L1206" s="622"/>
      <c r="M1206" s="622"/>
      <c r="N1206" s="622"/>
      <c r="O1206" s="622"/>
      <c r="P1206" s="610"/>
      <c r="Q1206" s="623"/>
    </row>
    <row r="1207" spans="1:17" ht="14.4" customHeight="1" x14ac:dyDescent="0.3">
      <c r="A1207" s="604" t="s">
        <v>2023</v>
      </c>
      <c r="B1207" s="605" t="s">
        <v>1525</v>
      </c>
      <c r="C1207" s="605" t="s">
        <v>1526</v>
      </c>
      <c r="D1207" s="605" t="s">
        <v>1539</v>
      </c>
      <c r="E1207" s="605" t="s">
        <v>665</v>
      </c>
      <c r="F1207" s="622"/>
      <c r="G1207" s="622"/>
      <c r="H1207" s="622"/>
      <c r="I1207" s="622"/>
      <c r="J1207" s="622"/>
      <c r="K1207" s="622"/>
      <c r="L1207" s="622"/>
      <c r="M1207" s="622"/>
      <c r="N1207" s="622">
        <v>7.0000000000000007E-2</v>
      </c>
      <c r="O1207" s="622">
        <v>636.66</v>
      </c>
      <c r="P1207" s="610"/>
      <c r="Q1207" s="623">
        <v>9095.1428571428551</v>
      </c>
    </row>
    <row r="1208" spans="1:17" ht="14.4" customHeight="1" x14ac:dyDescent="0.3">
      <c r="A1208" s="604" t="s">
        <v>2023</v>
      </c>
      <c r="B1208" s="605" t="s">
        <v>1525</v>
      </c>
      <c r="C1208" s="605" t="s">
        <v>1526</v>
      </c>
      <c r="D1208" s="605" t="s">
        <v>1540</v>
      </c>
      <c r="E1208" s="605" t="s">
        <v>733</v>
      </c>
      <c r="F1208" s="622"/>
      <c r="G1208" s="622"/>
      <c r="H1208" s="622"/>
      <c r="I1208" s="622"/>
      <c r="J1208" s="622"/>
      <c r="K1208" s="622"/>
      <c r="L1208" s="622"/>
      <c r="M1208" s="622"/>
      <c r="N1208" s="622">
        <v>0.1</v>
      </c>
      <c r="O1208" s="622">
        <v>194.93</v>
      </c>
      <c r="P1208" s="610"/>
      <c r="Q1208" s="623">
        <v>1949.3</v>
      </c>
    </row>
    <row r="1209" spans="1:17" ht="14.4" customHeight="1" x14ac:dyDescent="0.3">
      <c r="A1209" s="604" t="s">
        <v>2023</v>
      </c>
      <c r="B1209" s="605" t="s">
        <v>1525</v>
      </c>
      <c r="C1209" s="605" t="s">
        <v>1526</v>
      </c>
      <c r="D1209" s="605" t="s">
        <v>1541</v>
      </c>
      <c r="E1209" s="605" t="s">
        <v>665</v>
      </c>
      <c r="F1209" s="622">
        <v>0.55000000000000004</v>
      </c>
      <c r="G1209" s="622">
        <v>973.94</v>
      </c>
      <c r="H1209" s="622"/>
      <c r="I1209" s="622">
        <v>1770.8</v>
      </c>
      <c r="J1209" s="622"/>
      <c r="K1209" s="622"/>
      <c r="L1209" s="622"/>
      <c r="M1209" s="622"/>
      <c r="N1209" s="622"/>
      <c r="O1209" s="622"/>
      <c r="P1209" s="610"/>
      <c r="Q1209" s="623"/>
    </row>
    <row r="1210" spans="1:17" ht="14.4" customHeight="1" x14ac:dyDescent="0.3">
      <c r="A1210" s="604" t="s">
        <v>2023</v>
      </c>
      <c r="B1210" s="605" t="s">
        <v>1525</v>
      </c>
      <c r="C1210" s="605" t="s">
        <v>1526</v>
      </c>
      <c r="D1210" s="605" t="s">
        <v>1543</v>
      </c>
      <c r="E1210" s="605" t="s">
        <v>627</v>
      </c>
      <c r="F1210" s="622"/>
      <c r="G1210" s="622"/>
      <c r="H1210" s="622"/>
      <c r="I1210" s="622"/>
      <c r="J1210" s="622"/>
      <c r="K1210" s="622"/>
      <c r="L1210" s="622"/>
      <c r="M1210" s="622"/>
      <c r="N1210" s="622">
        <v>0.05</v>
      </c>
      <c r="O1210" s="622">
        <v>45.19</v>
      </c>
      <c r="P1210" s="610"/>
      <c r="Q1210" s="623">
        <v>903.8</v>
      </c>
    </row>
    <row r="1211" spans="1:17" ht="14.4" customHeight="1" x14ac:dyDescent="0.3">
      <c r="A1211" s="604" t="s">
        <v>2023</v>
      </c>
      <c r="B1211" s="605" t="s">
        <v>1525</v>
      </c>
      <c r="C1211" s="605" t="s">
        <v>1526</v>
      </c>
      <c r="D1211" s="605" t="s">
        <v>1544</v>
      </c>
      <c r="E1211" s="605" t="s">
        <v>665</v>
      </c>
      <c r="F1211" s="622">
        <v>0.02</v>
      </c>
      <c r="G1211" s="622">
        <v>637.49</v>
      </c>
      <c r="H1211" s="622"/>
      <c r="I1211" s="622">
        <v>31874.5</v>
      </c>
      <c r="J1211" s="622"/>
      <c r="K1211" s="622"/>
      <c r="L1211" s="622"/>
      <c r="M1211" s="622"/>
      <c r="N1211" s="622">
        <v>0.04</v>
      </c>
      <c r="O1211" s="622">
        <v>1309.7</v>
      </c>
      <c r="P1211" s="610"/>
      <c r="Q1211" s="623">
        <v>32742.5</v>
      </c>
    </row>
    <row r="1212" spans="1:17" ht="14.4" customHeight="1" x14ac:dyDescent="0.3">
      <c r="A1212" s="604" t="s">
        <v>2023</v>
      </c>
      <c r="B1212" s="605" t="s">
        <v>1525</v>
      </c>
      <c r="C1212" s="605" t="s">
        <v>1508</v>
      </c>
      <c r="D1212" s="605" t="s">
        <v>1555</v>
      </c>
      <c r="E1212" s="605" t="s">
        <v>1556</v>
      </c>
      <c r="F1212" s="622"/>
      <c r="G1212" s="622"/>
      <c r="H1212" s="622"/>
      <c r="I1212" s="622"/>
      <c r="J1212" s="622">
        <v>3</v>
      </c>
      <c r="K1212" s="622">
        <v>465</v>
      </c>
      <c r="L1212" s="622">
        <v>1</v>
      </c>
      <c r="M1212" s="622">
        <v>155</v>
      </c>
      <c r="N1212" s="622">
        <v>2</v>
      </c>
      <c r="O1212" s="622">
        <v>310</v>
      </c>
      <c r="P1212" s="610">
        <v>0.66666666666666663</v>
      </c>
      <c r="Q1212" s="623">
        <v>155</v>
      </c>
    </row>
    <row r="1213" spans="1:17" ht="14.4" customHeight="1" x14ac:dyDescent="0.3">
      <c r="A1213" s="604" t="s">
        <v>2023</v>
      </c>
      <c r="B1213" s="605" t="s">
        <v>1525</v>
      </c>
      <c r="C1213" s="605" t="s">
        <v>1508</v>
      </c>
      <c r="D1213" s="605" t="s">
        <v>1557</v>
      </c>
      <c r="E1213" s="605" t="s">
        <v>1558</v>
      </c>
      <c r="F1213" s="622">
        <v>5</v>
      </c>
      <c r="G1213" s="622">
        <v>915</v>
      </c>
      <c r="H1213" s="622">
        <v>1.2232620320855614</v>
      </c>
      <c r="I1213" s="622">
        <v>183</v>
      </c>
      <c r="J1213" s="622">
        <v>4</v>
      </c>
      <c r="K1213" s="622">
        <v>748</v>
      </c>
      <c r="L1213" s="622">
        <v>1</v>
      </c>
      <c r="M1213" s="622">
        <v>187</v>
      </c>
      <c r="N1213" s="622">
        <v>5</v>
      </c>
      <c r="O1213" s="622">
        <v>935</v>
      </c>
      <c r="P1213" s="610">
        <v>1.25</v>
      </c>
      <c r="Q1213" s="623">
        <v>187</v>
      </c>
    </row>
    <row r="1214" spans="1:17" ht="14.4" customHeight="1" x14ac:dyDescent="0.3">
      <c r="A1214" s="604" t="s">
        <v>2023</v>
      </c>
      <c r="B1214" s="605" t="s">
        <v>1525</v>
      </c>
      <c r="C1214" s="605" t="s">
        <v>1508</v>
      </c>
      <c r="D1214" s="605" t="s">
        <v>1559</v>
      </c>
      <c r="E1214" s="605" t="s">
        <v>1560</v>
      </c>
      <c r="F1214" s="622"/>
      <c r="G1214" s="622"/>
      <c r="H1214" s="622"/>
      <c r="I1214" s="622"/>
      <c r="J1214" s="622"/>
      <c r="K1214" s="622"/>
      <c r="L1214" s="622"/>
      <c r="M1214" s="622"/>
      <c r="N1214" s="622">
        <v>8</v>
      </c>
      <c r="O1214" s="622">
        <v>1024</v>
      </c>
      <c r="P1214" s="610"/>
      <c r="Q1214" s="623">
        <v>128</v>
      </c>
    </row>
    <row r="1215" spans="1:17" ht="14.4" customHeight="1" x14ac:dyDescent="0.3">
      <c r="A1215" s="604" t="s">
        <v>2023</v>
      </c>
      <c r="B1215" s="605" t="s">
        <v>1525</v>
      </c>
      <c r="C1215" s="605" t="s">
        <v>1508</v>
      </c>
      <c r="D1215" s="605" t="s">
        <v>1561</v>
      </c>
      <c r="E1215" s="605" t="s">
        <v>1562</v>
      </c>
      <c r="F1215" s="622">
        <v>8</v>
      </c>
      <c r="G1215" s="622">
        <v>1752</v>
      </c>
      <c r="H1215" s="622">
        <v>0.49103139013452912</v>
      </c>
      <c r="I1215" s="622">
        <v>219</v>
      </c>
      <c r="J1215" s="622">
        <v>16</v>
      </c>
      <c r="K1215" s="622">
        <v>3568</v>
      </c>
      <c r="L1215" s="622">
        <v>1</v>
      </c>
      <c r="M1215" s="622">
        <v>223</v>
      </c>
      <c r="N1215" s="622">
        <v>9</v>
      </c>
      <c r="O1215" s="622">
        <v>2007</v>
      </c>
      <c r="P1215" s="610">
        <v>0.5625</v>
      </c>
      <c r="Q1215" s="623">
        <v>223</v>
      </c>
    </row>
    <row r="1216" spans="1:17" ht="14.4" customHeight="1" x14ac:dyDescent="0.3">
      <c r="A1216" s="604" t="s">
        <v>2023</v>
      </c>
      <c r="B1216" s="605" t="s">
        <v>1525</v>
      </c>
      <c r="C1216" s="605" t="s">
        <v>1508</v>
      </c>
      <c r="D1216" s="605" t="s">
        <v>1563</v>
      </c>
      <c r="E1216" s="605" t="s">
        <v>1564</v>
      </c>
      <c r="F1216" s="622"/>
      <c r="G1216" s="622"/>
      <c r="H1216" s="622"/>
      <c r="I1216" s="622"/>
      <c r="J1216" s="622"/>
      <c r="K1216" s="622"/>
      <c r="L1216" s="622"/>
      <c r="M1216" s="622"/>
      <c r="N1216" s="622">
        <v>1</v>
      </c>
      <c r="O1216" s="622">
        <v>223</v>
      </c>
      <c r="P1216" s="610"/>
      <c r="Q1216" s="623">
        <v>223</v>
      </c>
    </row>
    <row r="1217" spans="1:17" ht="14.4" customHeight="1" x14ac:dyDescent="0.3">
      <c r="A1217" s="604" t="s">
        <v>2023</v>
      </c>
      <c r="B1217" s="605" t="s">
        <v>1525</v>
      </c>
      <c r="C1217" s="605" t="s">
        <v>1508</v>
      </c>
      <c r="D1217" s="605" t="s">
        <v>1567</v>
      </c>
      <c r="E1217" s="605" t="s">
        <v>1568</v>
      </c>
      <c r="F1217" s="622"/>
      <c r="G1217" s="622"/>
      <c r="H1217" s="622"/>
      <c r="I1217" s="622"/>
      <c r="J1217" s="622"/>
      <c r="K1217" s="622"/>
      <c r="L1217" s="622"/>
      <c r="M1217" s="622"/>
      <c r="N1217" s="622">
        <v>1</v>
      </c>
      <c r="O1217" s="622">
        <v>225</v>
      </c>
      <c r="P1217" s="610"/>
      <c r="Q1217" s="623">
        <v>225</v>
      </c>
    </row>
    <row r="1218" spans="1:17" ht="14.4" customHeight="1" x14ac:dyDescent="0.3">
      <c r="A1218" s="604" t="s">
        <v>2023</v>
      </c>
      <c r="B1218" s="605" t="s">
        <v>1525</v>
      </c>
      <c r="C1218" s="605" t="s">
        <v>1508</v>
      </c>
      <c r="D1218" s="605" t="s">
        <v>1589</v>
      </c>
      <c r="E1218" s="605" t="s">
        <v>1590</v>
      </c>
      <c r="F1218" s="622"/>
      <c r="G1218" s="622"/>
      <c r="H1218" s="622"/>
      <c r="I1218" s="622"/>
      <c r="J1218" s="622"/>
      <c r="K1218" s="622"/>
      <c r="L1218" s="622"/>
      <c r="M1218" s="622"/>
      <c r="N1218" s="622">
        <v>2</v>
      </c>
      <c r="O1218" s="622">
        <v>2588</v>
      </c>
      <c r="P1218" s="610"/>
      <c r="Q1218" s="623">
        <v>1294</v>
      </c>
    </row>
    <row r="1219" spans="1:17" ht="14.4" customHeight="1" x14ac:dyDescent="0.3">
      <c r="A1219" s="604" t="s">
        <v>2023</v>
      </c>
      <c r="B1219" s="605" t="s">
        <v>1525</v>
      </c>
      <c r="C1219" s="605" t="s">
        <v>1508</v>
      </c>
      <c r="D1219" s="605" t="s">
        <v>1591</v>
      </c>
      <c r="E1219" s="605" t="s">
        <v>1592</v>
      </c>
      <c r="F1219" s="622"/>
      <c r="G1219" s="622"/>
      <c r="H1219" s="622"/>
      <c r="I1219" s="622"/>
      <c r="J1219" s="622"/>
      <c r="K1219" s="622"/>
      <c r="L1219" s="622"/>
      <c r="M1219" s="622"/>
      <c r="N1219" s="622">
        <v>2</v>
      </c>
      <c r="O1219" s="622">
        <v>2356</v>
      </c>
      <c r="P1219" s="610"/>
      <c r="Q1219" s="623">
        <v>1178</v>
      </c>
    </row>
    <row r="1220" spans="1:17" ht="14.4" customHeight="1" x14ac:dyDescent="0.3">
      <c r="A1220" s="604" t="s">
        <v>2023</v>
      </c>
      <c r="B1220" s="605" t="s">
        <v>1525</v>
      </c>
      <c r="C1220" s="605" t="s">
        <v>1508</v>
      </c>
      <c r="D1220" s="605" t="s">
        <v>1593</v>
      </c>
      <c r="E1220" s="605" t="s">
        <v>1594</v>
      </c>
      <c r="F1220" s="622">
        <v>6</v>
      </c>
      <c r="G1220" s="622">
        <v>30456</v>
      </c>
      <c r="H1220" s="622"/>
      <c r="I1220" s="622">
        <v>5076</v>
      </c>
      <c r="J1220" s="622"/>
      <c r="K1220" s="622"/>
      <c r="L1220" s="622"/>
      <c r="M1220" s="622"/>
      <c r="N1220" s="622">
        <v>6</v>
      </c>
      <c r="O1220" s="622">
        <v>30942</v>
      </c>
      <c r="P1220" s="610"/>
      <c r="Q1220" s="623">
        <v>5157</v>
      </c>
    </row>
    <row r="1221" spans="1:17" ht="14.4" customHeight="1" x14ac:dyDescent="0.3">
      <c r="A1221" s="604" t="s">
        <v>2023</v>
      </c>
      <c r="B1221" s="605" t="s">
        <v>1525</v>
      </c>
      <c r="C1221" s="605" t="s">
        <v>1508</v>
      </c>
      <c r="D1221" s="605" t="s">
        <v>1597</v>
      </c>
      <c r="E1221" s="605" t="s">
        <v>1598</v>
      </c>
      <c r="F1221" s="622">
        <v>1</v>
      </c>
      <c r="G1221" s="622">
        <v>5516</v>
      </c>
      <c r="H1221" s="622"/>
      <c r="I1221" s="622">
        <v>5516</v>
      </c>
      <c r="J1221" s="622"/>
      <c r="K1221" s="622"/>
      <c r="L1221" s="622"/>
      <c r="M1221" s="622"/>
      <c r="N1221" s="622">
        <v>1</v>
      </c>
      <c r="O1221" s="622">
        <v>5620</v>
      </c>
      <c r="P1221" s="610"/>
      <c r="Q1221" s="623">
        <v>5620</v>
      </c>
    </row>
    <row r="1222" spans="1:17" ht="14.4" customHeight="1" x14ac:dyDescent="0.3">
      <c r="A1222" s="604" t="s">
        <v>2023</v>
      </c>
      <c r="B1222" s="605" t="s">
        <v>1525</v>
      </c>
      <c r="C1222" s="605" t="s">
        <v>1508</v>
      </c>
      <c r="D1222" s="605" t="s">
        <v>1601</v>
      </c>
      <c r="E1222" s="605" t="s">
        <v>1602</v>
      </c>
      <c r="F1222" s="622">
        <v>3</v>
      </c>
      <c r="G1222" s="622">
        <v>525</v>
      </c>
      <c r="H1222" s="622">
        <v>1.4830508474576272</v>
      </c>
      <c r="I1222" s="622">
        <v>175</v>
      </c>
      <c r="J1222" s="622">
        <v>2</v>
      </c>
      <c r="K1222" s="622">
        <v>354</v>
      </c>
      <c r="L1222" s="622">
        <v>1</v>
      </c>
      <c r="M1222" s="622">
        <v>177</v>
      </c>
      <c r="N1222" s="622">
        <v>7</v>
      </c>
      <c r="O1222" s="622">
        <v>1239</v>
      </c>
      <c r="P1222" s="610">
        <v>3.5</v>
      </c>
      <c r="Q1222" s="623">
        <v>177</v>
      </c>
    </row>
    <row r="1223" spans="1:17" ht="14.4" customHeight="1" x14ac:dyDescent="0.3">
      <c r="A1223" s="604" t="s">
        <v>2023</v>
      </c>
      <c r="B1223" s="605" t="s">
        <v>1525</v>
      </c>
      <c r="C1223" s="605" t="s">
        <v>1508</v>
      </c>
      <c r="D1223" s="605" t="s">
        <v>1603</v>
      </c>
      <c r="E1223" s="605" t="s">
        <v>1604</v>
      </c>
      <c r="F1223" s="622">
        <v>5</v>
      </c>
      <c r="G1223" s="622">
        <v>10005</v>
      </c>
      <c r="H1223" s="622">
        <v>1.62841796875</v>
      </c>
      <c r="I1223" s="622">
        <v>2001</v>
      </c>
      <c r="J1223" s="622">
        <v>3</v>
      </c>
      <c r="K1223" s="622">
        <v>6144</v>
      </c>
      <c r="L1223" s="622">
        <v>1</v>
      </c>
      <c r="M1223" s="622">
        <v>2048</v>
      </c>
      <c r="N1223" s="622">
        <v>6</v>
      </c>
      <c r="O1223" s="622">
        <v>12294</v>
      </c>
      <c r="P1223" s="610">
        <v>2.0009765625</v>
      </c>
      <c r="Q1223" s="623">
        <v>2049</v>
      </c>
    </row>
    <row r="1224" spans="1:17" ht="14.4" customHeight="1" x14ac:dyDescent="0.3">
      <c r="A1224" s="604" t="s">
        <v>2023</v>
      </c>
      <c r="B1224" s="605" t="s">
        <v>1525</v>
      </c>
      <c r="C1224" s="605" t="s">
        <v>1508</v>
      </c>
      <c r="D1224" s="605" t="s">
        <v>1609</v>
      </c>
      <c r="E1224" s="605" t="s">
        <v>1610</v>
      </c>
      <c r="F1224" s="622">
        <v>3</v>
      </c>
      <c r="G1224" s="622">
        <v>8088</v>
      </c>
      <c r="H1224" s="622"/>
      <c r="I1224" s="622">
        <v>2696</v>
      </c>
      <c r="J1224" s="622"/>
      <c r="K1224" s="622"/>
      <c r="L1224" s="622"/>
      <c r="M1224" s="622"/>
      <c r="N1224" s="622">
        <v>1</v>
      </c>
      <c r="O1224" s="622">
        <v>2737</v>
      </c>
      <c r="P1224" s="610"/>
      <c r="Q1224" s="623">
        <v>2737</v>
      </c>
    </row>
    <row r="1225" spans="1:17" ht="14.4" customHeight="1" x14ac:dyDescent="0.3">
      <c r="A1225" s="604" t="s">
        <v>2023</v>
      </c>
      <c r="B1225" s="605" t="s">
        <v>1525</v>
      </c>
      <c r="C1225" s="605" t="s">
        <v>1508</v>
      </c>
      <c r="D1225" s="605" t="s">
        <v>1619</v>
      </c>
      <c r="E1225" s="605" t="s">
        <v>1620</v>
      </c>
      <c r="F1225" s="622"/>
      <c r="G1225" s="622"/>
      <c r="H1225" s="622"/>
      <c r="I1225" s="622"/>
      <c r="J1225" s="622"/>
      <c r="K1225" s="622"/>
      <c r="L1225" s="622"/>
      <c r="M1225" s="622"/>
      <c r="N1225" s="622">
        <v>3</v>
      </c>
      <c r="O1225" s="622">
        <v>465</v>
      </c>
      <c r="P1225" s="610"/>
      <c r="Q1225" s="623">
        <v>155</v>
      </c>
    </row>
    <row r="1226" spans="1:17" ht="14.4" customHeight="1" x14ac:dyDescent="0.3">
      <c r="A1226" s="604" t="s">
        <v>2023</v>
      </c>
      <c r="B1226" s="605" t="s">
        <v>1525</v>
      </c>
      <c r="C1226" s="605" t="s">
        <v>1508</v>
      </c>
      <c r="D1226" s="605" t="s">
        <v>1621</v>
      </c>
      <c r="E1226" s="605" t="s">
        <v>1622</v>
      </c>
      <c r="F1226" s="622">
        <v>2</v>
      </c>
      <c r="G1226" s="622">
        <v>390</v>
      </c>
      <c r="H1226" s="622">
        <v>0.65326633165829151</v>
      </c>
      <c r="I1226" s="622">
        <v>195</v>
      </c>
      <c r="J1226" s="622">
        <v>3</v>
      </c>
      <c r="K1226" s="622">
        <v>597</v>
      </c>
      <c r="L1226" s="622">
        <v>1</v>
      </c>
      <c r="M1226" s="622">
        <v>199</v>
      </c>
      <c r="N1226" s="622">
        <v>1</v>
      </c>
      <c r="O1226" s="622">
        <v>199</v>
      </c>
      <c r="P1226" s="610">
        <v>0.33333333333333331</v>
      </c>
      <c r="Q1226" s="623">
        <v>199</v>
      </c>
    </row>
    <row r="1227" spans="1:17" ht="14.4" customHeight="1" x14ac:dyDescent="0.3">
      <c r="A1227" s="604" t="s">
        <v>2023</v>
      </c>
      <c r="B1227" s="605" t="s">
        <v>1525</v>
      </c>
      <c r="C1227" s="605" t="s">
        <v>1508</v>
      </c>
      <c r="D1227" s="605" t="s">
        <v>1623</v>
      </c>
      <c r="E1227" s="605" t="s">
        <v>1624</v>
      </c>
      <c r="F1227" s="622"/>
      <c r="G1227" s="622"/>
      <c r="H1227" s="622"/>
      <c r="I1227" s="622"/>
      <c r="J1227" s="622"/>
      <c r="K1227" s="622"/>
      <c r="L1227" s="622"/>
      <c r="M1227" s="622"/>
      <c r="N1227" s="622">
        <v>3</v>
      </c>
      <c r="O1227" s="622">
        <v>612</v>
      </c>
      <c r="P1227" s="610"/>
      <c r="Q1227" s="623">
        <v>204</v>
      </c>
    </row>
    <row r="1228" spans="1:17" ht="14.4" customHeight="1" x14ac:dyDescent="0.3">
      <c r="A1228" s="604" t="s">
        <v>2023</v>
      </c>
      <c r="B1228" s="605" t="s">
        <v>1525</v>
      </c>
      <c r="C1228" s="605" t="s">
        <v>1508</v>
      </c>
      <c r="D1228" s="605" t="s">
        <v>1631</v>
      </c>
      <c r="E1228" s="605" t="s">
        <v>1632</v>
      </c>
      <c r="F1228" s="622">
        <v>5</v>
      </c>
      <c r="G1228" s="622">
        <v>10615</v>
      </c>
      <c r="H1228" s="622"/>
      <c r="I1228" s="622">
        <v>2123</v>
      </c>
      <c r="J1228" s="622"/>
      <c r="K1228" s="622"/>
      <c r="L1228" s="622"/>
      <c r="M1228" s="622"/>
      <c r="N1228" s="622">
        <v>2</v>
      </c>
      <c r="O1228" s="622">
        <v>4310</v>
      </c>
      <c r="P1228" s="610"/>
      <c r="Q1228" s="623">
        <v>2155</v>
      </c>
    </row>
    <row r="1229" spans="1:17" ht="14.4" customHeight="1" x14ac:dyDescent="0.3">
      <c r="A1229" s="604" t="s">
        <v>2023</v>
      </c>
      <c r="B1229" s="605" t="s">
        <v>1525</v>
      </c>
      <c r="C1229" s="605" t="s">
        <v>1508</v>
      </c>
      <c r="D1229" s="605" t="s">
        <v>1633</v>
      </c>
      <c r="E1229" s="605" t="s">
        <v>1634</v>
      </c>
      <c r="F1229" s="622"/>
      <c r="G1229" s="622"/>
      <c r="H1229" s="622"/>
      <c r="I1229" s="622"/>
      <c r="J1229" s="622">
        <v>1</v>
      </c>
      <c r="K1229" s="622">
        <v>163</v>
      </c>
      <c r="L1229" s="622">
        <v>1</v>
      </c>
      <c r="M1229" s="622">
        <v>163</v>
      </c>
      <c r="N1229" s="622"/>
      <c r="O1229" s="622"/>
      <c r="P1229" s="610"/>
      <c r="Q1229" s="623"/>
    </row>
    <row r="1230" spans="1:17" ht="14.4" customHeight="1" x14ac:dyDescent="0.3">
      <c r="A1230" s="604" t="s">
        <v>2024</v>
      </c>
      <c r="B1230" s="605" t="s">
        <v>1525</v>
      </c>
      <c r="C1230" s="605" t="s">
        <v>1526</v>
      </c>
      <c r="D1230" s="605" t="s">
        <v>1529</v>
      </c>
      <c r="E1230" s="605" t="s">
        <v>1530</v>
      </c>
      <c r="F1230" s="622"/>
      <c r="G1230" s="622"/>
      <c r="H1230" s="622"/>
      <c r="I1230" s="622"/>
      <c r="J1230" s="622">
        <v>0.67</v>
      </c>
      <c r="K1230" s="622">
        <v>1814.38</v>
      </c>
      <c r="L1230" s="622">
        <v>1</v>
      </c>
      <c r="M1230" s="622">
        <v>2708.0298507462685</v>
      </c>
      <c r="N1230" s="622"/>
      <c r="O1230" s="622"/>
      <c r="P1230" s="610"/>
      <c r="Q1230" s="623"/>
    </row>
    <row r="1231" spans="1:17" ht="14.4" customHeight="1" x14ac:dyDescent="0.3">
      <c r="A1231" s="604" t="s">
        <v>2024</v>
      </c>
      <c r="B1231" s="605" t="s">
        <v>1525</v>
      </c>
      <c r="C1231" s="605" t="s">
        <v>1526</v>
      </c>
      <c r="D1231" s="605" t="s">
        <v>1531</v>
      </c>
      <c r="E1231" s="605" t="s">
        <v>1530</v>
      </c>
      <c r="F1231" s="622">
        <v>0.2</v>
      </c>
      <c r="G1231" s="622">
        <v>1277.6500000000001</v>
      </c>
      <c r="H1231" s="622">
        <v>0.94359758349211986</v>
      </c>
      <c r="I1231" s="622">
        <v>6388.25</v>
      </c>
      <c r="J1231" s="622">
        <v>0.2</v>
      </c>
      <c r="K1231" s="622">
        <v>1354.02</v>
      </c>
      <c r="L1231" s="622">
        <v>1</v>
      </c>
      <c r="M1231" s="622">
        <v>6770.0999999999995</v>
      </c>
      <c r="N1231" s="622"/>
      <c r="O1231" s="622"/>
      <c r="P1231" s="610"/>
      <c r="Q1231" s="623"/>
    </row>
    <row r="1232" spans="1:17" ht="14.4" customHeight="1" x14ac:dyDescent="0.3">
      <c r="A1232" s="604" t="s">
        <v>2024</v>
      </c>
      <c r="B1232" s="605" t="s">
        <v>1525</v>
      </c>
      <c r="C1232" s="605" t="s">
        <v>1526</v>
      </c>
      <c r="D1232" s="605" t="s">
        <v>1532</v>
      </c>
      <c r="E1232" s="605" t="s">
        <v>642</v>
      </c>
      <c r="F1232" s="622"/>
      <c r="G1232" s="622"/>
      <c r="H1232" s="622"/>
      <c r="I1232" s="622"/>
      <c r="J1232" s="622">
        <v>1</v>
      </c>
      <c r="K1232" s="622">
        <v>1004.83</v>
      </c>
      <c r="L1232" s="622">
        <v>1</v>
      </c>
      <c r="M1232" s="622">
        <v>1004.83</v>
      </c>
      <c r="N1232" s="622">
        <v>0.5</v>
      </c>
      <c r="O1232" s="622">
        <v>502.41</v>
      </c>
      <c r="P1232" s="610">
        <v>0.49999502403391621</v>
      </c>
      <c r="Q1232" s="623">
        <v>1004.82</v>
      </c>
    </row>
    <row r="1233" spans="1:17" ht="14.4" customHeight="1" x14ac:dyDescent="0.3">
      <c r="A1233" s="604" t="s">
        <v>2024</v>
      </c>
      <c r="B1233" s="605" t="s">
        <v>1525</v>
      </c>
      <c r="C1233" s="605" t="s">
        <v>1526</v>
      </c>
      <c r="D1233" s="605" t="s">
        <v>1533</v>
      </c>
      <c r="E1233" s="605" t="s">
        <v>710</v>
      </c>
      <c r="F1233" s="622"/>
      <c r="G1233" s="622"/>
      <c r="H1233" s="622"/>
      <c r="I1233" s="622"/>
      <c r="J1233" s="622">
        <v>0.12</v>
      </c>
      <c r="K1233" s="622">
        <v>1186.55</v>
      </c>
      <c r="L1233" s="622">
        <v>1</v>
      </c>
      <c r="M1233" s="622">
        <v>9887.9166666666661</v>
      </c>
      <c r="N1233" s="622">
        <v>0.12000000000000001</v>
      </c>
      <c r="O1233" s="622">
        <v>1186.54</v>
      </c>
      <c r="P1233" s="610">
        <v>0.99999157220513257</v>
      </c>
      <c r="Q1233" s="623">
        <v>9887.8333333333321</v>
      </c>
    </row>
    <row r="1234" spans="1:17" ht="14.4" customHeight="1" x14ac:dyDescent="0.3">
      <c r="A1234" s="604" t="s">
        <v>2024</v>
      </c>
      <c r="B1234" s="605" t="s">
        <v>1525</v>
      </c>
      <c r="C1234" s="605" t="s">
        <v>1526</v>
      </c>
      <c r="D1234" s="605" t="s">
        <v>1536</v>
      </c>
      <c r="E1234" s="605" t="s">
        <v>646</v>
      </c>
      <c r="F1234" s="622"/>
      <c r="G1234" s="622"/>
      <c r="H1234" s="622"/>
      <c r="I1234" s="622"/>
      <c r="J1234" s="622">
        <v>1</v>
      </c>
      <c r="K1234" s="622">
        <v>932.82</v>
      </c>
      <c r="L1234" s="622">
        <v>1</v>
      </c>
      <c r="M1234" s="622">
        <v>932.82</v>
      </c>
      <c r="N1234" s="622">
        <v>1</v>
      </c>
      <c r="O1234" s="622">
        <v>843.46</v>
      </c>
      <c r="P1234" s="610">
        <v>0.90420445530756199</v>
      </c>
      <c r="Q1234" s="623">
        <v>843.46</v>
      </c>
    </row>
    <row r="1235" spans="1:17" ht="14.4" customHeight="1" x14ac:dyDescent="0.3">
      <c r="A1235" s="604" t="s">
        <v>2024</v>
      </c>
      <c r="B1235" s="605" t="s">
        <v>1525</v>
      </c>
      <c r="C1235" s="605" t="s">
        <v>1526</v>
      </c>
      <c r="D1235" s="605" t="s">
        <v>1539</v>
      </c>
      <c r="E1235" s="605" t="s">
        <v>665</v>
      </c>
      <c r="F1235" s="622">
        <v>0.06</v>
      </c>
      <c r="G1235" s="622">
        <v>531.24</v>
      </c>
      <c r="H1235" s="622"/>
      <c r="I1235" s="622">
        <v>8854</v>
      </c>
      <c r="J1235" s="622"/>
      <c r="K1235" s="622"/>
      <c r="L1235" s="622"/>
      <c r="M1235" s="622"/>
      <c r="N1235" s="622">
        <v>0.05</v>
      </c>
      <c r="O1235" s="622">
        <v>454.76</v>
      </c>
      <c r="P1235" s="610"/>
      <c r="Q1235" s="623">
        <v>9095.1999999999989</v>
      </c>
    </row>
    <row r="1236" spans="1:17" ht="14.4" customHeight="1" x14ac:dyDescent="0.3">
      <c r="A1236" s="604" t="s">
        <v>2024</v>
      </c>
      <c r="B1236" s="605" t="s">
        <v>1525</v>
      </c>
      <c r="C1236" s="605" t="s">
        <v>1526</v>
      </c>
      <c r="D1236" s="605" t="s">
        <v>1541</v>
      </c>
      <c r="E1236" s="605" t="s">
        <v>665</v>
      </c>
      <c r="F1236" s="622"/>
      <c r="G1236" s="622"/>
      <c r="H1236" s="622"/>
      <c r="I1236" s="622"/>
      <c r="J1236" s="622">
        <v>0.35</v>
      </c>
      <c r="K1236" s="622">
        <v>619.78</v>
      </c>
      <c r="L1236" s="622">
        <v>1</v>
      </c>
      <c r="M1236" s="622">
        <v>1770.8</v>
      </c>
      <c r="N1236" s="622"/>
      <c r="O1236" s="622"/>
      <c r="P1236" s="610"/>
      <c r="Q1236" s="623"/>
    </row>
    <row r="1237" spans="1:17" ht="14.4" customHeight="1" x14ac:dyDescent="0.3">
      <c r="A1237" s="604" t="s">
        <v>2024</v>
      </c>
      <c r="B1237" s="605" t="s">
        <v>1525</v>
      </c>
      <c r="C1237" s="605" t="s">
        <v>1526</v>
      </c>
      <c r="D1237" s="605" t="s">
        <v>1543</v>
      </c>
      <c r="E1237" s="605" t="s">
        <v>627</v>
      </c>
      <c r="F1237" s="622">
        <v>0.1</v>
      </c>
      <c r="G1237" s="622">
        <v>90.38</v>
      </c>
      <c r="H1237" s="622">
        <v>2</v>
      </c>
      <c r="I1237" s="622">
        <v>903.8</v>
      </c>
      <c r="J1237" s="622">
        <v>0.05</v>
      </c>
      <c r="K1237" s="622">
        <v>45.19</v>
      </c>
      <c r="L1237" s="622">
        <v>1</v>
      </c>
      <c r="M1237" s="622">
        <v>903.8</v>
      </c>
      <c r="N1237" s="622"/>
      <c r="O1237" s="622"/>
      <c r="P1237" s="610"/>
      <c r="Q1237" s="623"/>
    </row>
    <row r="1238" spans="1:17" ht="14.4" customHeight="1" x14ac:dyDescent="0.3">
      <c r="A1238" s="604" t="s">
        <v>2024</v>
      </c>
      <c r="B1238" s="605" t="s">
        <v>1525</v>
      </c>
      <c r="C1238" s="605" t="s">
        <v>1526</v>
      </c>
      <c r="D1238" s="605" t="s">
        <v>1544</v>
      </c>
      <c r="E1238" s="605" t="s">
        <v>665</v>
      </c>
      <c r="F1238" s="622">
        <v>0.04</v>
      </c>
      <c r="G1238" s="622">
        <v>1274.98</v>
      </c>
      <c r="H1238" s="622"/>
      <c r="I1238" s="622">
        <v>31874.5</v>
      </c>
      <c r="J1238" s="622"/>
      <c r="K1238" s="622"/>
      <c r="L1238" s="622"/>
      <c r="M1238" s="622"/>
      <c r="N1238" s="622"/>
      <c r="O1238" s="622"/>
      <c r="P1238" s="610"/>
      <c r="Q1238" s="623"/>
    </row>
    <row r="1239" spans="1:17" ht="14.4" customHeight="1" x14ac:dyDescent="0.3">
      <c r="A1239" s="604" t="s">
        <v>2024</v>
      </c>
      <c r="B1239" s="605" t="s">
        <v>1525</v>
      </c>
      <c r="C1239" s="605" t="s">
        <v>1501</v>
      </c>
      <c r="D1239" s="605" t="s">
        <v>1685</v>
      </c>
      <c r="E1239" s="605" t="s">
        <v>1684</v>
      </c>
      <c r="F1239" s="622"/>
      <c r="G1239" s="622"/>
      <c r="H1239" s="622"/>
      <c r="I1239" s="622"/>
      <c r="J1239" s="622">
        <v>1</v>
      </c>
      <c r="K1239" s="622">
        <v>1707.31</v>
      </c>
      <c r="L1239" s="622">
        <v>1</v>
      </c>
      <c r="M1239" s="622">
        <v>1707.31</v>
      </c>
      <c r="N1239" s="622"/>
      <c r="O1239" s="622"/>
      <c r="P1239" s="610"/>
      <c r="Q1239" s="623"/>
    </row>
    <row r="1240" spans="1:17" ht="14.4" customHeight="1" x14ac:dyDescent="0.3">
      <c r="A1240" s="604" t="s">
        <v>2024</v>
      </c>
      <c r="B1240" s="605" t="s">
        <v>1525</v>
      </c>
      <c r="C1240" s="605" t="s">
        <v>1501</v>
      </c>
      <c r="D1240" s="605" t="s">
        <v>1689</v>
      </c>
      <c r="E1240" s="605" t="s">
        <v>1688</v>
      </c>
      <c r="F1240" s="622"/>
      <c r="G1240" s="622"/>
      <c r="H1240" s="622"/>
      <c r="I1240" s="622"/>
      <c r="J1240" s="622">
        <v>1</v>
      </c>
      <c r="K1240" s="622">
        <v>2141.85</v>
      </c>
      <c r="L1240" s="622">
        <v>1</v>
      </c>
      <c r="M1240" s="622">
        <v>2141.85</v>
      </c>
      <c r="N1240" s="622"/>
      <c r="O1240" s="622"/>
      <c r="P1240" s="610"/>
      <c r="Q1240" s="623"/>
    </row>
    <row r="1241" spans="1:17" ht="14.4" customHeight="1" x14ac:dyDescent="0.3">
      <c r="A1241" s="604" t="s">
        <v>2024</v>
      </c>
      <c r="B1241" s="605" t="s">
        <v>1525</v>
      </c>
      <c r="C1241" s="605" t="s">
        <v>1501</v>
      </c>
      <c r="D1241" s="605" t="s">
        <v>1692</v>
      </c>
      <c r="E1241" s="605" t="s">
        <v>1693</v>
      </c>
      <c r="F1241" s="622"/>
      <c r="G1241" s="622"/>
      <c r="H1241" s="622"/>
      <c r="I1241" s="622"/>
      <c r="J1241" s="622">
        <v>1</v>
      </c>
      <c r="K1241" s="622">
        <v>6890.78</v>
      </c>
      <c r="L1241" s="622">
        <v>1</v>
      </c>
      <c r="M1241" s="622">
        <v>6890.78</v>
      </c>
      <c r="N1241" s="622"/>
      <c r="O1241" s="622"/>
      <c r="P1241" s="610"/>
      <c r="Q1241" s="623"/>
    </row>
    <row r="1242" spans="1:17" ht="14.4" customHeight="1" x14ac:dyDescent="0.3">
      <c r="A1242" s="604" t="s">
        <v>2024</v>
      </c>
      <c r="B1242" s="605" t="s">
        <v>1525</v>
      </c>
      <c r="C1242" s="605" t="s">
        <v>1501</v>
      </c>
      <c r="D1242" s="605" t="s">
        <v>1700</v>
      </c>
      <c r="E1242" s="605" t="s">
        <v>1701</v>
      </c>
      <c r="F1242" s="622"/>
      <c r="G1242" s="622"/>
      <c r="H1242" s="622"/>
      <c r="I1242" s="622"/>
      <c r="J1242" s="622">
        <v>1</v>
      </c>
      <c r="K1242" s="622">
        <v>1002.8</v>
      </c>
      <c r="L1242" s="622">
        <v>1</v>
      </c>
      <c r="M1242" s="622">
        <v>1002.8</v>
      </c>
      <c r="N1242" s="622"/>
      <c r="O1242" s="622"/>
      <c r="P1242" s="610"/>
      <c r="Q1242" s="623"/>
    </row>
    <row r="1243" spans="1:17" ht="14.4" customHeight="1" x14ac:dyDescent="0.3">
      <c r="A1243" s="604" t="s">
        <v>2024</v>
      </c>
      <c r="B1243" s="605" t="s">
        <v>1525</v>
      </c>
      <c r="C1243" s="605" t="s">
        <v>1501</v>
      </c>
      <c r="D1243" s="605" t="s">
        <v>1702</v>
      </c>
      <c r="E1243" s="605" t="s">
        <v>1703</v>
      </c>
      <c r="F1243" s="622"/>
      <c r="G1243" s="622"/>
      <c r="H1243" s="622"/>
      <c r="I1243" s="622"/>
      <c r="J1243" s="622">
        <v>1</v>
      </c>
      <c r="K1243" s="622">
        <v>7650</v>
      </c>
      <c r="L1243" s="622">
        <v>1</v>
      </c>
      <c r="M1243" s="622">
        <v>7650</v>
      </c>
      <c r="N1243" s="622"/>
      <c r="O1243" s="622"/>
      <c r="P1243" s="610"/>
      <c r="Q1243" s="623"/>
    </row>
    <row r="1244" spans="1:17" ht="14.4" customHeight="1" x14ac:dyDescent="0.3">
      <c r="A1244" s="604" t="s">
        <v>2024</v>
      </c>
      <c r="B1244" s="605" t="s">
        <v>1525</v>
      </c>
      <c r="C1244" s="605" t="s">
        <v>1501</v>
      </c>
      <c r="D1244" s="605" t="s">
        <v>1723</v>
      </c>
      <c r="E1244" s="605" t="s">
        <v>1724</v>
      </c>
      <c r="F1244" s="622"/>
      <c r="G1244" s="622"/>
      <c r="H1244" s="622"/>
      <c r="I1244" s="622"/>
      <c r="J1244" s="622">
        <v>1</v>
      </c>
      <c r="K1244" s="622">
        <v>1146.33</v>
      </c>
      <c r="L1244" s="622">
        <v>1</v>
      </c>
      <c r="M1244" s="622">
        <v>1146.33</v>
      </c>
      <c r="N1244" s="622"/>
      <c r="O1244" s="622"/>
      <c r="P1244" s="610"/>
      <c r="Q1244" s="623"/>
    </row>
    <row r="1245" spans="1:17" ht="14.4" customHeight="1" x14ac:dyDescent="0.3">
      <c r="A1245" s="604" t="s">
        <v>2024</v>
      </c>
      <c r="B1245" s="605" t="s">
        <v>1525</v>
      </c>
      <c r="C1245" s="605" t="s">
        <v>1501</v>
      </c>
      <c r="D1245" s="605" t="s">
        <v>1729</v>
      </c>
      <c r="E1245" s="605" t="s">
        <v>1730</v>
      </c>
      <c r="F1245" s="622"/>
      <c r="G1245" s="622"/>
      <c r="H1245" s="622"/>
      <c r="I1245" s="622"/>
      <c r="J1245" s="622">
        <v>1</v>
      </c>
      <c r="K1245" s="622">
        <v>6587.13</v>
      </c>
      <c r="L1245" s="622">
        <v>1</v>
      </c>
      <c r="M1245" s="622">
        <v>6587.13</v>
      </c>
      <c r="N1245" s="622"/>
      <c r="O1245" s="622"/>
      <c r="P1245" s="610"/>
      <c r="Q1245" s="623"/>
    </row>
    <row r="1246" spans="1:17" ht="14.4" customHeight="1" x14ac:dyDescent="0.3">
      <c r="A1246" s="604" t="s">
        <v>2024</v>
      </c>
      <c r="B1246" s="605" t="s">
        <v>1525</v>
      </c>
      <c r="C1246" s="605" t="s">
        <v>1508</v>
      </c>
      <c r="D1246" s="605" t="s">
        <v>1553</v>
      </c>
      <c r="E1246" s="605" t="s">
        <v>1554</v>
      </c>
      <c r="F1246" s="622">
        <v>1</v>
      </c>
      <c r="G1246" s="622">
        <v>207</v>
      </c>
      <c r="H1246" s="622"/>
      <c r="I1246" s="622">
        <v>207</v>
      </c>
      <c r="J1246" s="622"/>
      <c r="K1246" s="622"/>
      <c r="L1246" s="622"/>
      <c r="M1246" s="622"/>
      <c r="N1246" s="622"/>
      <c r="O1246" s="622"/>
      <c r="P1246" s="610"/>
      <c r="Q1246" s="623"/>
    </row>
    <row r="1247" spans="1:17" ht="14.4" customHeight="1" x14ac:dyDescent="0.3">
      <c r="A1247" s="604" t="s">
        <v>2024</v>
      </c>
      <c r="B1247" s="605" t="s">
        <v>1525</v>
      </c>
      <c r="C1247" s="605" t="s">
        <v>1508</v>
      </c>
      <c r="D1247" s="605" t="s">
        <v>1555</v>
      </c>
      <c r="E1247" s="605" t="s">
        <v>1556</v>
      </c>
      <c r="F1247" s="622">
        <v>3</v>
      </c>
      <c r="G1247" s="622">
        <v>453</v>
      </c>
      <c r="H1247" s="622">
        <v>1.4612903225806451</v>
      </c>
      <c r="I1247" s="622">
        <v>151</v>
      </c>
      <c r="J1247" s="622">
        <v>2</v>
      </c>
      <c r="K1247" s="622">
        <v>310</v>
      </c>
      <c r="L1247" s="622">
        <v>1</v>
      </c>
      <c r="M1247" s="622">
        <v>155</v>
      </c>
      <c r="N1247" s="622">
        <v>1</v>
      </c>
      <c r="O1247" s="622">
        <v>155</v>
      </c>
      <c r="P1247" s="610">
        <v>0.5</v>
      </c>
      <c r="Q1247" s="623">
        <v>155</v>
      </c>
    </row>
    <row r="1248" spans="1:17" ht="14.4" customHeight="1" x14ac:dyDescent="0.3">
      <c r="A1248" s="604" t="s">
        <v>2024</v>
      </c>
      <c r="B1248" s="605" t="s">
        <v>1525</v>
      </c>
      <c r="C1248" s="605" t="s">
        <v>1508</v>
      </c>
      <c r="D1248" s="605" t="s">
        <v>1557</v>
      </c>
      <c r="E1248" s="605" t="s">
        <v>1558</v>
      </c>
      <c r="F1248" s="622">
        <v>4</v>
      </c>
      <c r="G1248" s="622">
        <v>732</v>
      </c>
      <c r="H1248" s="622">
        <v>0.48930481283422461</v>
      </c>
      <c r="I1248" s="622">
        <v>183</v>
      </c>
      <c r="J1248" s="622">
        <v>8</v>
      </c>
      <c r="K1248" s="622">
        <v>1496</v>
      </c>
      <c r="L1248" s="622">
        <v>1</v>
      </c>
      <c r="M1248" s="622">
        <v>187</v>
      </c>
      <c r="N1248" s="622">
        <v>4</v>
      </c>
      <c r="O1248" s="622">
        <v>748</v>
      </c>
      <c r="P1248" s="610">
        <v>0.5</v>
      </c>
      <c r="Q1248" s="623">
        <v>187</v>
      </c>
    </row>
    <row r="1249" spans="1:17" ht="14.4" customHeight="1" x14ac:dyDescent="0.3">
      <c r="A1249" s="604" t="s">
        <v>2024</v>
      </c>
      <c r="B1249" s="605" t="s">
        <v>1525</v>
      </c>
      <c r="C1249" s="605" t="s">
        <v>1508</v>
      </c>
      <c r="D1249" s="605" t="s">
        <v>1559</v>
      </c>
      <c r="E1249" s="605" t="s">
        <v>1560</v>
      </c>
      <c r="F1249" s="622">
        <v>25</v>
      </c>
      <c r="G1249" s="622">
        <v>3125</v>
      </c>
      <c r="H1249" s="622">
        <v>1.3563368055555556</v>
      </c>
      <c r="I1249" s="622">
        <v>125</v>
      </c>
      <c r="J1249" s="622">
        <v>18</v>
      </c>
      <c r="K1249" s="622">
        <v>2304</v>
      </c>
      <c r="L1249" s="622">
        <v>1</v>
      </c>
      <c r="M1249" s="622">
        <v>128</v>
      </c>
      <c r="N1249" s="622">
        <v>19</v>
      </c>
      <c r="O1249" s="622">
        <v>2432</v>
      </c>
      <c r="P1249" s="610">
        <v>1.0555555555555556</v>
      </c>
      <c r="Q1249" s="623">
        <v>128</v>
      </c>
    </row>
    <row r="1250" spans="1:17" ht="14.4" customHeight="1" x14ac:dyDescent="0.3">
      <c r="A1250" s="604" t="s">
        <v>2024</v>
      </c>
      <c r="B1250" s="605" t="s">
        <v>1525</v>
      </c>
      <c r="C1250" s="605" t="s">
        <v>1508</v>
      </c>
      <c r="D1250" s="605" t="s">
        <v>1561</v>
      </c>
      <c r="E1250" s="605" t="s">
        <v>1562</v>
      </c>
      <c r="F1250" s="622">
        <v>13</v>
      </c>
      <c r="G1250" s="622">
        <v>2847</v>
      </c>
      <c r="H1250" s="622">
        <v>0.98206278026905824</v>
      </c>
      <c r="I1250" s="622">
        <v>219</v>
      </c>
      <c r="J1250" s="622">
        <v>13</v>
      </c>
      <c r="K1250" s="622">
        <v>2899</v>
      </c>
      <c r="L1250" s="622">
        <v>1</v>
      </c>
      <c r="M1250" s="622">
        <v>223</v>
      </c>
      <c r="N1250" s="622">
        <v>10</v>
      </c>
      <c r="O1250" s="622">
        <v>2230</v>
      </c>
      <c r="P1250" s="610">
        <v>0.76923076923076927</v>
      </c>
      <c r="Q1250" s="623">
        <v>223</v>
      </c>
    </row>
    <row r="1251" spans="1:17" ht="14.4" customHeight="1" x14ac:dyDescent="0.3">
      <c r="A1251" s="604" t="s">
        <v>2024</v>
      </c>
      <c r="B1251" s="605" t="s">
        <v>1525</v>
      </c>
      <c r="C1251" s="605" t="s">
        <v>1508</v>
      </c>
      <c r="D1251" s="605" t="s">
        <v>1563</v>
      </c>
      <c r="E1251" s="605" t="s">
        <v>1564</v>
      </c>
      <c r="F1251" s="622">
        <v>2</v>
      </c>
      <c r="G1251" s="622">
        <v>438</v>
      </c>
      <c r="H1251" s="622">
        <v>0.98206278026905824</v>
      </c>
      <c r="I1251" s="622">
        <v>219</v>
      </c>
      <c r="J1251" s="622">
        <v>2</v>
      </c>
      <c r="K1251" s="622">
        <v>446</v>
      </c>
      <c r="L1251" s="622">
        <v>1</v>
      </c>
      <c r="M1251" s="622">
        <v>223</v>
      </c>
      <c r="N1251" s="622"/>
      <c r="O1251" s="622"/>
      <c r="P1251" s="610"/>
      <c r="Q1251" s="623"/>
    </row>
    <row r="1252" spans="1:17" ht="14.4" customHeight="1" x14ac:dyDescent="0.3">
      <c r="A1252" s="604" t="s">
        <v>2024</v>
      </c>
      <c r="B1252" s="605" t="s">
        <v>1525</v>
      </c>
      <c r="C1252" s="605" t="s">
        <v>1508</v>
      </c>
      <c r="D1252" s="605" t="s">
        <v>1567</v>
      </c>
      <c r="E1252" s="605" t="s">
        <v>1568</v>
      </c>
      <c r="F1252" s="622">
        <v>3</v>
      </c>
      <c r="G1252" s="622">
        <v>663</v>
      </c>
      <c r="H1252" s="622">
        <v>0.42095238095238097</v>
      </c>
      <c r="I1252" s="622">
        <v>221</v>
      </c>
      <c r="J1252" s="622">
        <v>7</v>
      </c>
      <c r="K1252" s="622">
        <v>1575</v>
      </c>
      <c r="L1252" s="622">
        <v>1</v>
      </c>
      <c r="M1252" s="622">
        <v>225</v>
      </c>
      <c r="N1252" s="622">
        <v>6</v>
      </c>
      <c r="O1252" s="622">
        <v>1350</v>
      </c>
      <c r="P1252" s="610">
        <v>0.8571428571428571</v>
      </c>
      <c r="Q1252" s="623">
        <v>225</v>
      </c>
    </row>
    <row r="1253" spans="1:17" ht="14.4" customHeight="1" x14ac:dyDescent="0.3">
      <c r="A1253" s="604" t="s">
        <v>2024</v>
      </c>
      <c r="B1253" s="605" t="s">
        <v>1525</v>
      </c>
      <c r="C1253" s="605" t="s">
        <v>1508</v>
      </c>
      <c r="D1253" s="605" t="s">
        <v>1755</v>
      </c>
      <c r="E1253" s="605" t="s">
        <v>1756</v>
      </c>
      <c r="F1253" s="622"/>
      <c r="G1253" s="622"/>
      <c r="H1253" s="622"/>
      <c r="I1253" s="622"/>
      <c r="J1253" s="622">
        <v>1</v>
      </c>
      <c r="K1253" s="622">
        <v>4164</v>
      </c>
      <c r="L1253" s="622">
        <v>1</v>
      </c>
      <c r="M1253" s="622">
        <v>4164</v>
      </c>
      <c r="N1253" s="622"/>
      <c r="O1253" s="622"/>
      <c r="P1253" s="610"/>
      <c r="Q1253" s="623"/>
    </row>
    <row r="1254" spans="1:17" ht="14.4" customHeight="1" x14ac:dyDescent="0.3">
      <c r="A1254" s="604" t="s">
        <v>2024</v>
      </c>
      <c r="B1254" s="605" t="s">
        <v>1525</v>
      </c>
      <c r="C1254" s="605" t="s">
        <v>1508</v>
      </c>
      <c r="D1254" s="605" t="s">
        <v>1763</v>
      </c>
      <c r="E1254" s="605" t="s">
        <v>1764</v>
      </c>
      <c r="F1254" s="622"/>
      <c r="G1254" s="622"/>
      <c r="H1254" s="622"/>
      <c r="I1254" s="622"/>
      <c r="J1254" s="622">
        <v>2</v>
      </c>
      <c r="K1254" s="622">
        <v>7720</v>
      </c>
      <c r="L1254" s="622">
        <v>1</v>
      </c>
      <c r="M1254" s="622">
        <v>3860</v>
      </c>
      <c r="N1254" s="622"/>
      <c r="O1254" s="622"/>
      <c r="P1254" s="610"/>
      <c r="Q1254" s="623"/>
    </row>
    <row r="1255" spans="1:17" ht="14.4" customHeight="1" x14ac:dyDescent="0.3">
      <c r="A1255" s="604" t="s">
        <v>2024</v>
      </c>
      <c r="B1255" s="605" t="s">
        <v>1525</v>
      </c>
      <c r="C1255" s="605" t="s">
        <v>1508</v>
      </c>
      <c r="D1255" s="605" t="s">
        <v>1767</v>
      </c>
      <c r="E1255" s="605" t="s">
        <v>1768</v>
      </c>
      <c r="F1255" s="622"/>
      <c r="G1255" s="622"/>
      <c r="H1255" s="622"/>
      <c r="I1255" s="622"/>
      <c r="J1255" s="622">
        <v>3</v>
      </c>
      <c r="K1255" s="622">
        <v>23775</v>
      </c>
      <c r="L1255" s="622">
        <v>1</v>
      </c>
      <c r="M1255" s="622">
        <v>7925</v>
      </c>
      <c r="N1255" s="622"/>
      <c r="O1255" s="622"/>
      <c r="P1255" s="610"/>
      <c r="Q1255" s="623"/>
    </row>
    <row r="1256" spans="1:17" ht="14.4" customHeight="1" x14ac:dyDescent="0.3">
      <c r="A1256" s="604" t="s">
        <v>2024</v>
      </c>
      <c r="B1256" s="605" t="s">
        <v>1525</v>
      </c>
      <c r="C1256" s="605" t="s">
        <v>1508</v>
      </c>
      <c r="D1256" s="605" t="s">
        <v>1589</v>
      </c>
      <c r="E1256" s="605" t="s">
        <v>1590</v>
      </c>
      <c r="F1256" s="622">
        <v>2</v>
      </c>
      <c r="G1256" s="622">
        <v>2562</v>
      </c>
      <c r="H1256" s="622">
        <v>1.9814385150812064</v>
      </c>
      <c r="I1256" s="622">
        <v>1281</v>
      </c>
      <c r="J1256" s="622">
        <v>1</v>
      </c>
      <c r="K1256" s="622">
        <v>1293</v>
      </c>
      <c r="L1256" s="622">
        <v>1</v>
      </c>
      <c r="M1256" s="622">
        <v>1293</v>
      </c>
      <c r="N1256" s="622"/>
      <c r="O1256" s="622"/>
      <c r="P1256" s="610"/>
      <c r="Q1256" s="623"/>
    </row>
    <row r="1257" spans="1:17" ht="14.4" customHeight="1" x14ac:dyDescent="0.3">
      <c r="A1257" s="604" t="s">
        <v>2024</v>
      </c>
      <c r="B1257" s="605" t="s">
        <v>1525</v>
      </c>
      <c r="C1257" s="605" t="s">
        <v>1508</v>
      </c>
      <c r="D1257" s="605" t="s">
        <v>1591</v>
      </c>
      <c r="E1257" s="605" t="s">
        <v>1592</v>
      </c>
      <c r="F1257" s="622">
        <v>2</v>
      </c>
      <c r="G1257" s="622">
        <v>2334</v>
      </c>
      <c r="H1257" s="622">
        <v>1.9830076465590485</v>
      </c>
      <c r="I1257" s="622">
        <v>1167</v>
      </c>
      <c r="J1257" s="622">
        <v>1</v>
      </c>
      <c r="K1257" s="622">
        <v>1177</v>
      </c>
      <c r="L1257" s="622">
        <v>1</v>
      </c>
      <c r="M1257" s="622">
        <v>1177</v>
      </c>
      <c r="N1257" s="622"/>
      <c r="O1257" s="622"/>
      <c r="P1257" s="610"/>
      <c r="Q1257" s="623"/>
    </row>
    <row r="1258" spans="1:17" ht="14.4" customHeight="1" x14ac:dyDescent="0.3">
      <c r="A1258" s="604" t="s">
        <v>2024</v>
      </c>
      <c r="B1258" s="605" t="s">
        <v>1525</v>
      </c>
      <c r="C1258" s="605" t="s">
        <v>1508</v>
      </c>
      <c r="D1258" s="605" t="s">
        <v>1593</v>
      </c>
      <c r="E1258" s="605" t="s">
        <v>1594</v>
      </c>
      <c r="F1258" s="622">
        <v>4</v>
      </c>
      <c r="G1258" s="622">
        <v>20304</v>
      </c>
      <c r="H1258" s="622">
        <v>1.3123909249563699</v>
      </c>
      <c r="I1258" s="622">
        <v>5076</v>
      </c>
      <c r="J1258" s="622">
        <v>3</v>
      </c>
      <c r="K1258" s="622">
        <v>15471</v>
      </c>
      <c r="L1258" s="622">
        <v>1</v>
      </c>
      <c r="M1258" s="622">
        <v>5157</v>
      </c>
      <c r="N1258" s="622">
        <v>6</v>
      </c>
      <c r="O1258" s="622">
        <v>30942</v>
      </c>
      <c r="P1258" s="610">
        <v>2</v>
      </c>
      <c r="Q1258" s="623">
        <v>5157</v>
      </c>
    </row>
    <row r="1259" spans="1:17" ht="14.4" customHeight="1" x14ac:dyDescent="0.3">
      <c r="A1259" s="604" t="s">
        <v>2024</v>
      </c>
      <c r="B1259" s="605" t="s">
        <v>1525</v>
      </c>
      <c r="C1259" s="605" t="s">
        <v>1508</v>
      </c>
      <c r="D1259" s="605" t="s">
        <v>1601</v>
      </c>
      <c r="E1259" s="605" t="s">
        <v>1602</v>
      </c>
      <c r="F1259" s="622">
        <v>38</v>
      </c>
      <c r="G1259" s="622">
        <v>6650</v>
      </c>
      <c r="H1259" s="622">
        <v>0.78272128060263657</v>
      </c>
      <c r="I1259" s="622">
        <v>175</v>
      </c>
      <c r="J1259" s="622">
        <v>48</v>
      </c>
      <c r="K1259" s="622">
        <v>8496</v>
      </c>
      <c r="L1259" s="622">
        <v>1</v>
      </c>
      <c r="M1259" s="622">
        <v>177</v>
      </c>
      <c r="N1259" s="622">
        <v>73</v>
      </c>
      <c r="O1259" s="622">
        <v>12921</v>
      </c>
      <c r="P1259" s="610">
        <v>1.5208333333333333</v>
      </c>
      <c r="Q1259" s="623">
        <v>177</v>
      </c>
    </row>
    <row r="1260" spans="1:17" ht="14.4" customHeight="1" x14ac:dyDescent="0.3">
      <c r="A1260" s="604" t="s">
        <v>2024</v>
      </c>
      <c r="B1260" s="605" t="s">
        <v>1525</v>
      </c>
      <c r="C1260" s="605" t="s">
        <v>1508</v>
      </c>
      <c r="D1260" s="605" t="s">
        <v>1603</v>
      </c>
      <c r="E1260" s="605" t="s">
        <v>1604</v>
      </c>
      <c r="F1260" s="622">
        <v>3</v>
      </c>
      <c r="G1260" s="622">
        <v>6003</v>
      </c>
      <c r="H1260" s="622">
        <v>0.26646839488636365</v>
      </c>
      <c r="I1260" s="622">
        <v>2001</v>
      </c>
      <c r="J1260" s="622">
        <v>11</v>
      </c>
      <c r="K1260" s="622">
        <v>22528</v>
      </c>
      <c r="L1260" s="622">
        <v>1</v>
      </c>
      <c r="M1260" s="622">
        <v>2048</v>
      </c>
      <c r="N1260" s="622">
        <v>7</v>
      </c>
      <c r="O1260" s="622">
        <v>14343</v>
      </c>
      <c r="P1260" s="610">
        <v>0.63667436079545459</v>
      </c>
      <c r="Q1260" s="623">
        <v>2049</v>
      </c>
    </row>
    <row r="1261" spans="1:17" ht="14.4" customHeight="1" x14ac:dyDescent="0.3">
      <c r="A1261" s="604" t="s">
        <v>2024</v>
      </c>
      <c r="B1261" s="605" t="s">
        <v>1525</v>
      </c>
      <c r="C1261" s="605" t="s">
        <v>1508</v>
      </c>
      <c r="D1261" s="605" t="s">
        <v>1609</v>
      </c>
      <c r="E1261" s="605" t="s">
        <v>1610</v>
      </c>
      <c r="F1261" s="622">
        <v>1</v>
      </c>
      <c r="G1261" s="622">
        <v>2696</v>
      </c>
      <c r="H1261" s="622">
        <v>0.32846003898635479</v>
      </c>
      <c r="I1261" s="622">
        <v>2696</v>
      </c>
      <c r="J1261" s="622">
        <v>3</v>
      </c>
      <c r="K1261" s="622">
        <v>8208</v>
      </c>
      <c r="L1261" s="622">
        <v>1</v>
      </c>
      <c r="M1261" s="622">
        <v>2736</v>
      </c>
      <c r="N1261" s="622">
        <v>1</v>
      </c>
      <c r="O1261" s="622">
        <v>2737</v>
      </c>
      <c r="P1261" s="610">
        <v>0.33345516569200778</v>
      </c>
      <c r="Q1261" s="623">
        <v>2737</v>
      </c>
    </row>
    <row r="1262" spans="1:17" ht="14.4" customHeight="1" x14ac:dyDescent="0.3">
      <c r="A1262" s="604" t="s">
        <v>2024</v>
      </c>
      <c r="B1262" s="605" t="s">
        <v>1525</v>
      </c>
      <c r="C1262" s="605" t="s">
        <v>1508</v>
      </c>
      <c r="D1262" s="605" t="s">
        <v>1619</v>
      </c>
      <c r="E1262" s="605" t="s">
        <v>1620</v>
      </c>
      <c r="F1262" s="622">
        <v>2</v>
      </c>
      <c r="G1262" s="622">
        <v>302</v>
      </c>
      <c r="H1262" s="622">
        <v>0.48709677419354841</v>
      </c>
      <c r="I1262" s="622">
        <v>151</v>
      </c>
      <c r="J1262" s="622">
        <v>4</v>
      </c>
      <c r="K1262" s="622">
        <v>620</v>
      </c>
      <c r="L1262" s="622">
        <v>1</v>
      </c>
      <c r="M1262" s="622">
        <v>155</v>
      </c>
      <c r="N1262" s="622">
        <v>2</v>
      </c>
      <c r="O1262" s="622">
        <v>310</v>
      </c>
      <c r="P1262" s="610">
        <v>0.5</v>
      </c>
      <c r="Q1262" s="623">
        <v>155</v>
      </c>
    </row>
    <row r="1263" spans="1:17" ht="14.4" customHeight="1" x14ac:dyDescent="0.3">
      <c r="A1263" s="604" t="s">
        <v>2024</v>
      </c>
      <c r="B1263" s="605" t="s">
        <v>1525</v>
      </c>
      <c r="C1263" s="605" t="s">
        <v>1508</v>
      </c>
      <c r="D1263" s="605" t="s">
        <v>1621</v>
      </c>
      <c r="E1263" s="605" t="s">
        <v>1622</v>
      </c>
      <c r="F1263" s="622">
        <v>2</v>
      </c>
      <c r="G1263" s="622">
        <v>390</v>
      </c>
      <c r="H1263" s="622">
        <v>0.97989949748743721</v>
      </c>
      <c r="I1263" s="622">
        <v>195</v>
      </c>
      <c r="J1263" s="622">
        <v>2</v>
      </c>
      <c r="K1263" s="622">
        <v>398</v>
      </c>
      <c r="L1263" s="622">
        <v>1</v>
      </c>
      <c r="M1263" s="622">
        <v>199</v>
      </c>
      <c r="N1263" s="622">
        <v>4</v>
      </c>
      <c r="O1263" s="622">
        <v>796</v>
      </c>
      <c r="P1263" s="610">
        <v>2</v>
      </c>
      <c r="Q1263" s="623">
        <v>199</v>
      </c>
    </row>
    <row r="1264" spans="1:17" ht="14.4" customHeight="1" x14ac:dyDescent="0.3">
      <c r="A1264" s="604" t="s">
        <v>2024</v>
      </c>
      <c r="B1264" s="605" t="s">
        <v>1525</v>
      </c>
      <c r="C1264" s="605" t="s">
        <v>1508</v>
      </c>
      <c r="D1264" s="605" t="s">
        <v>1627</v>
      </c>
      <c r="E1264" s="605" t="s">
        <v>1628</v>
      </c>
      <c r="F1264" s="622">
        <v>2</v>
      </c>
      <c r="G1264" s="622">
        <v>318</v>
      </c>
      <c r="H1264" s="622">
        <v>1.9509202453987731</v>
      </c>
      <c r="I1264" s="622">
        <v>159</v>
      </c>
      <c r="J1264" s="622">
        <v>1</v>
      </c>
      <c r="K1264" s="622">
        <v>163</v>
      </c>
      <c r="L1264" s="622">
        <v>1</v>
      </c>
      <c r="M1264" s="622">
        <v>163</v>
      </c>
      <c r="N1264" s="622"/>
      <c r="O1264" s="622"/>
      <c r="P1264" s="610"/>
      <c r="Q1264" s="623"/>
    </row>
    <row r="1265" spans="1:17" ht="14.4" customHeight="1" x14ac:dyDescent="0.3">
      <c r="A1265" s="604" t="s">
        <v>2024</v>
      </c>
      <c r="B1265" s="605" t="s">
        <v>1525</v>
      </c>
      <c r="C1265" s="605" t="s">
        <v>1508</v>
      </c>
      <c r="D1265" s="605" t="s">
        <v>1631</v>
      </c>
      <c r="E1265" s="605" t="s">
        <v>1632</v>
      </c>
      <c r="F1265" s="622">
        <v>2</v>
      </c>
      <c r="G1265" s="622">
        <v>4246</v>
      </c>
      <c r="H1265" s="622">
        <v>0.98560817084493968</v>
      </c>
      <c r="I1265" s="622">
        <v>2123</v>
      </c>
      <c r="J1265" s="622">
        <v>2</v>
      </c>
      <c r="K1265" s="622">
        <v>4308</v>
      </c>
      <c r="L1265" s="622">
        <v>1</v>
      </c>
      <c r="M1265" s="622">
        <v>2154</v>
      </c>
      <c r="N1265" s="622">
        <v>6</v>
      </c>
      <c r="O1265" s="622">
        <v>12930</v>
      </c>
      <c r="P1265" s="610">
        <v>3.0013927576601671</v>
      </c>
      <c r="Q1265" s="623">
        <v>2155</v>
      </c>
    </row>
    <row r="1266" spans="1:17" ht="14.4" customHeight="1" x14ac:dyDescent="0.3">
      <c r="A1266" s="604" t="s">
        <v>2024</v>
      </c>
      <c r="B1266" s="605" t="s">
        <v>1525</v>
      </c>
      <c r="C1266" s="605" t="s">
        <v>1508</v>
      </c>
      <c r="D1266" s="605" t="s">
        <v>1773</v>
      </c>
      <c r="E1266" s="605" t="s">
        <v>1764</v>
      </c>
      <c r="F1266" s="622"/>
      <c r="G1266" s="622"/>
      <c r="H1266" s="622"/>
      <c r="I1266" s="622"/>
      <c r="J1266" s="622">
        <v>2</v>
      </c>
      <c r="K1266" s="622">
        <v>3776</v>
      </c>
      <c r="L1266" s="622">
        <v>1</v>
      </c>
      <c r="M1266" s="622">
        <v>1888</v>
      </c>
      <c r="N1266" s="622"/>
      <c r="O1266" s="622"/>
      <c r="P1266" s="610"/>
      <c r="Q1266" s="623"/>
    </row>
    <row r="1267" spans="1:17" ht="14.4" customHeight="1" x14ac:dyDescent="0.3">
      <c r="A1267" s="604" t="s">
        <v>2024</v>
      </c>
      <c r="B1267" s="605" t="s">
        <v>1525</v>
      </c>
      <c r="C1267" s="605" t="s">
        <v>1508</v>
      </c>
      <c r="D1267" s="605" t="s">
        <v>1776</v>
      </c>
      <c r="E1267" s="605" t="s">
        <v>1777</v>
      </c>
      <c r="F1267" s="622"/>
      <c r="G1267" s="622"/>
      <c r="H1267" s="622"/>
      <c r="I1267" s="622"/>
      <c r="J1267" s="622">
        <v>1</v>
      </c>
      <c r="K1267" s="622">
        <v>8459</v>
      </c>
      <c r="L1267" s="622">
        <v>1</v>
      </c>
      <c r="M1267" s="622">
        <v>8459</v>
      </c>
      <c r="N1267" s="622">
        <v>1</v>
      </c>
      <c r="O1267" s="622">
        <v>8460</v>
      </c>
      <c r="P1267" s="610">
        <v>1.0001182172833669</v>
      </c>
      <c r="Q1267" s="623">
        <v>8460</v>
      </c>
    </row>
    <row r="1268" spans="1:17" ht="14.4" customHeight="1" x14ac:dyDescent="0.3">
      <c r="A1268" s="604" t="s">
        <v>2025</v>
      </c>
      <c r="B1268" s="605" t="s">
        <v>1525</v>
      </c>
      <c r="C1268" s="605" t="s">
        <v>1526</v>
      </c>
      <c r="D1268" s="605" t="s">
        <v>1532</v>
      </c>
      <c r="E1268" s="605" t="s">
        <v>642</v>
      </c>
      <c r="F1268" s="622">
        <v>3.0999999999999996</v>
      </c>
      <c r="G1268" s="622">
        <v>2949.1400000000003</v>
      </c>
      <c r="H1268" s="622">
        <v>3.8749917878775935</v>
      </c>
      <c r="I1268" s="622">
        <v>951.33548387096801</v>
      </c>
      <c r="J1268" s="622">
        <v>0.8</v>
      </c>
      <c r="K1268" s="622">
        <v>761.07</v>
      </c>
      <c r="L1268" s="622">
        <v>1</v>
      </c>
      <c r="M1268" s="622">
        <v>951.33749999999998</v>
      </c>
      <c r="N1268" s="622">
        <v>3.9000000000000004</v>
      </c>
      <c r="O1268" s="622">
        <v>3918.8199999999997</v>
      </c>
      <c r="P1268" s="610">
        <v>5.1490927247165166</v>
      </c>
      <c r="Q1268" s="623">
        <v>1004.8256410256408</v>
      </c>
    </row>
    <row r="1269" spans="1:17" ht="14.4" customHeight="1" x14ac:dyDescent="0.3">
      <c r="A1269" s="604" t="s">
        <v>2025</v>
      </c>
      <c r="B1269" s="605" t="s">
        <v>1525</v>
      </c>
      <c r="C1269" s="605" t="s">
        <v>1526</v>
      </c>
      <c r="D1269" s="605" t="s">
        <v>1533</v>
      </c>
      <c r="E1269" s="605" t="s">
        <v>710</v>
      </c>
      <c r="F1269" s="622">
        <v>0.26</v>
      </c>
      <c r="G1269" s="622">
        <v>2570.86</v>
      </c>
      <c r="H1269" s="622"/>
      <c r="I1269" s="622">
        <v>9887.9230769230762</v>
      </c>
      <c r="J1269" s="622"/>
      <c r="K1269" s="622"/>
      <c r="L1269" s="622"/>
      <c r="M1269" s="622"/>
      <c r="N1269" s="622">
        <v>0.01</v>
      </c>
      <c r="O1269" s="622">
        <v>98.87</v>
      </c>
      <c r="P1269" s="610"/>
      <c r="Q1269" s="623">
        <v>9887</v>
      </c>
    </row>
    <row r="1270" spans="1:17" ht="14.4" customHeight="1" x14ac:dyDescent="0.3">
      <c r="A1270" s="604" t="s">
        <v>2025</v>
      </c>
      <c r="B1270" s="605" t="s">
        <v>1525</v>
      </c>
      <c r="C1270" s="605" t="s">
        <v>1526</v>
      </c>
      <c r="D1270" s="605" t="s">
        <v>1536</v>
      </c>
      <c r="E1270" s="605" t="s">
        <v>646</v>
      </c>
      <c r="F1270" s="622"/>
      <c r="G1270" s="622"/>
      <c r="H1270" s="622"/>
      <c r="I1270" s="622"/>
      <c r="J1270" s="622">
        <v>1</v>
      </c>
      <c r="K1270" s="622">
        <v>932.82</v>
      </c>
      <c r="L1270" s="622">
        <v>1</v>
      </c>
      <c r="M1270" s="622">
        <v>932.82</v>
      </c>
      <c r="N1270" s="622"/>
      <c r="O1270" s="622"/>
      <c r="P1270" s="610"/>
      <c r="Q1270" s="623"/>
    </row>
    <row r="1271" spans="1:17" ht="14.4" customHeight="1" x14ac:dyDescent="0.3">
      <c r="A1271" s="604" t="s">
        <v>2025</v>
      </c>
      <c r="B1271" s="605" t="s">
        <v>1525</v>
      </c>
      <c r="C1271" s="605" t="s">
        <v>1526</v>
      </c>
      <c r="D1271" s="605" t="s">
        <v>1539</v>
      </c>
      <c r="E1271" s="605" t="s">
        <v>665</v>
      </c>
      <c r="F1271" s="622">
        <v>0.44</v>
      </c>
      <c r="G1271" s="622">
        <v>3895.76</v>
      </c>
      <c r="H1271" s="622">
        <v>6.2857142857142865</v>
      </c>
      <c r="I1271" s="622">
        <v>8854</v>
      </c>
      <c r="J1271" s="622">
        <v>7.0000000000000007E-2</v>
      </c>
      <c r="K1271" s="622">
        <v>619.78</v>
      </c>
      <c r="L1271" s="622">
        <v>1</v>
      </c>
      <c r="M1271" s="622">
        <v>8853.9999999999982</v>
      </c>
      <c r="N1271" s="622">
        <v>0.08</v>
      </c>
      <c r="O1271" s="622">
        <v>727.61</v>
      </c>
      <c r="P1271" s="610">
        <v>1.1739810900642165</v>
      </c>
      <c r="Q1271" s="623">
        <v>9095.125</v>
      </c>
    </row>
    <row r="1272" spans="1:17" ht="14.4" customHeight="1" x14ac:dyDescent="0.3">
      <c r="A1272" s="604" t="s">
        <v>2025</v>
      </c>
      <c r="B1272" s="605" t="s">
        <v>1525</v>
      </c>
      <c r="C1272" s="605" t="s">
        <v>1526</v>
      </c>
      <c r="D1272" s="605" t="s">
        <v>1541</v>
      </c>
      <c r="E1272" s="605" t="s">
        <v>665</v>
      </c>
      <c r="F1272" s="622">
        <v>3.9499999999999997</v>
      </c>
      <c r="G1272" s="622">
        <v>6994.66</v>
      </c>
      <c r="H1272" s="622">
        <v>1.5192307692307692</v>
      </c>
      <c r="I1272" s="622">
        <v>1770.8000000000002</v>
      </c>
      <c r="J1272" s="622">
        <v>2.6</v>
      </c>
      <c r="K1272" s="622">
        <v>4604.08</v>
      </c>
      <c r="L1272" s="622">
        <v>1</v>
      </c>
      <c r="M1272" s="622">
        <v>1770.8</v>
      </c>
      <c r="N1272" s="622">
        <v>5</v>
      </c>
      <c r="O1272" s="622">
        <v>9095.2200000000012</v>
      </c>
      <c r="P1272" s="610">
        <v>1.9754695834998526</v>
      </c>
      <c r="Q1272" s="623">
        <v>1819.0440000000003</v>
      </c>
    </row>
    <row r="1273" spans="1:17" ht="14.4" customHeight="1" x14ac:dyDescent="0.3">
      <c r="A1273" s="604" t="s">
        <v>2025</v>
      </c>
      <c r="B1273" s="605" t="s">
        <v>1525</v>
      </c>
      <c r="C1273" s="605" t="s">
        <v>1526</v>
      </c>
      <c r="D1273" s="605" t="s">
        <v>1544</v>
      </c>
      <c r="E1273" s="605" t="s">
        <v>665</v>
      </c>
      <c r="F1273" s="622">
        <v>0.22</v>
      </c>
      <c r="G1273" s="622">
        <v>7508.2</v>
      </c>
      <c r="H1273" s="622">
        <v>0.9814820140499303</v>
      </c>
      <c r="I1273" s="622">
        <v>34128.181818181816</v>
      </c>
      <c r="J1273" s="622">
        <v>0.21999999999999997</v>
      </c>
      <c r="K1273" s="622">
        <v>7649.86</v>
      </c>
      <c r="L1273" s="622">
        <v>1</v>
      </c>
      <c r="M1273" s="622">
        <v>34772.090909090912</v>
      </c>
      <c r="N1273" s="622">
        <v>0.13999999999999999</v>
      </c>
      <c r="O1273" s="622">
        <v>4802.2299999999996</v>
      </c>
      <c r="P1273" s="610">
        <v>0.62775397196811444</v>
      </c>
      <c r="Q1273" s="623">
        <v>34301.642857142855</v>
      </c>
    </row>
    <row r="1274" spans="1:17" ht="14.4" customHeight="1" x14ac:dyDescent="0.3">
      <c r="A1274" s="604" t="s">
        <v>2025</v>
      </c>
      <c r="B1274" s="605" t="s">
        <v>1525</v>
      </c>
      <c r="C1274" s="605" t="s">
        <v>1501</v>
      </c>
      <c r="D1274" s="605" t="s">
        <v>1683</v>
      </c>
      <c r="E1274" s="605" t="s">
        <v>1684</v>
      </c>
      <c r="F1274" s="622">
        <v>2</v>
      </c>
      <c r="G1274" s="622">
        <v>1944.64</v>
      </c>
      <c r="H1274" s="622"/>
      <c r="I1274" s="622">
        <v>972.32</v>
      </c>
      <c r="J1274" s="622"/>
      <c r="K1274" s="622"/>
      <c r="L1274" s="622"/>
      <c r="M1274" s="622"/>
      <c r="N1274" s="622"/>
      <c r="O1274" s="622"/>
      <c r="P1274" s="610"/>
      <c r="Q1274" s="623"/>
    </row>
    <row r="1275" spans="1:17" ht="14.4" customHeight="1" x14ac:dyDescent="0.3">
      <c r="A1275" s="604" t="s">
        <v>2025</v>
      </c>
      <c r="B1275" s="605" t="s">
        <v>1525</v>
      </c>
      <c r="C1275" s="605" t="s">
        <v>1501</v>
      </c>
      <c r="D1275" s="605" t="s">
        <v>1687</v>
      </c>
      <c r="E1275" s="605" t="s">
        <v>1688</v>
      </c>
      <c r="F1275" s="622">
        <v>2</v>
      </c>
      <c r="G1275" s="622">
        <v>2055.52</v>
      </c>
      <c r="H1275" s="622"/>
      <c r="I1275" s="622">
        <v>1027.76</v>
      </c>
      <c r="J1275" s="622"/>
      <c r="K1275" s="622"/>
      <c r="L1275" s="622"/>
      <c r="M1275" s="622"/>
      <c r="N1275" s="622"/>
      <c r="O1275" s="622"/>
      <c r="P1275" s="610"/>
      <c r="Q1275" s="623"/>
    </row>
    <row r="1276" spans="1:17" ht="14.4" customHeight="1" x14ac:dyDescent="0.3">
      <c r="A1276" s="604" t="s">
        <v>2025</v>
      </c>
      <c r="B1276" s="605" t="s">
        <v>1525</v>
      </c>
      <c r="C1276" s="605" t="s">
        <v>1501</v>
      </c>
      <c r="D1276" s="605" t="s">
        <v>1700</v>
      </c>
      <c r="E1276" s="605" t="s">
        <v>1701</v>
      </c>
      <c r="F1276" s="622">
        <v>2</v>
      </c>
      <c r="G1276" s="622">
        <v>2005.6</v>
      </c>
      <c r="H1276" s="622"/>
      <c r="I1276" s="622">
        <v>1002.8</v>
      </c>
      <c r="J1276" s="622"/>
      <c r="K1276" s="622"/>
      <c r="L1276" s="622"/>
      <c r="M1276" s="622"/>
      <c r="N1276" s="622"/>
      <c r="O1276" s="622"/>
      <c r="P1276" s="610"/>
      <c r="Q1276" s="623"/>
    </row>
    <row r="1277" spans="1:17" ht="14.4" customHeight="1" x14ac:dyDescent="0.3">
      <c r="A1277" s="604" t="s">
        <v>2025</v>
      </c>
      <c r="B1277" s="605" t="s">
        <v>1525</v>
      </c>
      <c r="C1277" s="605" t="s">
        <v>1501</v>
      </c>
      <c r="D1277" s="605" t="s">
        <v>1710</v>
      </c>
      <c r="E1277" s="605" t="s">
        <v>1711</v>
      </c>
      <c r="F1277" s="622">
        <v>2</v>
      </c>
      <c r="G1277" s="622">
        <v>2994.88</v>
      </c>
      <c r="H1277" s="622"/>
      <c r="I1277" s="622">
        <v>1497.44</v>
      </c>
      <c r="J1277" s="622"/>
      <c r="K1277" s="622"/>
      <c r="L1277" s="622"/>
      <c r="M1277" s="622"/>
      <c r="N1277" s="622"/>
      <c r="O1277" s="622"/>
      <c r="P1277" s="610"/>
      <c r="Q1277" s="623"/>
    </row>
    <row r="1278" spans="1:17" ht="14.4" customHeight="1" x14ac:dyDescent="0.3">
      <c r="A1278" s="604" t="s">
        <v>2025</v>
      </c>
      <c r="B1278" s="605" t="s">
        <v>1525</v>
      </c>
      <c r="C1278" s="605" t="s">
        <v>1501</v>
      </c>
      <c r="D1278" s="605" t="s">
        <v>1865</v>
      </c>
      <c r="E1278" s="605" t="s">
        <v>1866</v>
      </c>
      <c r="F1278" s="622">
        <v>6</v>
      </c>
      <c r="G1278" s="622">
        <v>21867.48</v>
      </c>
      <c r="H1278" s="622"/>
      <c r="I1278" s="622">
        <v>3644.58</v>
      </c>
      <c r="J1278" s="622"/>
      <c r="K1278" s="622"/>
      <c r="L1278" s="622"/>
      <c r="M1278" s="622"/>
      <c r="N1278" s="622"/>
      <c r="O1278" s="622"/>
      <c r="P1278" s="610"/>
      <c r="Q1278" s="623"/>
    </row>
    <row r="1279" spans="1:17" ht="14.4" customHeight="1" x14ac:dyDescent="0.3">
      <c r="A1279" s="604" t="s">
        <v>2025</v>
      </c>
      <c r="B1279" s="605" t="s">
        <v>1525</v>
      </c>
      <c r="C1279" s="605" t="s">
        <v>1508</v>
      </c>
      <c r="D1279" s="605" t="s">
        <v>1551</v>
      </c>
      <c r="E1279" s="605" t="s">
        <v>1552</v>
      </c>
      <c r="F1279" s="622"/>
      <c r="G1279" s="622"/>
      <c r="H1279" s="622"/>
      <c r="I1279" s="622"/>
      <c r="J1279" s="622"/>
      <c r="K1279" s="622"/>
      <c r="L1279" s="622"/>
      <c r="M1279" s="622"/>
      <c r="N1279" s="622">
        <v>3</v>
      </c>
      <c r="O1279" s="622">
        <v>111</v>
      </c>
      <c r="P1279" s="610"/>
      <c r="Q1279" s="623">
        <v>37</v>
      </c>
    </row>
    <row r="1280" spans="1:17" ht="14.4" customHeight="1" x14ac:dyDescent="0.3">
      <c r="A1280" s="604" t="s">
        <v>2025</v>
      </c>
      <c r="B1280" s="605" t="s">
        <v>1525</v>
      </c>
      <c r="C1280" s="605" t="s">
        <v>1508</v>
      </c>
      <c r="D1280" s="605" t="s">
        <v>1553</v>
      </c>
      <c r="E1280" s="605" t="s">
        <v>1554</v>
      </c>
      <c r="F1280" s="622">
        <v>3</v>
      </c>
      <c r="G1280" s="622">
        <v>621</v>
      </c>
      <c r="H1280" s="622">
        <v>0.58309859154929577</v>
      </c>
      <c r="I1280" s="622">
        <v>207</v>
      </c>
      <c r="J1280" s="622">
        <v>5</v>
      </c>
      <c r="K1280" s="622">
        <v>1065</v>
      </c>
      <c r="L1280" s="622">
        <v>1</v>
      </c>
      <c r="M1280" s="622">
        <v>213</v>
      </c>
      <c r="N1280" s="622">
        <v>2</v>
      </c>
      <c r="O1280" s="622">
        <v>426</v>
      </c>
      <c r="P1280" s="610">
        <v>0.4</v>
      </c>
      <c r="Q1280" s="623">
        <v>213</v>
      </c>
    </row>
    <row r="1281" spans="1:17" ht="14.4" customHeight="1" x14ac:dyDescent="0.3">
      <c r="A1281" s="604" t="s">
        <v>2025</v>
      </c>
      <c r="B1281" s="605" t="s">
        <v>1525</v>
      </c>
      <c r="C1281" s="605" t="s">
        <v>1508</v>
      </c>
      <c r="D1281" s="605" t="s">
        <v>1555</v>
      </c>
      <c r="E1281" s="605" t="s">
        <v>1556</v>
      </c>
      <c r="F1281" s="622">
        <v>23</v>
      </c>
      <c r="G1281" s="622">
        <v>3473</v>
      </c>
      <c r="H1281" s="622">
        <v>1.1203225806451613</v>
      </c>
      <c r="I1281" s="622">
        <v>151</v>
      </c>
      <c r="J1281" s="622">
        <v>20</v>
      </c>
      <c r="K1281" s="622">
        <v>3100</v>
      </c>
      <c r="L1281" s="622">
        <v>1</v>
      </c>
      <c r="M1281" s="622">
        <v>155</v>
      </c>
      <c r="N1281" s="622">
        <v>13</v>
      </c>
      <c r="O1281" s="622">
        <v>2015</v>
      </c>
      <c r="P1281" s="610">
        <v>0.65</v>
      </c>
      <c r="Q1281" s="623">
        <v>155</v>
      </c>
    </row>
    <row r="1282" spans="1:17" ht="14.4" customHeight="1" x14ac:dyDescent="0.3">
      <c r="A1282" s="604" t="s">
        <v>2025</v>
      </c>
      <c r="B1282" s="605" t="s">
        <v>1525</v>
      </c>
      <c r="C1282" s="605" t="s">
        <v>1508</v>
      </c>
      <c r="D1282" s="605" t="s">
        <v>1557</v>
      </c>
      <c r="E1282" s="605" t="s">
        <v>1558</v>
      </c>
      <c r="F1282" s="622">
        <v>17</v>
      </c>
      <c r="G1282" s="622">
        <v>3111</v>
      </c>
      <c r="H1282" s="622">
        <v>0.61616161616161613</v>
      </c>
      <c r="I1282" s="622">
        <v>183</v>
      </c>
      <c r="J1282" s="622">
        <v>27</v>
      </c>
      <c r="K1282" s="622">
        <v>5049</v>
      </c>
      <c r="L1282" s="622">
        <v>1</v>
      </c>
      <c r="M1282" s="622">
        <v>187</v>
      </c>
      <c r="N1282" s="622">
        <v>10</v>
      </c>
      <c r="O1282" s="622">
        <v>1870</v>
      </c>
      <c r="P1282" s="610">
        <v>0.37037037037037035</v>
      </c>
      <c r="Q1282" s="623">
        <v>187</v>
      </c>
    </row>
    <row r="1283" spans="1:17" ht="14.4" customHeight="1" x14ac:dyDescent="0.3">
      <c r="A1283" s="604" t="s">
        <v>2025</v>
      </c>
      <c r="B1283" s="605" t="s">
        <v>1525</v>
      </c>
      <c r="C1283" s="605" t="s">
        <v>1508</v>
      </c>
      <c r="D1283" s="605" t="s">
        <v>1559</v>
      </c>
      <c r="E1283" s="605" t="s">
        <v>1560</v>
      </c>
      <c r="F1283" s="622">
        <v>139</v>
      </c>
      <c r="G1283" s="622">
        <v>17375</v>
      </c>
      <c r="H1283" s="622">
        <v>0.69611378205128205</v>
      </c>
      <c r="I1283" s="622">
        <v>125</v>
      </c>
      <c r="J1283" s="622">
        <v>195</v>
      </c>
      <c r="K1283" s="622">
        <v>24960</v>
      </c>
      <c r="L1283" s="622">
        <v>1</v>
      </c>
      <c r="M1283" s="622">
        <v>128</v>
      </c>
      <c r="N1283" s="622">
        <v>108</v>
      </c>
      <c r="O1283" s="622">
        <v>13824</v>
      </c>
      <c r="P1283" s="610">
        <v>0.55384615384615388</v>
      </c>
      <c r="Q1283" s="623">
        <v>128</v>
      </c>
    </row>
    <row r="1284" spans="1:17" ht="14.4" customHeight="1" x14ac:dyDescent="0.3">
      <c r="A1284" s="604" t="s">
        <v>2025</v>
      </c>
      <c r="B1284" s="605" t="s">
        <v>1525</v>
      </c>
      <c r="C1284" s="605" t="s">
        <v>1508</v>
      </c>
      <c r="D1284" s="605" t="s">
        <v>1561</v>
      </c>
      <c r="E1284" s="605" t="s">
        <v>1562</v>
      </c>
      <c r="F1284" s="622">
        <v>442</v>
      </c>
      <c r="G1284" s="622">
        <v>96798</v>
      </c>
      <c r="H1284" s="622">
        <v>0.92552611701263066</v>
      </c>
      <c r="I1284" s="622">
        <v>219</v>
      </c>
      <c r="J1284" s="622">
        <v>469</v>
      </c>
      <c r="K1284" s="622">
        <v>104587</v>
      </c>
      <c r="L1284" s="622">
        <v>1</v>
      </c>
      <c r="M1284" s="622">
        <v>223</v>
      </c>
      <c r="N1284" s="622">
        <v>436</v>
      </c>
      <c r="O1284" s="622">
        <v>97228</v>
      </c>
      <c r="P1284" s="610">
        <v>0.92963752665245203</v>
      </c>
      <c r="Q1284" s="623">
        <v>223</v>
      </c>
    </row>
    <row r="1285" spans="1:17" ht="14.4" customHeight="1" x14ac:dyDescent="0.3">
      <c r="A1285" s="604" t="s">
        <v>2025</v>
      </c>
      <c r="B1285" s="605" t="s">
        <v>1525</v>
      </c>
      <c r="C1285" s="605" t="s">
        <v>1508</v>
      </c>
      <c r="D1285" s="605" t="s">
        <v>1563</v>
      </c>
      <c r="E1285" s="605" t="s">
        <v>1564</v>
      </c>
      <c r="F1285" s="622">
        <v>22</v>
      </c>
      <c r="G1285" s="622">
        <v>4818</v>
      </c>
      <c r="H1285" s="622">
        <v>2.4005979073243648</v>
      </c>
      <c r="I1285" s="622">
        <v>219</v>
      </c>
      <c r="J1285" s="622">
        <v>9</v>
      </c>
      <c r="K1285" s="622">
        <v>2007</v>
      </c>
      <c r="L1285" s="622">
        <v>1</v>
      </c>
      <c r="M1285" s="622">
        <v>223</v>
      </c>
      <c r="N1285" s="622">
        <v>12</v>
      </c>
      <c r="O1285" s="622">
        <v>2676</v>
      </c>
      <c r="P1285" s="610">
        <v>1.3333333333333333</v>
      </c>
      <c r="Q1285" s="623">
        <v>223</v>
      </c>
    </row>
    <row r="1286" spans="1:17" ht="14.4" customHeight="1" x14ac:dyDescent="0.3">
      <c r="A1286" s="604" t="s">
        <v>2025</v>
      </c>
      <c r="B1286" s="605" t="s">
        <v>1525</v>
      </c>
      <c r="C1286" s="605" t="s">
        <v>1508</v>
      </c>
      <c r="D1286" s="605" t="s">
        <v>1565</v>
      </c>
      <c r="E1286" s="605" t="s">
        <v>1566</v>
      </c>
      <c r="F1286" s="622"/>
      <c r="G1286" s="622"/>
      <c r="H1286" s="622"/>
      <c r="I1286" s="622"/>
      <c r="J1286" s="622">
        <v>1</v>
      </c>
      <c r="K1286" s="622">
        <v>353</v>
      </c>
      <c r="L1286" s="622">
        <v>1</v>
      </c>
      <c r="M1286" s="622">
        <v>353</v>
      </c>
      <c r="N1286" s="622">
        <v>1</v>
      </c>
      <c r="O1286" s="622">
        <v>353</v>
      </c>
      <c r="P1286" s="610">
        <v>1</v>
      </c>
      <c r="Q1286" s="623">
        <v>353</v>
      </c>
    </row>
    <row r="1287" spans="1:17" ht="14.4" customHeight="1" x14ac:dyDescent="0.3">
      <c r="A1287" s="604" t="s">
        <v>2025</v>
      </c>
      <c r="B1287" s="605" t="s">
        <v>1525</v>
      </c>
      <c r="C1287" s="605" t="s">
        <v>1508</v>
      </c>
      <c r="D1287" s="605" t="s">
        <v>1579</v>
      </c>
      <c r="E1287" s="605" t="s">
        <v>1580</v>
      </c>
      <c r="F1287" s="622">
        <v>2</v>
      </c>
      <c r="G1287" s="622">
        <v>660</v>
      </c>
      <c r="H1287" s="622"/>
      <c r="I1287" s="622">
        <v>330</v>
      </c>
      <c r="J1287" s="622"/>
      <c r="K1287" s="622"/>
      <c r="L1287" s="622"/>
      <c r="M1287" s="622"/>
      <c r="N1287" s="622"/>
      <c r="O1287" s="622"/>
      <c r="P1287" s="610"/>
      <c r="Q1287" s="623"/>
    </row>
    <row r="1288" spans="1:17" ht="14.4" customHeight="1" x14ac:dyDescent="0.3">
      <c r="A1288" s="604" t="s">
        <v>2025</v>
      </c>
      <c r="B1288" s="605" t="s">
        <v>1525</v>
      </c>
      <c r="C1288" s="605" t="s">
        <v>1508</v>
      </c>
      <c r="D1288" s="605" t="s">
        <v>1755</v>
      </c>
      <c r="E1288" s="605" t="s">
        <v>1756</v>
      </c>
      <c r="F1288" s="622">
        <v>2</v>
      </c>
      <c r="G1288" s="622">
        <v>8278</v>
      </c>
      <c r="H1288" s="622"/>
      <c r="I1288" s="622">
        <v>4139</v>
      </c>
      <c r="J1288" s="622"/>
      <c r="K1288" s="622"/>
      <c r="L1288" s="622"/>
      <c r="M1288" s="622"/>
      <c r="N1288" s="622"/>
      <c r="O1288" s="622"/>
      <c r="P1288" s="610"/>
      <c r="Q1288" s="623"/>
    </row>
    <row r="1289" spans="1:17" ht="14.4" customHeight="1" x14ac:dyDescent="0.3">
      <c r="A1289" s="604" t="s">
        <v>2025</v>
      </c>
      <c r="B1289" s="605" t="s">
        <v>1525</v>
      </c>
      <c r="C1289" s="605" t="s">
        <v>1508</v>
      </c>
      <c r="D1289" s="605" t="s">
        <v>1763</v>
      </c>
      <c r="E1289" s="605" t="s">
        <v>1764</v>
      </c>
      <c r="F1289" s="622">
        <v>2</v>
      </c>
      <c r="G1289" s="622">
        <v>7648</v>
      </c>
      <c r="H1289" s="622"/>
      <c r="I1289" s="622">
        <v>3824</v>
      </c>
      <c r="J1289" s="622"/>
      <c r="K1289" s="622"/>
      <c r="L1289" s="622"/>
      <c r="M1289" s="622"/>
      <c r="N1289" s="622"/>
      <c r="O1289" s="622"/>
      <c r="P1289" s="610"/>
      <c r="Q1289" s="623"/>
    </row>
    <row r="1290" spans="1:17" ht="14.4" customHeight="1" x14ac:dyDescent="0.3">
      <c r="A1290" s="604" t="s">
        <v>2025</v>
      </c>
      <c r="B1290" s="605" t="s">
        <v>1525</v>
      </c>
      <c r="C1290" s="605" t="s">
        <v>1508</v>
      </c>
      <c r="D1290" s="605" t="s">
        <v>1765</v>
      </c>
      <c r="E1290" s="605" t="s">
        <v>1766</v>
      </c>
      <c r="F1290" s="622"/>
      <c r="G1290" s="622"/>
      <c r="H1290" s="622"/>
      <c r="I1290" s="622"/>
      <c r="J1290" s="622"/>
      <c r="K1290" s="622"/>
      <c r="L1290" s="622"/>
      <c r="M1290" s="622"/>
      <c r="N1290" s="622">
        <v>1</v>
      </c>
      <c r="O1290" s="622">
        <v>5210</v>
      </c>
      <c r="P1290" s="610"/>
      <c r="Q1290" s="623">
        <v>5210</v>
      </c>
    </row>
    <row r="1291" spans="1:17" ht="14.4" customHeight="1" x14ac:dyDescent="0.3">
      <c r="A1291" s="604" t="s">
        <v>2025</v>
      </c>
      <c r="B1291" s="605" t="s">
        <v>1525</v>
      </c>
      <c r="C1291" s="605" t="s">
        <v>1508</v>
      </c>
      <c r="D1291" s="605" t="s">
        <v>1589</v>
      </c>
      <c r="E1291" s="605" t="s">
        <v>1590</v>
      </c>
      <c r="F1291" s="622">
        <v>4</v>
      </c>
      <c r="G1291" s="622">
        <v>5124</v>
      </c>
      <c r="H1291" s="622">
        <v>1.9814385150812064</v>
      </c>
      <c r="I1291" s="622">
        <v>1281</v>
      </c>
      <c r="J1291" s="622">
        <v>2</v>
      </c>
      <c r="K1291" s="622">
        <v>2586</v>
      </c>
      <c r="L1291" s="622">
        <v>1</v>
      </c>
      <c r="M1291" s="622">
        <v>1293</v>
      </c>
      <c r="N1291" s="622"/>
      <c r="O1291" s="622"/>
      <c r="P1291" s="610"/>
      <c r="Q1291" s="623"/>
    </row>
    <row r="1292" spans="1:17" ht="14.4" customHeight="1" x14ac:dyDescent="0.3">
      <c r="A1292" s="604" t="s">
        <v>2025</v>
      </c>
      <c r="B1292" s="605" t="s">
        <v>1525</v>
      </c>
      <c r="C1292" s="605" t="s">
        <v>1508</v>
      </c>
      <c r="D1292" s="605" t="s">
        <v>1593</v>
      </c>
      <c r="E1292" s="605" t="s">
        <v>1594</v>
      </c>
      <c r="F1292" s="622">
        <v>7</v>
      </c>
      <c r="G1292" s="622">
        <v>35532</v>
      </c>
      <c r="H1292" s="622">
        <v>1.1483420593368237</v>
      </c>
      <c r="I1292" s="622">
        <v>5076</v>
      </c>
      <c r="J1292" s="622">
        <v>6</v>
      </c>
      <c r="K1292" s="622">
        <v>30942</v>
      </c>
      <c r="L1292" s="622">
        <v>1</v>
      </c>
      <c r="M1292" s="622">
        <v>5157</v>
      </c>
      <c r="N1292" s="622">
        <v>6</v>
      </c>
      <c r="O1292" s="622">
        <v>30942</v>
      </c>
      <c r="P1292" s="610">
        <v>1</v>
      </c>
      <c r="Q1292" s="623">
        <v>5157</v>
      </c>
    </row>
    <row r="1293" spans="1:17" ht="14.4" customHeight="1" x14ac:dyDescent="0.3">
      <c r="A1293" s="604" t="s">
        <v>2025</v>
      </c>
      <c r="B1293" s="605" t="s">
        <v>1525</v>
      </c>
      <c r="C1293" s="605" t="s">
        <v>1508</v>
      </c>
      <c r="D1293" s="605" t="s">
        <v>1601</v>
      </c>
      <c r="E1293" s="605" t="s">
        <v>1602</v>
      </c>
      <c r="F1293" s="622">
        <v>148</v>
      </c>
      <c r="G1293" s="622">
        <v>25900</v>
      </c>
      <c r="H1293" s="622">
        <v>0.95639008899228239</v>
      </c>
      <c r="I1293" s="622">
        <v>175</v>
      </c>
      <c r="J1293" s="622">
        <v>153</v>
      </c>
      <c r="K1293" s="622">
        <v>27081</v>
      </c>
      <c r="L1293" s="622">
        <v>1</v>
      </c>
      <c r="M1293" s="622">
        <v>177</v>
      </c>
      <c r="N1293" s="622">
        <v>154</v>
      </c>
      <c r="O1293" s="622">
        <v>27258</v>
      </c>
      <c r="P1293" s="610">
        <v>1.0065359477124183</v>
      </c>
      <c r="Q1293" s="623">
        <v>177</v>
      </c>
    </row>
    <row r="1294" spans="1:17" ht="14.4" customHeight="1" x14ac:dyDescent="0.3">
      <c r="A1294" s="604" t="s">
        <v>2025</v>
      </c>
      <c r="B1294" s="605" t="s">
        <v>1525</v>
      </c>
      <c r="C1294" s="605" t="s">
        <v>1508</v>
      </c>
      <c r="D1294" s="605" t="s">
        <v>1603</v>
      </c>
      <c r="E1294" s="605" t="s">
        <v>1604</v>
      </c>
      <c r="F1294" s="622">
        <v>82</v>
      </c>
      <c r="G1294" s="622">
        <v>164082</v>
      </c>
      <c r="H1294" s="622">
        <v>0.77784625303398058</v>
      </c>
      <c r="I1294" s="622">
        <v>2001</v>
      </c>
      <c r="J1294" s="622">
        <v>103</v>
      </c>
      <c r="K1294" s="622">
        <v>210944</v>
      </c>
      <c r="L1294" s="622">
        <v>1</v>
      </c>
      <c r="M1294" s="622">
        <v>2048</v>
      </c>
      <c r="N1294" s="622">
        <v>60</v>
      </c>
      <c r="O1294" s="622">
        <v>122940</v>
      </c>
      <c r="P1294" s="610">
        <v>0.58280870752427183</v>
      </c>
      <c r="Q1294" s="623">
        <v>2049</v>
      </c>
    </row>
    <row r="1295" spans="1:17" ht="14.4" customHeight="1" x14ac:dyDescent="0.3">
      <c r="A1295" s="604" t="s">
        <v>2025</v>
      </c>
      <c r="B1295" s="605" t="s">
        <v>1525</v>
      </c>
      <c r="C1295" s="605" t="s">
        <v>1508</v>
      </c>
      <c r="D1295" s="605" t="s">
        <v>1609</v>
      </c>
      <c r="E1295" s="605" t="s">
        <v>1610</v>
      </c>
      <c r="F1295" s="622"/>
      <c r="G1295" s="622"/>
      <c r="H1295" s="622"/>
      <c r="I1295" s="622"/>
      <c r="J1295" s="622">
        <v>1</v>
      </c>
      <c r="K1295" s="622">
        <v>2736</v>
      </c>
      <c r="L1295" s="622">
        <v>1</v>
      </c>
      <c r="M1295" s="622">
        <v>2736</v>
      </c>
      <c r="N1295" s="622"/>
      <c r="O1295" s="622"/>
      <c r="P1295" s="610"/>
      <c r="Q1295" s="623"/>
    </row>
    <row r="1296" spans="1:17" ht="14.4" customHeight="1" x14ac:dyDescent="0.3">
      <c r="A1296" s="604" t="s">
        <v>2025</v>
      </c>
      <c r="B1296" s="605" t="s">
        <v>1525</v>
      </c>
      <c r="C1296" s="605" t="s">
        <v>1508</v>
      </c>
      <c r="D1296" s="605" t="s">
        <v>1611</v>
      </c>
      <c r="E1296" s="605" t="s">
        <v>1612</v>
      </c>
      <c r="F1296" s="622"/>
      <c r="G1296" s="622"/>
      <c r="H1296" s="622"/>
      <c r="I1296" s="622"/>
      <c r="J1296" s="622">
        <v>2</v>
      </c>
      <c r="K1296" s="622">
        <v>10538</v>
      </c>
      <c r="L1296" s="622">
        <v>1</v>
      </c>
      <c r="M1296" s="622">
        <v>5269</v>
      </c>
      <c r="N1296" s="622"/>
      <c r="O1296" s="622"/>
      <c r="P1296" s="610"/>
      <c r="Q1296" s="623"/>
    </row>
    <row r="1297" spans="1:17" ht="14.4" customHeight="1" x14ac:dyDescent="0.3">
      <c r="A1297" s="604" t="s">
        <v>2025</v>
      </c>
      <c r="B1297" s="605" t="s">
        <v>1525</v>
      </c>
      <c r="C1297" s="605" t="s">
        <v>1508</v>
      </c>
      <c r="D1297" s="605" t="s">
        <v>1619</v>
      </c>
      <c r="E1297" s="605" t="s">
        <v>1620</v>
      </c>
      <c r="F1297" s="622">
        <v>65</v>
      </c>
      <c r="G1297" s="622">
        <v>9815</v>
      </c>
      <c r="H1297" s="622">
        <v>1.241619228336496</v>
      </c>
      <c r="I1297" s="622">
        <v>151</v>
      </c>
      <c r="J1297" s="622">
        <v>51</v>
      </c>
      <c r="K1297" s="622">
        <v>7905</v>
      </c>
      <c r="L1297" s="622">
        <v>1</v>
      </c>
      <c r="M1297" s="622">
        <v>155</v>
      </c>
      <c r="N1297" s="622">
        <v>71</v>
      </c>
      <c r="O1297" s="622">
        <v>11005</v>
      </c>
      <c r="P1297" s="610">
        <v>1.392156862745098</v>
      </c>
      <c r="Q1297" s="623">
        <v>155</v>
      </c>
    </row>
    <row r="1298" spans="1:17" ht="14.4" customHeight="1" x14ac:dyDescent="0.3">
      <c r="A1298" s="604" t="s">
        <v>2025</v>
      </c>
      <c r="B1298" s="605" t="s">
        <v>1525</v>
      </c>
      <c r="C1298" s="605" t="s">
        <v>1508</v>
      </c>
      <c r="D1298" s="605" t="s">
        <v>1621</v>
      </c>
      <c r="E1298" s="605" t="s">
        <v>1622</v>
      </c>
      <c r="F1298" s="622">
        <v>60</v>
      </c>
      <c r="G1298" s="622">
        <v>11700</v>
      </c>
      <c r="H1298" s="622">
        <v>1.0689812699862951</v>
      </c>
      <c r="I1298" s="622">
        <v>195</v>
      </c>
      <c r="J1298" s="622">
        <v>55</v>
      </c>
      <c r="K1298" s="622">
        <v>10945</v>
      </c>
      <c r="L1298" s="622">
        <v>1</v>
      </c>
      <c r="M1298" s="622">
        <v>199</v>
      </c>
      <c r="N1298" s="622">
        <v>49</v>
      </c>
      <c r="O1298" s="622">
        <v>9751</v>
      </c>
      <c r="P1298" s="610">
        <v>0.89090909090909087</v>
      </c>
      <c r="Q1298" s="623">
        <v>199</v>
      </c>
    </row>
    <row r="1299" spans="1:17" ht="14.4" customHeight="1" x14ac:dyDescent="0.3">
      <c r="A1299" s="604" t="s">
        <v>2025</v>
      </c>
      <c r="B1299" s="605" t="s">
        <v>1525</v>
      </c>
      <c r="C1299" s="605" t="s">
        <v>1508</v>
      </c>
      <c r="D1299" s="605" t="s">
        <v>1623</v>
      </c>
      <c r="E1299" s="605" t="s">
        <v>1624</v>
      </c>
      <c r="F1299" s="622">
        <v>808</v>
      </c>
      <c r="G1299" s="622">
        <v>161600</v>
      </c>
      <c r="H1299" s="622">
        <v>0.91684822076978945</v>
      </c>
      <c r="I1299" s="622">
        <v>200</v>
      </c>
      <c r="J1299" s="622">
        <v>864</v>
      </c>
      <c r="K1299" s="622">
        <v>176256</v>
      </c>
      <c r="L1299" s="622">
        <v>1</v>
      </c>
      <c r="M1299" s="622">
        <v>204</v>
      </c>
      <c r="N1299" s="622">
        <v>811</v>
      </c>
      <c r="O1299" s="622">
        <v>165444</v>
      </c>
      <c r="P1299" s="610">
        <v>0.93865740740740744</v>
      </c>
      <c r="Q1299" s="623">
        <v>204</v>
      </c>
    </row>
    <row r="1300" spans="1:17" ht="14.4" customHeight="1" x14ac:dyDescent="0.3">
      <c r="A1300" s="604" t="s">
        <v>2025</v>
      </c>
      <c r="B1300" s="605" t="s">
        <v>1525</v>
      </c>
      <c r="C1300" s="605" t="s">
        <v>1508</v>
      </c>
      <c r="D1300" s="605" t="s">
        <v>1627</v>
      </c>
      <c r="E1300" s="605" t="s">
        <v>1628</v>
      </c>
      <c r="F1300" s="622">
        <v>12</v>
      </c>
      <c r="G1300" s="622">
        <v>1908</v>
      </c>
      <c r="H1300" s="622">
        <v>0.83610867659947419</v>
      </c>
      <c r="I1300" s="622">
        <v>159</v>
      </c>
      <c r="J1300" s="622">
        <v>14</v>
      </c>
      <c r="K1300" s="622">
        <v>2282</v>
      </c>
      <c r="L1300" s="622">
        <v>1</v>
      </c>
      <c r="M1300" s="622">
        <v>163</v>
      </c>
      <c r="N1300" s="622">
        <v>9</v>
      </c>
      <c r="O1300" s="622">
        <v>1467</v>
      </c>
      <c r="P1300" s="610">
        <v>0.6428571428571429</v>
      </c>
      <c r="Q1300" s="623">
        <v>163</v>
      </c>
    </row>
    <row r="1301" spans="1:17" ht="14.4" customHeight="1" x14ac:dyDescent="0.3">
      <c r="A1301" s="604" t="s">
        <v>2025</v>
      </c>
      <c r="B1301" s="605" t="s">
        <v>1525</v>
      </c>
      <c r="C1301" s="605" t="s">
        <v>1508</v>
      </c>
      <c r="D1301" s="605" t="s">
        <v>1631</v>
      </c>
      <c r="E1301" s="605" t="s">
        <v>1632</v>
      </c>
      <c r="F1301" s="622">
        <v>51</v>
      </c>
      <c r="G1301" s="622">
        <v>108273</v>
      </c>
      <c r="H1301" s="622">
        <v>1.3962782420303312</v>
      </c>
      <c r="I1301" s="622">
        <v>2123</v>
      </c>
      <c r="J1301" s="622">
        <v>36</v>
      </c>
      <c r="K1301" s="622">
        <v>77544</v>
      </c>
      <c r="L1301" s="622">
        <v>1</v>
      </c>
      <c r="M1301" s="622">
        <v>2154</v>
      </c>
      <c r="N1301" s="622">
        <v>52</v>
      </c>
      <c r="O1301" s="622">
        <v>112060</v>
      </c>
      <c r="P1301" s="610">
        <v>1.4451150314660064</v>
      </c>
      <c r="Q1301" s="623">
        <v>2155</v>
      </c>
    </row>
    <row r="1302" spans="1:17" ht="14.4" customHeight="1" x14ac:dyDescent="0.3">
      <c r="A1302" s="604" t="s">
        <v>2025</v>
      </c>
      <c r="B1302" s="605" t="s">
        <v>1525</v>
      </c>
      <c r="C1302" s="605" t="s">
        <v>1508</v>
      </c>
      <c r="D1302" s="605" t="s">
        <v>1773</v>
      </c>
      <c r="E1302" s="605" t="s">
        <v>1764</v>
      </c>
      <c r="F1302" s="622">
        <v>4</v>
      </c>
      <c r="G1302" s="622">
        <v>7476</v>
      </c>
      <c r="H1302" s="622"/>
      <c r="I1302" s="622">
        <v>1869</v>
      </c>
      <c r="J1302" s="622"/>
      <c r="K1302" s="622"/>
      <c r="L1302" s="622"/>
      <c r="M1302" s="622"/>
      <c r="N1302" s="622"/>
      <c r="O1302" s="622"/>
      <c r="P1302" s="610"/>
      <c r="Q1302" s="623"/>
    </row>
    <row r="1303" spans="1:17" ht="14.4" customHeight="1" x14ac:dyDescent="0.3">
      <c r="A1303" s="604" t="s">
        <v>2025</v>
      </c>
      <c r="B1303" s="605" t="s">
        <v>1525</v>
      </c>
      <c r="C1303" s="605" t="s">
        <v>1508</v>
      </c>
      <c r="D1303" s="605" t="s">
        <v>1633</v>
      </c>
      <c r="E1303" s="605" t="s">
        <v>1634</v>
      </c>
      <c r="F1303" s="622"/>
      <c r="G1303" s="622"/>
      <c r="H1303" s="622"/>
      <c r="I1303" s="622"/>
      <c r="J1303" s="622">
        <v>2</v>
      </c>
      <c r="K1303" s="622">
        <v>326</v>
      </c>
      <c r="L1303" s="622">
        <v>1</v>
      </c>
      <c r="M1303" s="622">
        <v>163</v>
      </c>
      <c r="N1303" s="622"/>
      <c r="O1303" s="622"/>
      <c r="P1303" s="610"/>
      <c r="Q1303" s="623"/>
    </row>
    <row r="1304" spans="1:17" ht="14.4" customHeight="1" x14ac:dyDescent="0.3">
      <c r="A1304" s="604" t="s">
        <v>2025</v>
      </c>
      <c r="B1304" s="605" t="s">
        <v>1525</v>
      </c>
      <c r="C1304" s="605" t="s">
        <v>1508</v>
      </c>
      <c r="D1304" s="605" t="s">
        <v>1776</v>
      </c>
      <c r="E1304" s="605" t="s">
        <v>1777</v>
      </c>
      <c r="F1304" s="622">
        <v>2</v>
      </c>
      <c r="G1304" s="622">
        <v>16798</v>
      </c>
      <c r="H1304" s="622"/>
      <c r="I1304" s="622">
        <v>8399</v>
      </c>
      <c r="J1304" s="622"/>
      <c r="K1304" s="622"/>
      <c r="L1304" s="622"/>
      <c r="M1304" s="622"/>
      <c r="N1304" s="622"/>
      <c r="O1304" s="622"/>
      <c r="P1304" s="610"/>
      <c r="Q1304" s="623"/>
    </row>
    <row r="1305" spans="1:17" ht="14.4" customHeight="1" x14ac:dyDescent="0.3">
      <c r="A1305" s="604" t="s">
        <v>2025</v>
      </c>
      <c r="B1305" s="605" t="s">
        <v>1525</v>
      </c>
      <c r="C1305" s="605" t="s">
        <v>1508</v>
      </c>
      <c r="D1305" s="605" t="s">
        <v>1643</v>
      </c>
      <c r="E1305" s="605" t="s">
        <v>1644</v>
      </c>
      <c r="F1305" s="622"/>
      <c r="G1305" s="622"/>
      <c r="H1305" s="622"/>
      <c r="I1305" s="622"/>
      <c r="J1305" s="622">
        <v>4</v>
      </c>
      <c r="K1305" s="622">
        <v>1132</v>
      </c>
      <c r="L1305" s="622">
        <v>1</v>
      </c>
      <c r="M1305" s="622">
        <v>283</v>
      </c>
      <c r="N1305" s="622">
        <v>9</v>
      </c>
      <c r="O1305" s="622">
        <v>2547</v>
      </c>
      <c r="P1305" s="610">
        <v>2.25</v>
      </c>
      <c r="Q1305" s="623">
        <v>283</v>
      </c>
    </row>
    <row r="1306" spans="1:17" ht="14.4" customHeight="1" x14ac:dyDescent="0.3">
      <c r="A1306" s="604" t="s">
        <v>2026</v>
      </c>
      <c r="B1306" s="605" t="s">
        <v>1525</v>
      </c>
      <c r="C1306" s="605" t="s">
        <v>1526</v>
      </c>
      <c r="D1306" s="605" t="s">
        <v>1529</v>
      </c>
      <c r="E1306" s="605" t="s">
        <v>1530</v>
      </c>
      <c r="F1306" s="622"/>
      <c r="G1306" s="622"/>
      <c r="H1306" s="622"/>
      <c r="I1306" s="622"/>
      <c r="J1306" s="622">
        <v>0.34</v>
      </c>
      <c r="K1306" s="622">
        <v>920.73</v>
      </c>
      <c r="L1306" s="622">
        <v>1</v>
      </c>
      <c r="M1306" s="622">
        <v>2708.0294117647059</v>
      </c>
      <c r="N1306" s="622">
        <v>0.34</v>
      </c>
      <c r="O1306" s="622">
        <v>920.73</v>
      </c>
      <c r="P1306" s="610">
        <v>1</v>
      </c>
      <c r="Q1306" s="623">
        <v>2708.0294117647059</v>
      </c>
    </row>
    <row r="1307" spans="1:17" ht="14.4" customHeight="1" x14ac:dyDescent="0.3">
      <c r="A1307" s="604" t="s">
        <v>2026</v>
      </c>
      <c r="B1307" s="605" t="s">
        <v>1525</v>
      </c>
      <c r="C1307" s="605" t="s">
        <v>1526</v>
      </c>
      <c r="D1307" s="605" t="s">
        <v>1531</v>
      </c>
      <c r="E1307" s="605" t="s">
        <v>1530</v>
      </c>
      <c r="F1307" s="622">
        <v>0.2</v>
      </c>
      <c r="G1307" s="622">
        <v>1277.6500000000001</v>
      </c>
      <c r="H1307" s="622"/>
      <c r="I1307" s="622">
        <v>6388.25</v>
      </c>
      <c r="J1307" s="622"/>
      <c r="K1307" s="622"/>
      <c r="L1307" s="622"/>
      <c r="M1307" s="622"/>
      <c r="N1307" s="622">
        <v>0.2</v>
      </c>
      <c r="O1307" s="622">
        <v>1354.02</v>
      </c>
      <c r="P1307" s="610"/>
      <c r="Q1307" s="623">
        <v>6770.0999999999995</v>
      </c>
    </row>
    <row r="1308" spans="1:17" ht="14.4" customHeight="1" x14ac:dyDescent="0.3">
      <c r="A1308" s="604" t="s">
        <v>2026</v>
      </c>
      <c r="B1308" s="605" t="s">
        <v>1525</v>
      </c>
      <c r="C1308" s="605" t="s">
        <v>1526</v>
      </c>
      <c r="D1308" s="605" t="s">
        <v>1533</v>
      </c>
      <c r="E1308" s="605" t="s">
        <v>710</v>
      </c>
      <c r="F1308" s="622">
        <v>0.37000000000000005</v>
      </c>
      <c r="G1308" s="622">
        <v>3658.3900000000003</v>
      </c>
      <c r="H1308" s="622">
        <v>2.8461544446000406</v>
      </c>
      <c r="I1308" s="622">
        <v>9887.54054054054</v>
      </c>
      <c r="J1308" s="622">
        <v>0.13</v>
      </c>
      <c r="K1308" s="622">
        <v>1285.3800000000001</v>
      </c>
      <c r="L1308" s="622">
        <v>1</v>
      </c>
      <c r="M1308" s="622">
        <v>9887.5384615384628</v>
      </c>
      <c r="N1308" s="622">
        <v>0.14000000000000001</v>
      </c>
      <c r="O1308" s="622">
        <v>1384.26</v>
      </c>
      <c r="P1308" s="610">
        <v>1.0769266676002427</v>
      </c>
      <c r="Q1308" s="623">
        <v>9887.5714285714275</v>
      </c>
    </row>
    <row r="1309" spans="1:17" ht="14.4" customHeight="1" x14ac:dyDescent="0.3">
      <c r="A1309" s="604" t="s">
        <v>2026</v>
      </c>
      <c r="B1309" s="605" t="s">
        <v>1525</v>
      </c>
      <c r="C1309" s="605" t="s">
        <v>1526</v>
      </c>
      <c r="D1309" s="605" t="s">
        <v>1536</v>
      </c>
      <c r="E1309" s="605" t="s">
        <v>646</v>
      </c>
      <c r="F1309" s="622">
        <v>2</v>
      </c>
      <c r="G1309" s="622">
        <v>1865.64</v>
      </c>
      <c r="H1309" s="622">
        <v>2</v>
      </c>
      <c r="I1309" s="622">
        <v>932.82</v>
      </c>
      <c r="J1309" s="622">
        <v>1</v>
      </c>
      <c r="K1309" s="622">
        <v>932.82</v>
      </c>
      <c r="L1309" s="622">
        <v>1</v>
      </c>
      <c r="M1309" s="622">
        <v>932.82</v>
      </c>
      <c r="N1309" s="622">
        <v>1</v>
      </c>
      <c r="O1309" s="622">
        <v>843.46</v>
      </c>
      <c r="P1309" s="610">
        <v>0.90420445530756199</v>
      </c>
      <c r="Q1309" s="623">
        <v>843.46</v>
      </c>
    </row>
    <row r="1310" spans="1:17" ht="14.4" customHeight="1" x14ac:dyDescent="0.3">
      <c r="A1310" s="604" t="s">
        <v>2026</v>
      </c>
      <c r="B1310" s="605" t="s">
        <v>1525</v>
      </c>
      <c r="C1310" s="605" t="s">
        <v>1526</v>
      </c>
      <c r="D1310" s="605" t="s">
        <v>1537</v>
      </c>
      <c r="E1310" s="605" t="s">
        <v>646</v>
      </c>
      <c r="F1310" s="622"/>
      <c r="G1310" s="622"/>
      <c r="H1310" s="622"/>
      <c r="I1310" s="622"/>
      <c r="J1310" s="622"/>
      <c r="K1310" s="622"/>
      <c r="L1310" s="622"/>
      <c r="M1310" s="622"/>
      <c r="N1310" s="622">
        <v>1</v>
      </c>
      <c r="O1310" s="622">
        <v>1686.92</v>
      </c>
      <c r="P1310" s="610"/>
      <c r="Q1310" s="623">
        <v>1686.92</v>
      </c>
    </row>
    <row r="1311" spans="1:17" ht="14.4" customHeight="1" x14ac:dyDescent="0.3">
      <c r="A1311" s="604" t="s">
        <v>2026</v>
      </c>
      <c r="B1311" s="605" t="s">
        <v>1525</v>
      </c>
      <c r="C1311" s="605" t="s">
        <v>1526</v>
      </c>
      <c r="D1311" s="605" t="s">
        <v>1539</v>
      </c>
      <c r="E1311" s="605" t="s">
        <v>665</v>
      </c>
      <c r="F1311" s="622"/>
      <c r="G1311" s="622"/>
      <c r="H1311" s="622"/>
      <c r="I1311" s="622"/>
      <c r="J1311" s="622">
        <v>7.0000000000000007E-2</v>
      </c>
      <c r="K1311" s="622">
        <v>619.78</v>
      </c>
      <c r="L1311" s="622">
        <v>1</v>
      </c>
      <c r="M1311" s="622">
        <v>8853.9999999999982</v>
      </c>
      <c r="N1311" s="622"/>
      <c r="O1311" s="622"/>
      <c r="P1311" s="610"/>
      <c r="Q1311" s="623"/>
    </row>
    <row r="1312" spans="1:17" ht="14.4" customHeight="1" x14ac:dyDescent="0.3">
      <c r="A1312" s="604" t="s">
        <v>2026</v>
      </c>
      <c r="B1312" s="605" t="s">
        <v>1525</v>
      </c>
      <c r="C1312" s="605" t="s">
        <v>1526</v>
      </c>
      <c r="D1312" s="605" t="s">
        <v>1540</v>
      </c>
      <c r="E1312" s="605" t="s">
        <v>733</v>
      </c>
      <c r="F1312" s="622">
        <v>0.30000000000000004</v>
      </c>
      <c r="G1312" s="622">
        <v>584.79</v>
      </c>
      <c r="H1312" s="622">
        <v>1.4999999999999998</v>
      </c>
      <c r="I1312" s="622">
        <v>1949.2999999999995</v>
      </c>
      <c r="J1312" s="622">
        <v>0.2</v>
      </c>
      <c r="K1312" s="622">
        <v>389.86</v>
      </c>
      <c r="L1312" s="622">
        <v>1</v>
      </c>
      <c r="M1312" s="622">
        <v>1949.3</v>
      </c>
      <c r="N1312" s="622"/>
      <c r="O1312" s="622"/>
      <c r="P1312" s="610"/>
      <c r="Q1312" s="623"/>
    </row>
    <row r="1313" spans="1:17" ht="14.4" customHeight="1" x14ac:dyDescent="0.3">
      <c r="A1313" s="604" t="s">
        <v>2026</v>
      </c>
      <c r="B1313" s="605" t="s">
        <v>1525</v>
      </c>
      <c r="C1313" s="605" t="s">
        <v>1526</v>
      </c>
      <c r="D1313" s="605" t="s">
        <v>1541</v>
      </c>
      <c r="E1313" s="605" t="s">
        <v>665</v>
      </c>
      <c r="F1313" s="622">
        <v>0.65</v>
      </c>
      <c r="G1313" s="622">
        <v>1151.02</v>
      </c>
      <c r="H1313" s="622">
        <v>0.9285714285714286</v>
      </c>
      <c r="I1313" s="622">
        <v>1770.8</v>
      </c>
      <c r="J1313" s="622">
        <v>0.7</v>
      </c>
      <c r="K1313" s="622">
        <v>1239.56</v>
      </c>
      <c r="L1313" s="622">
        <v>1</v>
      </c>
      <c r="M1313" s="622">
        <v>1770.8</v>
      </c>
      <c r="N1313" s="622">
        <v>1.1499999999999999</v>
      </c>
      <c r="O1313" s="622">
        <v>2091.9</v>
      </c>
      <c r="P1313" s="610">
        <v>1.6876149601471491</v>
      </c>
      <c r="Q1313" s="623">
        <v>1819.0434782608697</v>
      </c>
    </row>
    <row r="1314" spans="1:17" ht="14.4" customHeight="1" x14ac:dyDescent="0.3">
      <c r="A1314" s="604" t="s">
        <v>2026</v>
      </c>
      <c r="B1314" s="605" t="s">
        <v>1525</v>
      </c>
      <c r="C1314" s="605" t="s">
        <v>1526</v>
      </c>
      <c r="D1314" s="605" t="s">
        <v>1543</v>
      </c>
      <c r="E1314" s="605" t="s">
        <v>627</v>
      </c>
      <c r="F1314" s="622"/>
      <c r="G1314" s="622"/>
      <c r="H1314" s="622"/>
      <c r="I1314" s="622"/>
      <c r="J1314" s="622"/>
      <c r="K1314" s="622"/>
      <c r="L1314" s="622"/>
      <c r="M1314" s="622"/>
      <c r="N1314" s="622">
        <v>0.05</v>
      </c>
      <c r="O1314" s="622">
        <v>45.19</v>
      </c>
      <c r="P1314" s="610"/>
      <c r="Q1314" s="623">
        <v>903.8</v>
      </c>
    </row>
    <row r="1315" spans="1:17" ht="14.4" customHeight="1" x14ac:dyDescent="0.3">
      <c r="A1315" s="604" t="s">
        <v>2026</v>
      </c>
      <c r="B1315" s="605" t="s">
        <v>1525</v>
      </c>
      <c r="C1315" s="605" t="s">
        <v>1526</v>
      </c>
      <c r="D1315" s="605" t="s">
        <v>1544</v>
      </c>
      <c r="E1315" s="605" t="s">
        <v>665</v>
      </c>
      <c r="F1315" s="622">
        <v>0.06</v>
      </c>
      <c r="G1315" s="622">
        <v>1806.22</v>
      </c>
      <c r="H1315" s="622">
        <v>1.54545532329965</v>
      </c>
      <c r="I1315" s="622">
        <v>30103.666666666668</v>
      </c>
      <c r="J1315" s="622">
        <v>0.04</v>
      </c>
      <c r="K1315" s="622">
        <v>1168.73</v>
      </c>
      <c r="L1315" s="622">
        <v>1</v>
      </c>
      <c r="M1315" s="622">
        <v>29218.25</v>
      </c>
      <c r="N1315" s="622">
        <v>0.04</v>
      </c>
      <c r="O1315" s="622">
        <v>1309.7</v>
      </c>
      <c r="P1315" s="610">
        <v>1.1206181068339138</v>
      </c>
      <c r="Q1315" s="623">
        <v>32742.5</v>
      </c>
    </row>
    <row r="1316" spans="1:17" ht="14.4" customHeight="1" x14ac:dyDescent="0.3">
      <c r="A1316" s="604" t="s">
        <v>2026</v>
      </c>
      <c r="B1316" s="605" t="s">
        <v>1525</v>
      </c>
      <c r="C1316" s="605" t="s">
        <v>1501</v>
      </c>
      <c r="D1316" s="605" t="s">
        <v>1685</v>
      </c>
      <c r="E1316" s="605" t="s">
        <v>1684</v>
      </c>
      <c r="F1316" s="622"/>
      <c r="G1316" s="622"/>
      <c r="H1316" s="622"/>
      <c r="I1316" s="622"/>
      <c r="J1316" s="622">
        <v>1</v>
      </c>
      <c r="K1316" s="622">
        <v>1707.31</v>
      </c>
      <c r="L1316" s="622">
        <v>1</v>
      </c>
      <c r="M1316" s="622">
        <v>1707.31</v>
      </c>
      <c r="N1316" s="622"/>
      <c r="O1316" s="622"/>
      <c r="P1316" s="610"/>
      <c r="Q1316" s="623"/>
    </row>
    <row r="1317" spans="1:17" ht="14.4" customHeight="1" x14ac:dyDescent="0.3">
      <c r="A1317" s="604" t="s">
        <v>2026</v>
      </c>
      <c r="B1317" s="605" t="s">
        <v>1525</v>
      </c>
      <c r="C1317" s="605" t="s">
        <v>1501</v>
      </c>
      <c r="D1317" s="605" t="s">
        <v>1714</v>
      </c>
      <c r="E1317" s="605" t="s">
        <v>1715</v>
      </c>
      <c r="F1317" s="622"/>
      <c r="G1317" s="622"/>
      <c r="H1317" s="622"/>
      <c r="I1317" s="622"/>
      <c r="J1317" s="622">
        <v>1</v>
      </c>
      <c r="K1317" s="622">
        <v>18223.11</v>
      </c>
      <c r="L1317" s="622">
        <v>1</v>
      </c>
      <c r="M1317" s="622">
        <v>18223.11</v>
      </c>
      <c r="N1317" s="622"/>
      <c r="O1317" s="622"/>
      <c r="P1317" s="610"/>
      <c r="Q1317" s="623"/>
    </row>
    <row r="1318" spans="1:17" ht="14.4" customHeight="1" x14ac:dyDescent="0.3">
      <c r="A1318" s="604" t="s">
        <v>2026</v>
      </c>
      <c r="B1318" s="605" t="s">
        <v>1525</v>
      </c>
      <c r="C1318" s="605" t="s">
        <v>1501</v>
      </c>
      <c r="D1318" s="605" t="s">
        <v>1725</v>
      </c>
      <c r="E1318" s="605" t="s">
        <v>1726</v>
      </c>
      <c r="F1318" s="622"/>
      <c r="G1318" s="622"/>
      <c r="H1318" s="622"/>
      <c r="I1318" s="622"/>
      <c r="J1318" s="622">
        <v>1</v>
      </c>
      <c r="K1318" s="622">
        <v>359.1</v>
      </c>
      <c r="L1318" s="622">
        <v>1</v>
      </c>
      <c r="M1318" s="622">
        <v>359.1</v>
      </c>
      <c r="N1318" s="622"/>
      <c r="O1318" s="622"/>
      <c r="P1318" s="610"/>
      <c r="Q1318" s="623"/>
    </row>
    <row r="1319" spans="1:17" ht="14.4" customHeight="1" x14ac:dyDescent="0.3">
      <c r="A1319" s="604" t="s">
        <v>2026</v>
      </c>
      <c r="B1319" s="605" t="s">
        <v>1525</v>
      </c>
      <c r="C1319" s="605" t="s">
        <v>1501</v>
      </c>
      <c r="D1319" s="605" t="s">
        <v>1502</v>
      </c>
      <c r="E1319" s="605" t="s">
        <v>1503</v>
      </c>
      <c r="F1319" s="622">
        <v>1</v>
      </c>
      <c r="G1319" s="622">
        <v>893.9</v>
      </c>
      <c r="H1319" s="622">
        <v>0.5</v>
      </c>
      <c r="I1319" s="622">
        <v>893.9</v>
      </c>
      <c r="J1319" s="622">
        <v>2</v>
      </c>
      <c r="K1319" s="622">
        <v>1787.8</v>
      </c>
      <c r="L1319" s="622">
        <v>1</v>
      </c>
      <c r="M1319" s="622">
        <v>893.9</v>
      </c>
      <c r="N1319" s="622"/>
      <c r="O1319" s="622"/>
      <c r="P1319" s="610"/>
      <c r="Q1319" s="623"/>
    </row>
    <row r="1320" spans="1:17" ht="14.4" customHeight="1" x14ac:dyDescent="0.3">
      <c r="A1320" s="604" t="s">
        <v>2026</v>
      </c>
      <c r="B1320" s="605" t="s">
        <v>1525</v>
      </c>
      <c r="C1320" s="605" t="s">
        <v>1501</v>
      </c>
      <c r="D1320" s="605" t="s">
        <v>1506</v>
      </c>
      <c r="E1320" s="605" t="s">
        <v>1507</v>
      </c>
      <c r="F1320" s="622"/>
      <c r="G1320" s="622"/>
      <c r="H1320" s="622"/>
      <c r="I1320" s="622"/>
      <c r="J1320" s="622">
        <v>1</v>
      </c>
      <c r="K1320" s="622">
        <v>511</v>
      </c>
      <c r="L1320" s="622">
        <v>1</v>
      </c>
      <c r="M1320" s="622">
        <v>511</v>
      </c>
      <c r="N1320" s="622">
        <v>1</v>
      </c>
      <c r="O1320" s="622">
        <v>511</v>
      </c>
      <c r="P1320" s="610">
        <v>1</v>
      </c>
      <c r="Q1320" s="623">
        <v>511</v>
      </c>
    </row>
    <row r="1321" spans="1:17" ht="14.4" customHeight="1" x14ac:dyDescent="0.3">
      <c r="A1321" s="604" t="s">
        <v>2026</v>
      </c>
      <c r="B1321" s="605" t="s">
        <v>1525</v>
      </c>
      <c r="C1321" s="605" t="s">
        <v>1501</v>
      </c>
      <c r="D1321" s="605" t="s">
        <v>1871</v>
      </c>
      <c r="E1321" s="605" t="s">
        <v>1872</v>
      </c>
      <c r="F1321" s="622"/>
      <c r="G1321" s="622"/>
      <c r="H1321" s="622"/>
      <c r="I1321" s="622"/>
      <c r="J1321" s="622">
        <v>2</v>
      </c>
      <c r="K1321" s="622">
        <v>2170.4</v>
      </c>
      <c r="L1321" s="622">
        <v>1</v>
      </c>
      <c r="M1321" s="622">
        <v>1085.2</v>
      </c>
      <c r="N1321" s="622"/>
      <c r="O1321" s="622"/>
      <c r="P1321" s="610"/>
      <c r="Q1321" s="623"/>
    </row>
    <row r="1322" spans="1:17" ht="14.4" customHeight="1" x14ac:dyDescent="0.3">
      <c r="A1322" s="604" t="s">
        <v>2026</v>
      </c>
      <c r="B1322" s="605" t="s">
        <v>1525</v>
      </c>
      <c r="C1322" s="605" t="s">
        <v>1508</v>
      </c>
      <c r="D1322" s="605" t="s">
        <v>1553</v>
      </c>
      <c r="E1322" s="605" t="s">
        <v>1554</v>
      </c>
      <c r="F1322" s="622">
        <v>32</v>
      </c>
      <c r="G1322" s="622">
        <v>6624</v>
      </c>
      <c r="H1322" s="622">
        <v>2.0732394366197182</v>
      </c>
      <c r="I1322" s="622">
        <v>207</v>
      </c>
      <c r="J1322" s="622">
        <v>15</v>
      </c>
      <c r="K1322" s="622">
        <v>3195</v>
      </c>
      <c r="L1322" s="622">
        <v>1</v>
      </c>
      <c r="M1322" s="622">
        <v>213</v>
      </c>
      <c r="N1322" s="622">
        <v>6</v>
      </c>
      <c r="O1322" s="622">
        <v>1278</v>
      </c>
      <c r="P1322" s="610">
        <v>0.4</v>
      </c>
      <c r="Q1322" s="623">
        <v>213</v>
      </c>
    </row>
    <row r="1323" spans="1:17" ht="14.4" customHeight="1" x14ac:dyDescent="0.3">
      <c r="A1323" s="604" t="s">
        <v>2026</v>
      </c>
      <c r="B1323" s="605" t="s">
        <v>1525</v>
      </c>
      <c r="C1323" s="605" t="s">
        <v>1508</v>
      </c>
      <c r="D1323" s="605" t="s">
        <v>1555</v>
      </c>
      <c r="E1323" s="605" t="s">
        <v>1556</v>
      </c>
      <c r="F1323" s="622">
        <v>1</v>
      </c>
      <c r="G1323" s="622">
        <v>151</v>
      </c>
      <c r="H1323" s="622">
        <v>0.16236559139784945</v>
      </c>
      <c r="I1323" s="622">
        <v>151</v>
      </c>
      <c r="J1323" s="622">
        <v>6</v>
      </c>
      <c r="K1323" s="622">
        <v>930</v>
      </c>
      <c r="L1323" s="622">
        <v>1</v>
      </c>
      <c r="M1323" s="622">
        <v>155</v>
      </c>
      <c r="N1323" s="622"/>
      <c r="O1323" s="622"/>
      <c r="P1323" s="610"/>
      <c r="Q1323" s="623"/>
    </row>
    <row r="1324" spans="1:17" ht="14.4" customHeight="1" x14ac:dyDescent="0.3">
      <c r="A1324" s="604" t="s">
        <v>2026</v>
      </c>
      <c r="B1324" s="605" t="s">
        <v>1525</v>
      </c>
      <c r="C1324" s="605" t="s">
        <v>1508</v>
      </c>
      <c r="D1324" s="605" t="s">
        <v>1557</v>
      </c>
      <c r="E1324" s="605" t="s">
        <v>1558</v>
      </c>
      <c r="F1324" s="622">
        <v>2</v>
      </c>
      <c r="G1324" s="622">
        <v>366</v>
      </c>
      <c r="H1324" s="622">
        <v>0.17792902284880893</v>
      </c>
      <c r="I1324" s="622">
        <v>183</v>
      </c>
      <c r="J1324" s="622">
        <v>11</v>
      </c>
      <c r="K1324" s="622">
        <v>2057</v>
      </c>
      <c r="L1324" s="622">
        <v>1</v>
      </c>
      <c r="M1324" s="622">
        <v>187</v>
      </c>
      <c r="N1324" s="622">
        <v>2</v>
      </c>
      <c r="O1324" s="622">
        <v>374</v>
      </c>
      <c r="P1324" s="610">
        <v>0.18181818181818182</v>
      </c>
      <c r="Q1324" s="623">
        <v>187</v>
      </c>
    </row>
    <row r="1325" spans="1:17" ht="14.4" customHeight="1" x14ac:dyDescent="0.3">
      <c r="A1325" s="604" t="s">
        <v>2026</v>
      </c>
      <c r="B1325" s="605" t="s">
        <v>1525</v>
      </c>
      <c r="C1325" s="605" t="s">
        <v>1508</v>
      </c>
      <c r="D1325" s="605" t="s">
        <v>1559</v>
      </c>
      <c r="E1325" s="605" t="s">
        <v>1560</v>
      </c>
      <c r="F1325" s="622">
        <v>1</v>
      </c>
      <c r="G1325" s="622">
        <v>125</v>
      </c>
      <c r="H1325" s="622">
        <v>9.765625E-2</v>
      </c>
      <c r="I1325" s="622">
        <v>125</v>
      </c>
      <c r="J1325" s="622">
        <v>10</v>
      </c>
      <c r="K1325" s="622">
        <v>1280</v>
      </c>
      <c r="L1325" s="622">
        <v>1</v>
      </c>
      <c r="M1325" s="622">
        <v>128</v>
      </c>
      <c r="N1325" s="622">
        <v>3</v>
      </c>
      <c r="O1325" s="622">
        <v>384</v>
      </c>
      <c r="P1325" s="610">
        <v>0.3</v>
      </c>
      <c r="Q1325" s="623">
        <v>128</v>
      </c>
    </row>
    <row r="1326" spans="1:17" ht="14.4" customHeight="1" x14ac:dyDescent="0.3">
      <c r="A1326" s="604" t="s">
        <v>2026</v>
      </c>
      <c r="B1326" s="605" t="s">
        <v>1525</v>
      </c>
      <c r="C1326" s="605" t="s">
        <v>1508</v>
      </c>
      <c r="D1326" s="605" t="s">
        <v>1561</v>
      </c>
      <c r="E1326" s="605" t="s">
        <v>1562</v>
      </c>
      <c r="F1326" s="622">
        <v>3</v>
      </c>
      <c r="G1326" s="622">
        <v>657</v>
      </c>
      <c r="H1326" s="622">
        <v>0.16367713004484305</v>
      </c>
      <c r="I1326" s="622">
        <v>219</v>
      </c>
      <c r="J1326" s="622">
        <v>18</v>
      </c>
      <c r="K1326" s="622">
        <v>4014</v>
      </c>
      <c r="L1326" s="622">
        <v>1</v>
      </c>
      <c r="M1326" s="622">
        <v>223</v>
      </c>
      <c r="N1326" s="622">
        <v>2</v>
      </c>
      <c r="O1326" s="622">
        <v>446</v>
      </c>
      <c r="P1326" s="610">
        <v>0.1111111111111111</v>
      </c>
      <c r="Q1326" s="623">
        <v>223</v>
      </c>
    </row>
    <row r="1327" spans="1:17" ht="14.4" customHeight="1" x14ac:dyDescent="0.3">
      <c r="A1327" s="604" t="s">
        <v>2026</v>
      </c>
      <c r="B1327" s="605" t="s">
        <v>1525</v>
      </c>
      <c r="C1327" s="605" t="s">
        <v>1508</v>
      </c>
      <c r="D1327" s="605" t="s">
        <v>1567</v>
      </c>
      <c r="E1327" s="605" t="s">
        <v>1568</v>
      </c>
      <c r="F1327" s="622">
        <v>3</v>
      </c>
      <c r="G1327" s="622">
        <v>663</v>
      </c>
      <c r="H1327" s="622">
        <v>0.73666666666666669</v>
      </c>
      <c r="I1327" s="622">
        <v>221</v>
      </c>
      <c r="J1327" s="622">
        <v>4</v>
      </c>
      <c r="K1327" s="622">
        <v>900</v>
      </c>
      <c r="L1327" s="622">
        <v>1</v>
      </c>
      <c r="M1327" s="622">
        <v>225</v>
      </c>
      <c r="N1327" s="622">
        <v>6</v>
      </c>
      <c r="O1327" s="622">
        <v>1350</v>
      </c>
      <c r="P1327" s="610">
        <v>1.5</v>
      </c>
      <c r="Q1327" s="623">
        <v>225</v>
      </c>
    </row>
    <row r="1328" spans="1:17" ht="14.4" customHeight="1" x14ac:dyDescent="0.3">
      <c r="A1328" s="604" t="s">
        <v>2026</v>
      </c>
      <c r="B1328" s="605" t="s">
        <v>1525</v>
      </c>
      <c r="C1328" s="605" t="s">
        <v>1508</v>
      </c>
      <c r="D1328" s="605" t="s">
        <v>1579</v>
      </c>
      <c r="E1328" s="605" t="s">
        <v>1580</v>
      </c>
      <c r="F1328" s="622">
        <v>19</v>
      </c>
      <c r="G1328" s="622">
        <v>6270</v>
      </c>
      <c r="H1328" s="622">
        <v>4.4914040114613183</v>
      </c>
      <c r="I1328" s="622">
        <v>330</v>
      </c>
      <c r="J1328" s="622">
        <v>4</v>
      </c>
      <c r="K1328" s="622">
        <v>1396</v>
      </c>
      <c r="L1328" s="622">
        <v>1</v>
      </c>
      <c r="M1328" s="622">
        <v>349</v>
      </c>
      <c r="N1328" s="622">
        <v>3</v>
      </c>
      <c r="O1328" s="622">
        <v>1050</v>
      </c>
      <c r="P1328" s="610">
        <v>0.75214899713467054</v>
      </c>
      <c r="Q1328" s="623">
        <v>350</v>
      </c>
    </row>
    <row r="1329" spans="1:17" ht="14.4" customHeight="1" x14ac:dyDescent="0.3">
      <c r="A1329" s="604" t="s">
        <v>2026</v>
      </c>
      <c r="B1329" s="605" t="s">
        <v>1525</v>
      </c>
      <c r="C1329" s="605" t="s">
        <v>1508</v>
      </c>
      <c r="D1329" s="605" t="s">
        <v>1765</v>
      </c>
      <c r="E1329" s="605" t="s">
        <v>1766</v>
      </c>
      <c r="F1329" s="622">
        <v>1</v>
      </c>
      <c r="G1329" s="622">
        <v>5162</v>
      </c>
      <c r="H1329" s="622">
        <v>0.99078694817658353</v>
      </c>
      <c r="I1329" s="622">
        <v>5162</v>
      </c>
      <c r="J1329" s="622">
        <v>1</v>
      </c>
      <c r="K1329" s="622">
        <v>5210</v>
      </c>
      <c r="L1329" s="622">
        <v>1</v>
      </c>
      <c r="M1329" s="622">
        <v>5210</v>
      </c>
      <c r="N1329" s="622">
        <v>1</v>
      </c>
      <c r="O1329" s="622">
        <v>5210</v>
      </c>
      <c r="P1329" s="610">
        <v>1</v>
      </c>
      <c r="Q1329" s="623">
        <v>5210</v>
      </c>
    </row>
    <row r="1330" spans="1:17" ht="14.4" customHeight="1" x14ac:dyDescent="0.3">
      <c r="A1330" s="604" t="s">
        <v>2026</v>
      </c>
      <c r="B1330" s="605" t="s">
        <v>1525</v>
      </c>
      <c r="C1330" s="605" t="s">
        <v>1508</v>
      </c>
      <c r="D1330" s="605" t="s">
        <v>1589</v>
      </c>
      <c r="E1330" s="605" t="s">
        <v>1590</v>
      </c>
      <c r="F1330" s="622">
        <v>3</v>
      </c>
      <c r="G1330" s="622">
        <v>3843</v>
      </c>
      <c r="H1330" s="622">
        <v>1.4860788863109049</v>
      </c>
      <c r="I1330" s="622">
        <v>1281</v>
      </c>
      <c r="J1330" s="622">
        <v>2</v>
      </c>
      <c r="K1330" s="622">
        <v>2586</v>
      </c>
      <c r="L1330" s="622">
        <v>1</v>
      </c>
      <c r="M1330" s="622">
        <v>1293</v>
      </c>
      <c r="N1330" s="622">
        <v>3</v>
      </c>
      <c r="O1330" s="622">
        <v>3882</v>
      </c>
      <c r="P1330" s="610">
        <v>1.5011600928074247</v>
      </c>
      <c r="Q1330" s="623">
        <v>1294</v>
      </c>
    </row>
    <row r="1331" spans="1:17" ht="14.4" customHeight="1" x14ac:dyDescent="0.3">
      <c r="A1331" s="604" t="s">
        <v>2026</v>
      </c>
      <c r="B1331" s="605" t="s">
        <v>1525</v>
      </c>
      <c r="C1331" s="605" t="s">
        <v>1508</v>
      </c>
      <c r="D1331" s="605" t="s">
        <v>1591</v>
      </c>
      <c r="E1331" s="605" t="s">
        <v>1592</v>
      </c>
      <c r="F1331" s="622">
        <v>4</v>
      </c>
      <c r="G1331" s="622">
        <v>4668</v>
      </c>
      <c r="H1331" s="622">
        <v>1.9830076465590485</v>
      </c>
      <c r="I1331" s="622">
        <v>1167</v>
      </c>
      <c r="J1331" s="622">
        <v>2</v>
      </c>
      <c r="K1331" s="622">
        <v>2354</v>
      </c>
      <c r="L1331" s="622">
        <v>1</v>
      </c>
      <c r="M1331" s="622">
        <v>1177</v>
      </c>
      <c r="N1331" s="622">
        <v>2</v>
      </c>
      <c r="O1331" s="622">
        <v>2356</v>
      </c>
      <c r="P1331" s="610">
        <v>1.0008496176720476</v>
      </c>
      <c r="Q1331" s="623">
        <v>1178</v>
      </c>
    </row>
    <row r="1332" spans="1:17" ht="14.4" customHeight="1" x14ac:dyDescent="0.3">
      <c r="A1332" s="604" t="s">
        <v>2026</v>
      </c>
      <c r="B1332" s="605" t="s">
        <v>1525</v>
      </c>
      <c r="C1332" s="605" t="s">
        <v>1508</v>
      </c>
      <c r="D1332" s="605" t="s">
        <v>1593</v>
      </c>
      <c r="E1332" s="605" t="s">
        <v>1594</v>
      </c>
      <c r="F1332" s="622">
        <v>11</v>
      </c>
      <c r="G1332" s="622">
        <v>55836</v>
      </c>
      <c r="H1332" s="622">
        <v>1.0827225130890052</v>
      </c>
      <c r="I1332" s="622">
        <v>5076</v>
      </c>
      <c r="J1332" s="622">
        <v>10</v>
      </c>
      <c r="K1332" s="622">
        <v>51570</v>
      </c>
      <c r="L1332" s="622">
        <v>1</v>
      </c>
      <c r="M1332" s="622">
        <v>5157</v>
      </c>
      <c r="N1332" s="622">
        <v>10</v>
      </c>
      <c r="O1332" s="622">
        <v>51570</v>
      </c>
      <c r="P1332" s="610">
        <v>1</v>
      </c>
      <c r="Q1332" s="623">
        <v>5157</v>
      </c>
    </row>
    <row r="1333" spans="1:17" ht="14.4" customHeight="1" x14ac:dyDescent="0.3">
      <c r="A1333" s="604" t="s">
        <v>2026</v>
      </c>
      <c r="B1333" s="605" t="s">
        <v>1525</v>
      </c>
      <c r="C1333" s="605" t="s">
        <v>1508</v>
      </c>
      <c r="D1333" s="605" t="s">
        <v>1595</v>
      </c>
      <c r="E1333" s="605" t="s">
        <v>1596</v>
      </c>
      <c r="F1333" s="622"/>
      <c r="G1333" s="622"/>
      <c r="H1333" s="622"/>
      <c r="I1333" s="622"/>
      <c r="J1333" s="622"/>
      <c r="K1333" s="622"/>
      <c r="L1333" s="622"/>
      <c r="M1333" s="622"/>
      <c r="N1333" s="622">
        <v>1</v>
      </c>
      <c r="O1333" s="622">
        <v>7807</v>
      </c>
      <c r="P1333" s="610"/>
      <c r="Q1333" s="623">
        <v>7807</v>
      </c>
    </row>
    <row r="1334" spans="1:17" ht="14.4" customHeight="1" x14ac:dyDescent="0.3">
      <c r="A1334" s="604" t="s">
        <v>2026</v>
      </c>
      <c r="B1334" s="605" t="s">
        <v>1525</v>
      </c>
      <c r="C1334" s="605" t="s">
        <v>1508</v>
      </c>
      <c r="D1334" s="605" t="s">
        <v>1771</v>
      </c>
      <c r="E1334" s="605" t="s">
        <v>1772</v>
      </c>
      <c r="F1334" s="622">
        <v>2</v>
      </c>
      <c r="G1334" s="622">
        <v>1504</v>
      </c>
      <c r="H1334" s="622"/>
      <c r="I1334" s="622">
        <v>752</v>
      </c>
      <c r="J1334" s="622"/>
      <c r="K1334" s="622"/>
      <c r="L1334" s="622"/>
      <c r="M1334" s="622"/>
      <c r="N1334" s="622"/>
      <c r="O1334" s="622"/>
      <c r="P1334" s="610"/>
      <c r="Q1334" s="623"/>
    </row>
    <row r="1335" spans="1:17" ht="14.4" customHeight="1" x14ac:dyDescent="0.3">
      <c r="A1335" s="604" t="s">
        <v>2026</v>
      </c>
      <c r="B1335" s="605" t="s">
        <v>1525</v>
      </c>
      <c r="C1335" s="605" t="s">
        <v>1508</v>
      </c>
      <c r="D1335" s="605" t="s">
        <v>1601</v>
      </c>
      <c r="E1335" s="605" t="s">
        <v>1602</v>
      </c>
      <c r="F1335" s="622">
        <v>146</v>
      </c>
      <c r="G1335" s="622">
        <v>25550</v>
      </c>
      <c r="H1335" s="622">
        <v>1.0094425348662637</v>
      </c>
      <c r="I1335" s="622">
        <v>175</v>
      </c>
      <c r="J1335" s="622">
        <v>143</v>
      </c>
      <c r="K1335" s="622">
        <v>25311</v>
      </c>
      <c r="L1335" s="622">
        <v>1</v>
      </c>
      <c r="M1335" s="622">
        <v>177</v>
      </c>
      <c r="N1335" s="622">
        <v>148</v>
      </c>
      <c r="O1335" s="622">
        <v>26196</v>
      </c>
      <c r="P1335" s="610">
        <v>1.034965034965035</v>
      </c>
      <c r="Q1335" s="623">
        <v>177</v>
      </c>
    </row>
    <row r="1336" spans="1:17" ht="14.4" customHeight="1" x14ac:dyDescent="0.3">
      <c r="A1336" s="604" t="s">
        <v>2026</v>
      </c>
      <c r="B1336" s="605" t="s">
        <v>1525</v>
      </c>
      <c r="C1336" s="605" t="s">
        <v>1508</v>
      </c>
      <c r="D1336" s="605" t="s">
        <v>1603</v>
      </c>
      <c r="E1336" s="605" t="s">
        <v>1604</v>
      </c>
      <c r="F1336" s="622">
        <v>36</v>
      </c>
      <c r="G1336" s="622">
        <v>72036</v>
      </c>
      <c r="H1336" s="622">
        <v>0.85789824695121952</v>
      </c>
      <c r="I1336" s="622">
        <v>2001</v>
      </c>
      <c r="J1336" s="622">
        <v>41</v>
      </c>
      <c r="K1336" s="622">
        <v>83968</v>
      </c>
      <c r="L1336" s="622">
        <v>1</v>
      </c>
      <c r="M1336" s="622">
        <v>2048</v>
      </c>
      <c r="N1336" s="622">
        <v>32</v>
      </c>
      <c r="O1336" s="622">
        <v>65568</v>
      </c>
      <c r="P1336" s="610">
        <v>0.7808689024390244</v>
      </c>
      <c r="Q1336" s="623">
        <v>2049</v>
      </c>
    </row>
    <row r="1337" spans="1:17" ht="14.4" customHeight="1" x14ac:dyDescent="0.3">
      <c r="A1337" s="604" t="s">
        <v>2026</v>
      </c>
      <c r="B1337" s="605" t="s">
        <v>1525</v>
      </c>
      <c r="C1337" s="605" t="s">
        <v>1508</v>
      </c>
      <c r="D1337" s="605" t="s">
        <v>1609</v>
      </c>
      <c r="E1337" s="605" t="s">
        <v>1610</v>
      </c>
      <c r="F1337" s="622">
        <v>3</v>
      </c>
      <c r="G1337" s="622">
        <v>8088</v>
      </c>
      <c r="H1337" s="622">
        <v>1.4780701754385965</v>
      </c>
      <c r="I1337" s="622">
        <v>2696</v>
      </c>
      <c r="J1337" s="622">
        <v>2</v>
      </c>
      <c r="K1337" s="622">
        <v>5472</v>
      </c>
      <c r="L1337" s="622">
        <v>1</v>
      </c>
      <c r="M1337" s="622">
        <v>2736</v>
      </c>
      <c r="N1337" s="622">
        <v>6</v>
      </c>
      <c r="O1337" s="622">
        <v>16422</v>
      </c>
      <c r="P1337" s="610">
        <v>3.0010964912280702</v>
      </c>
      <c r="Q1337" s="623">
        <v>2737</v>
      </c>
    </row>
    <row r="1338" spans="1:17" ht="14.4" customHeight="1" x14ac:dyDescent="0.3">
      <c r="A1338" s="604" t="s">
        <v>2026</v>
      </c>
      <c r="B1338" s="605" t="s">
        <v>1525</v>
      </c>
      <c r="C1338" s="605" t="s">
        <v>1508</v>
      </c>
      <c r="D1338" s="605" t="s">
        <v>1611</v>
      </c>
      <c r="E1338" s="605" t="s">
        <v>1612</v>
      </c>
      <c r="F1338" s="622"/>
      <c r="G1338" s="622"/>
      <c r="H1338" s="622"/>
      <c r="I1338" s="622"/>
      <c r="J1338" s="622"/>
      <c r="K1338" s="622"/>
      <c r="L1338" s="622"/>
      <c r="M1338" s="622"/>
      <c r="N1338" s="622">
        <v>2</v>
      </c>
      <c r="O1338" s="622">
        <v>10538</v>
      </c>
      <c r="P1338" s="610"/>
      <c r="Q1338" s="623">
        <v>5269</v>
      </c>
    </row>
    <row r="1339" spans="1:17" ht="14.4" customHeight="1" x14ac:dyDescent="0.3">
      <c r="A1339" s="604" t="s">
        <v>2026</v>
      </c>
      <c r="B1339" s="605" t="s">
        <v>1525</v>
      </c>
      <c r="C1339" s="605" t="s">
        <v>1508</v>
      </c>
      <c r="D1339" s="605" t="s">
        <v>1619</v>
      </c>
      <c r="E1339" s="605" t="s">
        <v>1620</v>
      </c>
      <c r="F1339" s="622"/>
      <c r="G1339" s="622"/>
      <c r="H1339" s="622"/>
      <c r="I1339" s="622"/>
      <c r="J1339" s="622"/>
      <c r="K1339" s="622"/>
      <c r="L1339" s="622"/>
      <c r="M1339" s="622"/>
      <c r="N1339" s="622">
        <v>1</v>
      </c>
      <c r="O1339" s="622">
        <v>155</v>
      </c>
      <c r="P1339" s="610"/>
      <c r="Q1339" s="623">
        <v>155</v>
      </c>
    </row>
    <row r="1340" spans="1:17" ht="14.4" customHeight="1" x14ac:dyDescent="0.3">
      <c r="A1340" s="604" t="s">
        <v>2026</v>
      </c>
      <c r="B1340" s="605" t="s">
        <v>1525</v>
      </c>
      <c r="C1340" s="605" t="s">
        <v>1508</v>
      </c>
      <c r="D1340" s="605" t="s">
        <v>1621</v>
      </c>
      <c r="E1340" s="605" t="s">
        <v>1622</v>
      </c>
      <c r="F1340" s="622"/>
      <c r="G1340" s="622"/>
      <c r="H1340" s="622"/>
      <c r="I1340" s="622"/>
      <c r="J1340" s="622">
        <v>1</v>
      </c>
      <c r="K1340" s="622">
        <v>199</v>
      </c>
      <c r="L1340" s="622">
        <v>1</v>
      </c>
      <c r="M1340" s="622">
        <v>199</v>
      </c>
      <c r="N1340" s="622"/>
      <c r="O1340" s="622"/>
      <c r="P1340" s="610"/>
      <c r="Q1340" s="623"/>
    </row>
    <row r="1341" spans="1:17" ht="14.4" customHeight="1" x14ac:dyDescent="0.3">
      <c r="A1341" s="604" t="s">
        <v>2026</v>
      </c>
      <c r="B1341" s="605" t="s">
        <v>1525</v>
      </c>
      <c r="C1341" s="605" t="s">
        <v>1508</v>
      </c>
      <c r="D1341" s="605" t="s">
        <v>1623</v>
      </c>
      <c r="E1341" s="605" t="s">
        <v>1624</v>
      </c>
      <c r="F1341" s="622"/>
      <c r="G1341" s="622"/>
      <c r="H1341" s="622"/>
      <c r="I1341" s="622"/>
      <c r="J1341" s="622">
        <v>2</v>
      </c>
      <c r="K1341" s="622">
        <v>408</v>
      </c>
      <c r="L1341" s="622">
        <v>1</v>
      </c>
      <c r="M1341" s="622">
        <v>204</v>
      </c>
      <c r="N1341" s="622">
        <v>8</v>
      </c>
      <c r="O1341" s="622">
        <v>1632</v>
      </c>
      <c r="P1341" s="610">
        <v>4</v>
      </c>
      <c r="Q1341" s="623">
        <v>204</v>
      </c>
    </row>
    <row r="1342" spans="1:17" ht="14.4" customHeight="1" x14ac:dyDescent="0.3">
      <c r="A1342" s="604" t="s">
        <v>2026</v>
      </c>
      <c r="B1342" s="605" t="s">
        <v>1525</v>
      </c>
      <c r="C1342" s="605" t="s">
        <v>1508</v>
      </c>
      <c r="D1342" s="605" t="s">
        <v>1625</v>
      </c>
      <c r="E1342" s="605" t="s">
        <v>1626</v>
      </c>
      <c r="F1342" s="622">
        <v>1</v>
      </c>
      <c r="G1342" s="622">
        <v>418</v>
      </c>
      <c r="H1342" s="622"/>
      <c r="I1342" s="622">
        <v>418</v>
      </c>
      <c r="J1342" s="622"/>
      <c r="K1342" s="622"/>
      <c r="L1342" s="622"/>
      <c r="M1342" s="622"/>
      <c r="N1342" s="622"/>
      <c r="O1342" s="622"/>
      <c r="P1342" s="610"/>
      <c r="Q1342" s="623"/>
    </row>
    <row r="1343" spans="1:17" ht="14.4" customHeight="1" x14ac:dyDescent="0.3">
      <c r="A1343" s="604" t="s">
        <v>2026</v>
      </c>
      <c r="B1343" s="605" t="s">
        <v>1525</v>
      </c>
      <c r="C1343" s="605" t="s">
        <v>1508</v>
      </c>
      <c r="D1343" s="605" t="s">
        <v>1627</v>
      </c>
      <c r="E1343" s="605" t="s">
        <v>1628</v>
      </c>
      <c r="F1343" s="622">
        <v>1</v>
      </c>
      <c r="G1343" s="622">
        <v>159</v>
      </c>
      <c r="H1343" s="622">
        <v>0.19509202453987731</v>
      </c>
      <c r="I1343" s="622">
        <v>159</v>
      </c>
      <c r="J1343" s="622">
        <v>5</v>
      </c>
      <c r="K1343" s="622">
        <v>815</v>
      </c>
      <c r="L1343" s="622">
        <v>1</v>
      </c>
      <c r="M1343" s="622">
        <v>163</v>
      </c>
      <c r="N1343" s="622"/>
      <c r="O1343" s="622"/>
      <c r="P1343" s="610"/>
      <c r="Q1343" s="623"/>
    </row>
    <row r="1344" spans="1:17" ht="14.4" customHeight="1" x14ac:dyDescent="0.3">
      <c r="A1344" s="604" t="s">
        <v>2026</v>
      </c>
      <c r="B1344" s="605" t="s">
        <v>1525</v>
      </c>
      <c r="C1344" s="605" t="s">
        <v>1508</v>
      </c>
      <c r="D1344" s="605" t="s">
        <v>1631</v>
      </c>
      <c r="E1344" s="605" t="s">
        <v>1632</v>
      </c>
      <c r="F1344" s="622">
        <v>2</v>
      </c>
      <c r="G1344" s="622">
        <v>4246</v>
      </c>
      <c r="H1344" s="622">
        <v>0.65707211389662645</v>
      </c>
      <c r="I1344" s="622">
        <v>2123</v>
      </c>
      <c r="J1344" s="622">
        <v>3</v>
      </c>
      <c r="K1344" s="622">
        <v>6462</v>
      </c>
      <c r="L1344" s="622">
        <v>1</v>
      </c>
      <c r="M1344" s="622">
        <v>2154</v>
      </c>
      <c r="N1344" s="622">
        <v>5</v>
      </c>
      <c r="O1344" s="622">
        <v>10775</v>
      </c>
      <c r="P1344" s="610">
        <v>1.667440420922315</v>
      </c>
      <c r="Q1344" s="623">
        <v>2155</v>
      </c>
    </row>
    <row r="1345" spans="1:17" ht="14.4" customHeight="1" x14ac:dyDescent="0.3">
      <c r="A1345" s="604" t="s">
        <v>2026</v>
      </c>
      <c r="B1345" s="605" t="s">
        <v>1525</v>
      </c>
      <c r="C1345" s="605" t="s">
        <v>1508</v>
      </c>
      <c r="D1345" s="605" t="s">
        <v>1776</v>
      </c>
      <c r="E1345" s="605" t="s">
        <v>1777</v>
      </c>
      <c r="F1345" s="622">
        <v>16</v>
      </c>
      <c r="G1345" s="622">
        <v>134384</v>
      </c>
      <c r="H1345" s="622">
        <v>3.9716278519919612</v>
      </c>
      <c r="I1345" s="622">
        <v>8399</v>
      </c>
      <c r="J1345" s="622">
        <v>4</v>
      </c>
      <c r="K1345" s="622">
        <v>33836</v>
      </c>
      <c r="L1345" s="622">
        <v>1</v>
      </c>
      <c r="M1345" s="622">
        <v>8459</v>
      </c>
      <c r="N1345" s="622">
        <v>4</v>
      </c>
      <c r="O1345" s="622">
        <v>33840</v>
      </c>
      <c r="P1345" s="610">
        <v>1.0001182172833669</v>
      </c>
      <c r="Q1345" s="623">
        <v>8460</v>
      </c>
    </row>
    <row r="1346" spans="1:17" ht="14.4" customHeight="1" x14ac:dyDescent="0.3">
      <c r="A1346" s="604" t="s">
        <v>2026</v>
      </c>
      <c r="B1346" s="605" t="s">
        <v>1525</v>
      </c>
      <c r="C1346" s="605" t="s">
        <v>1508</v>
      </c>
      <c r="D1346" s="605" t="s">
        <v>1649</v>
      </c>
      <c r="E1346" s="605" t="s">
        <v>1650</v>
      </c>
      <c r="F1346" s="622"/>
      <c r="G1346" s="622"/>
      <c r="H1346" s="622"/>
      <c r="I1346" s="622"/>
      <c r="J1346" s="622">
        <v>4</v>
      </c>
      <c r="K1346" s="622">
        <v>1408</v>
      </c>
      <c r="L1346" s="622">
        <v>1</v>
      </c>
      <c r="M1346" s="622">
        <v>352</v>
      </c>
      <c r="N1346" s="622">
        <v>2</v>
      </c>
      <c r="O1346" s="622">
        <v>704</v>
      </c>
      <c r="P1346" s="610">
        <v>0.5</v>
      </c>
      <c r="Q1346" s="623">
        <v>352</v>
      </c>
    </row>
    <row r="1347" spans="1:17" ht="14.4" customHeight="1" x14ac:dyDescent="0.3">
      <c r="A1347" s="604" t="s">
        <v>2027</v>
      </c>
      <c r="B1347" s="605" t="s">
        <v>1525</v>
      </c>
      <c r="C1347" s="605" t="s">
        <v>1526</v>
      </c>
      <c r="D1347" s="605" t="s">
        <v>1527</v>
      </c>
      <c r="E1347" s="605" t="s">
        <v>631</v>
      </c>
      <c r="F1347" s="622"/>
      <c r="G1347" s="622"/>
      <c r="H1347" s="622"/>
      <c r="I1347" s="622"/>
      <c r="J1347" s="622"/>
      <c r="K1347" s="622"/>
      <c r="L1347" s="622"/>
      <c r="M1347" s="622"/>
      <c r="N1347" s="622">
        <v>0</v>
      </c>
      <c r="O1347" s="622">
        <v>0</v>
      </c>
      <c r="P1347" s="610"/>
      <c r="Q1347" s="623"/>
    </row>
    <row r="1348" spans="1:17" ht="14.4" customHeight="1" x14ac:dyDescent="0.3">
      <c r="A1348" s="604" t="s">
        <v>2027</v>
      </c>
      <c r="B1348" s="605" t="s">
        <v>1525</v>
      </c>
      <c r="C1348" s="605" t="s">
        <v>1526</v>
      </c>
      <c r="D1348" s="605" t="s">
        <v>1529</v>
      </c>
      <c r="E1348" s="605" t="s">
        <v>1530</v>
      </c>
      <c r="F1348" s="622">
        <v>1</v>
      </c>
      <c r="G1348" s="622">
        <v>2555.31</v>
      </c>
      <c r="H1348" s="622"/>
      <c r="I1348" s="622">
        <v>2555.31</v>
      </c>
      <c r="J1348" s="622"/>
      <c r="K1348" s="622"/>
      <c r="L1348" s="622"/>
      <c r="M1348" s="622"/>
      <c r="N1348" s="622"/>
      <c r="O1348" s="622"/>
      <c r="P1348" s="610"/>
      <c r="Q1348" s="623"/>
    </row>
    <row r="1349" spans="1:17" ht="14.4" customHeight="1" x14ac:dyDescent="0.3">
      <c r="A1349" s="604" t="s">
        <v>2027</v>
      </c>
      <c r="B1349" s="605" t="s">
        <v>1525</v>
      </c>
      <c r="C1349" s="605" t="s">
        <v>1526</v>
      </c>
      <c r="D1349" s="605" t="s">
        <v>1651</v>
      </c>
      <c r="E1349" s="605" t="s">
        <v>710</v>
      </c>
      <c r="F1349" s="622">
        <v>0.06</v>
      </c>
      <c r="G1349" s="622">
        <v>296.63</v>
      </c>
      <c r="H1349" s="622"/>
      <c r="I1349" s="622">
        <v>4943.833333333333</v>
      </c>
      <c r="J1349" s="622"/>
      <c r="K1349" s="622"/>
      <c r="L1349" s="622"/>
      <c r="M1349" s="622"/>
      <c r="N1349" s="622"/>
      <c r="O1349" s="622"/>
      <c r="P1349" s="610"/>
      <c r="Q1349" s="623"/>
    </row>
    <row r="1350" spans="1:17" ht="14.4" customHeight="1" x14ac:dyDescent="0.3">
      <c r="A1350" s="604" t="s">
        <v>2027</v>
      </c>
      <c r="B1350" s="605" t="s">
        <v>1525</v>
      </c>
      <c r="C1350" s="605" t="s">
        <v>1526</v>
      </c>
      <c r="D1350" s="605" t="s">
        <v>1532</v>
      </c>
      <c r="E1350" s="605" t="s">
        <v>642</v>
      </c>
      <c r="F1350" s="622"/>
      <c r="G1350" s="622"/>
      <c r="H1350" s="622"/>
      <c r="I1350" s="622"/>
      <c r="J1350" s="622">
        <v>2.0999999999999996</v>
      </c>
      <c r="K1350" s="622">
        <v>1997.7999999999997</v>
      </c>
      <c r="L1350" s="622">
        <v>1</v>
      </c>
      <c r="M1350" s="622">
        <v>951.33333333333337</v>
      </c>
      <c r="N1350" s="622"/>
      <c r="O1350" s="622"/>
      <c r="P1350" s="610"/>
      <c r="Q1350" s="623"/>
    </row>
    <row r="1351" spans="1:17" ht="14.4" customHeight="1" x14ac:dyDescent="0.3">
      <c r="A1351" s="604" t="s">
        <v>2027</v>
      </c>
      <c r="B1351" s="605" t="s">
        <v>1525</v>
      </c>
      <c r="C1351" s="605" t="s">
        <v>1526</v>
      </c>
      <c r="D1351" s="605" t="s">
        <v>1533</v>
      </c>
      <c r="E1351" s="605" t="s">
        <v>710</v>
      </c>
      <c r="F1351" s="622">
        <v>0.83000000000000007</v>
      </c>
      <c r="G1351" s="622">
        <v>8206.9699999999993</v>
      </c>
      <c r="H1351" s="622">
        <v>4.6111235967682118</v>
      </c>
      <c r="I1351" s="622">
        <v>9887.915662650601</v>
      </c>
      <c r="J1351" s="622">
        <v>0.18</v>
      </c>
      <c r="K1351" s="622">
        <v>1779.8200000000002</v>
      </c>
      <c r="L1351" s="622">
        <v>1</v>
      </c>
      <c r="M1351" s="622">
        <v>9887.8888888888905</v>
      </c>
      <c r="N1351" s="622">
        <v>0.11</v>
      </c>
      <c r="O1351" s="622">
        <v>1087.67</v>
      </c>
      <c r="P1351" s="610">
        <v>0.6111123596768212</v>
      </c>
      <c r="Q1351" s="623">
        <v>9887.9090909090919</v>
      </c>
    </row>
    <row r="1352" spans="1:17" ht="14.4" customHeight="1" x14ac:dyDescent="0.3">
      <c r="A1352" s="604" t="s">
        <v>2027</v>
      </c>
      <c r="B1352" s="605" t="s">
        <v>1525</v>
      </c>
      <c r="C1352" s="605" t="s">
        <v>1526</v>
      </c>
      <c r="D1352" s="605" t="s">
        <v>1536</v>
      </c>
      <c r="E1352" s="605" t="s">
        <v>646</v>
      </c>
      <c r="F1352" s="622"/>
      <c r="G1352" s="622"/>
      <c r="H1352" s="622"/>
      <c r="I1352" s="622"/>
      <c r="J1352" s="622"/>
      <c r="K1352" s="622"/>
      <c r="L1352" s="622"/>
      <c r="M1352" s="622"/>
      <c r="N1352" s="622">
        <v>1</v>
      </c>
      <c r="O1352" s="622">
        <v>843.46</v>
      </c>
      <c r="P1352" s="610"/>
      <c r="Q1352" s="623">
        <v>843.46</v>
      </c>
    </row>
    <row r="1353" spans="1:17" ht="14.4" customHeight="1" x14ac:dyDescent="0.3">
      <c r="A1353" s="604" t="s">
        <v>2027</v>
      </c>
      <c r="B1353" s="605" t="s">
        <v>1525</v>
      </c>
      <c r="C1353" s="605" t="s">
        <v>1526</v>
      </c>
      <c r="D1353" s="605" t="s">
        <v>1539</v>
      </c>
      <c r="E1353" s="605" t="s">
        <v>665</v>
      </c>
      <c r="F1353" s="622">
        <v>0.06</v>
      </c>
      <c r="G1353" s="622">
        <v>531.24</v>
      </c>
      <c r="H1353" s="622"/>
      <c r="I1353" s="622">
        <v>8854</v>
      </c>
      <c r="J1353" s="622"/>
      <c r="K1353" s="622"/>
      <c r="L1353" s="622"/>
      <c r="M1353" s="622"/>
      <c r="N1353" s="622">
        <v>7.0000000000000007E-2</v>
      </c>
      <c r="O1353" s="622">
        <v>636.66</v>
      </c>
      <c r="P1353" s="610"/>
      <c r="Q1353" s="623">
        <v>9095.1428571428551</v>
      </c>
    </row>
    <row r="1354" spans="1:17" ht="14.4" customHeight="1" x14ac:dyDescent="0.3">
      <c r="A1354" s="604" t="s">
        <v>2027</v>
      </c>
      <c r="B1354" s="605" t="s">
        <v>1525</v>
      </c>
      <c r="C1354" s="605" t="s">
        <v>1526</v>
      </c>
      <c r="D1354" s="605" t="s">
        <v>1541</v>
      </c>
      <c r="E1354" s="605" t="s">
        <v>665</v>
      </c>
      <c r="F1354" s="622"/>
      <c r="G1354" s="622"/>
      <c r="H1354" s="622"/>
      <c r="I1354" s="622"/>
      <c r="J1354" s="622">
        <v>1.75</v>
      </c>
      <c r="K1354" s="622">
        <v>3098.9</v>
      </c>
      <c r="L1354" s="622">
        <v>1</v>
      </c>
      <c r="M1354" s="622">
        <v>1770.8</v>
      </c>
      <c r="N1354" s="622"/>
      <c r="O1354" s="622"/>
      <c r="P1354" s="610"/>
      <c r="Q1354" s="623"/>
    </row>
    <row r="1355" spans="1:17" ht="14.4" customHeight="1" x14ac:dyDescent="0.3">
      <c r="A1355" s="604" t="s">
        <v>2027</v>
      </c>
      <c r="B1355" s="605" t="s">
        <v>1525</v>
      </c>
      <c r="C1355" s="605" t="s">
        <v>1526</v>
      </c>
      <c r="D1355" s="605" t="s">
        <v>1544</v>
      </c>
      <c r="E1355" s="605" t="s">
        <v>665</v>
      </c>
      <c r="F1355" s="622">
        <v>9.0000000000000011E-2</v>
      </c>
      <c r="G1355" s="622">
        <v>2833.28</v>
      </c>
      <c r="H1355" s="622">
        <v>1.5686239771456412</v>
      </c>
      <c r="I1355" s="622">
        <v>31480.888888888887</v>
      </c>
      <c r="J1355" s="622">
        <v>0.06</v>
      </c>
      <c r="K1355" s="622">
        <v>1806.22</v>
      </c>
      <c r="L1355" s="622">
        <v>1</v>
      </c>
      <c r="M1355" s="622">
        <v>30103.666666666668</v>
      </c>
      <c r="N1355" s="622">
        <v>0.06</v>
      </c>
      <c r="O1355" s="622">
        <v>2037.31</v>
      </c>
      <c r="P1355" s="610">
        <v>1.1279412253213894</v>
      </c>
      <c r="Q1355" s="623">
        <v>33955.166666666664</v>
      </c>
    </row>
    <row r="1356" spans="1:17" ht="14.4" customHeight="1" x14ac:dyDescent="0.3">
      <c r="A1356" s="604" t="s">
        <v>2027</v>
      </c>
      <c r="B1356" s="605" t="s">
        <v>1525</v>
      </c>
      <c r="C1356" s="605" t="s">
        <v>1501</v>
      </c>
      <c r="D1356" s="605" t="s">
        <v>1681</v>
      </c>
      <c r="E1356" s="605" t="s">
        <v>1682</v>
      </c>
      <c r="F1356" s="622">
        <v>1</v>
      </c>
      <c r="G1356" s="622">
        <v>1447.28</v>
      </c>
      <c r="H1356" s="622"/>
      <c r="I1356" s="622">
        <v>1447.28</v>
      </c>
      <c r="J1356" s="622"/>
      <c r="K1356" s="622"/>
      <c r="L1356" s="622"/>
      <c r="M1356" s="622"/>
      <c r="N1356" s="622"/>
      <c r="O1356" s="622"/>
      <c r="P1356" s="610"/>
      <c r="Q1356" s="623"/>
    </row>
    <row r="1357" spans="1:17" ht="14.4" customHeight="1" x14ac:dyDescent="0.3">
      <c r="A1357" s="604" t="s">
        <v>2027</v>
      </c>
      <c r="B1357" s="605" t="s">
        <v>1525</v>
      </c>
      <c r="C1357" s="605" t="s">
        <v>1501</v>
      </c>
      <c r="D1357" s="605" t="s">
        <v>1683</v>
      </c>
      <c r="E1357" s="605" t="s">
        <v>1684</v>
      </c>
      <c r="F1357" s="622">
        <v>1</v>
      </c>
      <c r="G1357" s="622">
        <v>972.32</v>
      </c>
      <c r="H1357" s="622"/>
      <c r="I1357" s="622">
        <v>972.32</v>
      </c>
      <c r="J1357" s="622"/>
      <c r="K1357" s="622"/>
      <c r="L1357" s="622"/>
      <c r="M1357" s="622"/>
      <c r="N1357" s="622"/>
      <c r="O1357" s="622"/>
      <c r="P1357" s="610"/>
      <c r="Q1357" s="623"/>
    </row>
    <row r="1358" spans="1:17" ht="14.4" customHeight="1" x14ac:dyDescent="0.3">
      <c r="A1358" s="604" t="s">
        <v>2027</v>
      </c>
      <c r="B1358" s="605" t="s">
        <v>1525</v>
      </c>
      <c r="C1358" s="605" t="s">
        <v>1501</v>
      </c>
      <c r="D1358" s="605" t="s">
        <v>1685</v>
      </c>
      <c r="E1358" s="605" t="s">
        <v>1684</v>
      </c>
      <c r="F1358" s="622">
        <v>2</v>
      </c>
      <c r="G1358" s="622">
        <v>3414.62</v>
      </c>
      <c r="H1358" s="622">
        <v>2</v>
      </c>
      <c r="I1358" s="622">
        <v>1707.31</v>
      </c>
      <c r="J1358" s="622">
        <v>1</v>
      </c>
      <c r="K1358" s="622">
        <v>1707.31</v>
      </c>
      <c r="L1358" s="622">
        <v>1</v>
      </c>
      <c r="M1358" s="622">
        <v>1707.31</v>
      </c>
      <c r="N1358" s="622"/>
      <c r="O1358" s="622"/>
      <c r="P1358" s="610"/>
      <c r="Q1358" s="623"/>
    </row>
    <row r="1359" spans="1:17" ht="14.4" customHeight="1" x14ac:dyDescent="0.3">
      <c r="A1359" s="604" t="s">
        <v>2027</v>
      </c>
      <c r="B1359" s="605" t="s">
        <v>1525</v>
      </c>
      <c r="C1359" s="605" t="s">
        <v>1501</v>
      </c>
      <c r="D1359" s="605" t="s">
        <v>1686</v>
      </c>
      <c r="E1359" s="605" t="s">
        <v>1684</v>
      </c>
      <c r="F1359" s="622">
        <v>1</v>
      </c>
      <c r="G1359" s="622">
        <v>2066.3000000000002</v>
      </c>
      <c r="H1359" s="622">
        <v>1</v>
      </c>
      <c r="I1359" s="622">
        <v>2066.3000000000002</v>
      </c>
      <c r="J1359" s="622">
        <v>1</v>
      </c>
      <c r="K1359" s="622">
        <v>2066.3000000000002</v>
      </c>
      <c r="L1359" s="622">
        <v>1</v>
      </c>
      <c r="M1359" s="622">
        <v>2066.3000000000002</v>
      </c>
      <c r="N1359" s="622"/>
      <c r="O1359" s="622"/>
      <c r="P1359" s="610"/>
      <c r="Q1359" s="623"/>
    </row>
    <row r="1360" spans="1:17" ht="14.4" customHeight="1" x14ac:dyDescent="0.3">
      <c r="A1360" s="604" t="s">
        <v>2027</v>
      </c>
      <c r="B1360" s="605" t="s">
        <v>1525</v>
      </c>
      <c r="C1360" s="605" t="s">
        <v>1501</v>
      </c>
      <c r="D1360" s="605" t="s">
        <v>1687</v>
      </c>
      <c r="E1360" s="605" t="s">
        <v>1688</v>
      </c>
      <c r="F1360" s="622">
        <v>2</v>
      </c>
      <c r="G1360" s="622">
        <v>2055.52</v>
      </c>
      <c r="H1360" s="622">
        <v>2</v>
      </c>
      <c r="I1360" s="622">
        <v>1027.76</v>
      </c>
      <c r="J1360" s="622">
        <v>1</v>
      </c>
      <c r="K1360" s="622">
        <v>1027.76</v>
      </c>
      <c r="L1360" s="622">
        <v>1</v>
      </c>
      <c r="M1360" s="622">
        <v>1027.76</v>
      </c>
      <c r="N1360" s="622"/>
      <c r="O1360" s="622"/>
      <c r="P1360" s="610"/>
      <c r="Q1360" s="623"/>
    </row>
    <row r="1361" spans="1:17" ht="14.4" customHeight="1" x14ac:dyDescent="0.3">
      <c r="A1361" s="604" t="s">
        <v>2027</v>
      </c>
      <c r="B1361" s="605" t="s">
        <v>1525</v>
      </c>
      <c r="C1361" s="605" t="s">
        <v>1501</v>
      </c>
      <c r="D1361" s="605" t="s">
        <v>1813</v>
      </c>
      <c r="E1361" s="605" t="s">
        <v>1814</v>
      </c>
      <c r="F1361" s="622"/>
      <c r="G1361" s="622"/>
      <c r="H1361" s="622"/>
      <c r="I1361" s="622"/>
      <c r="J1361" s="622">
        <v>1</v>
      </c>
      <c r="K1361" s="622">
        <v>8536.5499999999993</v>
      </c>
      <c r="L1361" s="622">
        <v>1</v>
      </c>
      <c r="M1361" s="622">
        <v>8536.5499999999993</v>
      </c>
      <c r="N1361" s="622"/>
      <c r="O1361" s="622"/>
      <c r="P1361" s="610"/>
      <c r="Q1361" s="623"/>
    </row>
    <row r="1362" spans="1:17" ht="14.4" customHeight="1" x14ac:dyDescent="0.3">
      <c r="A1362" s="604" t="s">
        <v>2027</v>
      </c>
      <c r="B1362" s="605" t="s">
        <v>1525</v>
      </c>
      <c r="C1362" s="605" t="s">
        <v>1501</v>
      </c>
      <c r="D1362" s="605" t="s">
        <v>1900</v>
      </c>
      <c r="E1362" s="605" t="s">
        <v>1901</v>
      </c>
      <c r="F1362" s="622">
        <v>3</v>
      </c>
      <c r="G1362" s="622">
        <v>166191.6</v>
      </c>
      <c r="H1362" s="622"/>
      <c r="I1362" s="622">
        <v>55397.200000000004</v>
      </c>
      <c r="J1362" s="622"/>
      <c r="K1362" s="622"/>
      <c r="L1362" s="622"/>
      <c r="M1362" s="622"/>
      <c r="N1362" s="622"/>
      <c r="O1362" s="622"/>
      <c r="P1362" s="610"/>
      <c r="Q1362" s="623"/>
    </row>
    <row r="1363" spans="1:17" ht="14.4" customHeight="1" x14ac:dyDescent="0.3">
      <c r="A1363" s="604" t="s">
        <v>2027</v>
      </c>
      <c r="B1363" s="605" t="s">
        <v>1525</v>
      </c>
      <c r="C1363" s="605" t="s">
        <v>1501</v>
      </c>
      <c r="D1363" s="605" t="s">
        <v>1815</v>
      </c>
      <c r="E1363" s="605" t="s">
        <v>1816</v>
      </c>
      <c r="F1363" s="622">
        <v>1</v>
      </c>
      <c r="G1363" s="622">
        <v>2236.5</v>
      </c>
      <c r="H1363" s="622">
        <v>1</v>
      </c>
      <c r="I1363" s="622">
        <v>2236.5</v>
      </c>
      <c r="J1363" s="622">
        <v>1</v>
      </c>
      <c r="K1363" s="622">
        <v>2236.5</v>
      </c>
      <c r="L1363" s="622">
        <v>1</v>
      </c>
      <c r="M1363" s="622">
        <v>2236.5</v>
      </c>
      <c r="N1363" s="622"/>
      <c r="O1363" s="622"/>
      <c r="P1363" s="610"/>
      <c r="Q1363" s="623"/>
    </row>
    <row r="1364" spans="1:17" ht="14.4" customHeight="1" x14ac:dyDescent="0.3">
      <c r="A1364" s="604" t="s">
        <v>2027</v>
      </c>
      <c r="B1364" s="605" t="s">
        <v>1525</v>
      </c>
      <c r="C1364" s="605" t="s">
        <v>1501</v>
      </c>
      <c r="D1364" s="605" t="s">
        <v>1692</v>
      </c>
      <c r="E1364" s="605" t="s">
        <v>1693</v>
      </c>
      <c r="F1364" s="622">
        <v>6</v>
      </c>
      <c r="G1364" s="622">
        <v>41344.68</v>
      </c>
      <c r="H1364" s="622"/>
      <c r="I1364" s="622">
        <v>6890.78</v>
      </c>
      <c r="J1364" s="622"/>
      <c r="K1364" s="622"/>
      <c r="L1364" s="622"/>
      <c r="M1364" s="622"/>
      <c r="N1364" s="622"/>
      <c r="O1364" s="622"/>
      <c r="P1364" s="610"/>
      <c r="Q1364" s="623"/>
    </row>
    <row r="1365" spans="1:17" ht="14.4" customHeight="1" x14ac:dyDescent="0.3">
      <c r="A1365" s="604" t="s">
        <v>2027</v>
      </c>
      <c r="B1365" s="605" t="s">
        <v>1525</v>
      </c>
      <c r="C1365" s="605" t="s">
        <v>1501</v>
      </c>
      <c r="D1365" s="605" t="s">
        <v>1696</v>
      </c>
      <c r="E1365" s="605" t="s">
        <v>1697</v>
      </c>
      <c r="F1365" s="622"/>
      <c r="G1365" s="622"/>
      <c r="H1365" s="622"/>
      <c r="I1365" s="622"/>
      <c r="J1365" s="622">
        <v>1</v>
      </c>
      <c r="K1365" s="622">
        <v>1123.73</v>
      </c>
      <c r="L1365" s="622">
        <v>1</v>
      </c>
      <c r="M1365" s="622">
        <v>1123.73</v>
      </c>
      <c r="N1365" s="622"/>
      <c r="O1365" s="622"/>
      <c r="P1365" s="610"/>
      <c r="Q1365" s="623"/>
    </row>
    <row r="1366" spans="1:17" ht="14.4" customHeight="1" x14ac:dyDescent="0.3">
      <c r="A1366" s="604" t="s">
        <v>2027</v>
      </c>
      <c r="B1366" s="605" t="s">
        <v>1525</v>
      </c>
      <c r="C1366" s="605" t="s">
        <v>1501</v>
      </c>
      <c r="D1366" s="605" t="s">
        <v>1700</v>
      </c>
      <c r="E1366" s="605" t="s">
        <v>1701</v>
      </c>
      <c r="F1366" s="622">
        <v>1</v>
      </c>
      <c r="G1366" s="622">
        <v>1002.8</v>
      </c>
      <c r="H1366" s="622"/>
      <c r="I1366" s="622">
        <v>1002.8</v>
      </c>
      <c r="J1366" s="622"/>
      <c r="K1366" s="622"/>
      <c r="L1366" s="622"/>
      <c r="M1366" s="622"/>
      <c r="N1366" s="622"/>
      <c r="O1366" s="622"/>
      <c r="P1366" s="610"/>
      <c r="Q1366" s="623"/>
    </row>
    <row r="1367" spans="1:17" ht="14.4" customHeight="1" x14ac:dyDescent="0.3">
      <c r="A1367" s="604" t="s">
        <v>2027</v>
      </c>
      <c r="B1367" s="605" t="s">
        <v>1525</v>
      </c>
      <c r="C1367" s="605" t="s">
        <v>1501</v>
      </c>
      <c r="D1367" s="605" t="s">
        <v>1820</v>
      </c>
      <c r="E1367" s="605" t="s">
        <v>1821</v>
      </c>
      <c r="F1367" s="622">
        <v>1</v>
      </c>
      <c r="G1367" s="622">
        <v>797</v>
      </c>
      <c r="H1367" s="622"/>
      <c r="I1367" s="622">
        <v>797</v>
      </c>
      <c r="J1367" s="622"/>
      <c r="K1367" s="622"/>
      <c r="L1367" s="622"/>
      <c r="M1367" s="622"/>
      <c r="N1367" s="622"/>
      <c r="O1367" s="622"/>
      <c r="P1367" s="610"/>
      <c r="Q1367" s="623"/>
    </row>
    <row r="1368" spans="1:17" ht="14.4" customHeight="1" x14ac:dyDescent="0.3">
      <c r="A1368" s="604" t="s">
        <v>2027</v>
      </c>
      <c r="B1368" s="605" t="s">
        <v>1525</v>
      </c>
      <c r="C1368" s="605" t="s">
        <v>1501</v>
      </c>
      <c r="D1368" s="605" t="s">
        <v>1906</v>
      </c>
      <c r="E1368" s="605" t="s">
        <v>1907</v>
      </c>
      <c r="F1368" s="622">
        <v>1</v>
      </c>
      <c r="G1368" s="622">
        <v>10072.94</v>
      </c>
      <c r="H1368" s="622"/>
      <c r="I1368" s="622">
        <v>10072.94</v>
      </c>
      <c r="J1368" s="622"/>
      <c r="K1368" s="622"/>
      <c r="L1368" s="622"/>
      <c r="M1368" s="622"/>
      <c r="N1368" s="622"/>
      <c r="O1368" s="622"/>
      <c r="P1368" s="610"/>
      <c r="Q1368" s="623"/>
    </row>
    <row r="1369" spans="1:17" ht="14.4" customHeight="1" x14ac:dyDescent="0.3">
      <c r="A1369" s="604" t="s">
        <v>2027</v>
      </c>
      <c r="B1369" s="605" t="s">
        <v>1525</v>
      </c>
      <c r="C1369" s="605" t="s">
        <v>1501</v>
      </c>
      <c r="D1369" s="605" t="s">
        <v>1859</v>
      </c>
      <c r="E1369" s="605" t="s">
        <v>1860</v>
      </c>
      <c r="F1369" s="622">
        <v>1</v>
      </c>
      <c r="G1369" s="622">
        <v>2974.36</v>
      </c>
      <c r="H1369" s="622"/>
      <c r="I1369" s="622">
        <v>2974.36</v>
      </c>
      <c r="J1369" s="622"/>
      <c r="K1369" s="622"/>
      <c r="L1369" s="622"/>
      <c r="M1369" s="622"/>
      <c r="N1369" s="622"/>
      <c r="O1369" s="622"/>
      <c r="P1369" s="610"/>
      <c r="Q1369" s="623"/>
    </row>
    <row r="1370" spans="1:17" ht="14.4" customHeight="1" x14ac:dyDescent="0.3">
      <c r="A1370" s="604" t="s">
        <v>2027</v>
      </c>
      <c r="B1370" s="605" t="s">
        <v>1525</v>
      </c>
      <c r="C1370" s="605" t="s">
        <v>1501</v>
      </c>
      <c r="D1370" s="605" t="s">
        <v>1822</v>
      </c>
      <c r="E1370" s="605" t="s">
        <v>1823</v>
      </c>
      <c r="F1370" s="622">
        <v>5</v>
      </c>
      <c r="G1370" s="622">
        <v>26296.149999999998</v>
      </c>
      <c r="H1370" s="622">
        <v>2.5</v>
      </c>
      <c r="I1370" s="622">
        <v>5259.23</v>
      </c>
      <c r="J1370" s="622">
        <v>2</v>
      </c>
      <c r="K1370" s="622">
        <v>10518.46</v>
      </c>
      <c r="L1370" s="622">
        <v>1</v>
      </c>
      <c r="M1370" s="622">
        <v>5259.23</v>
      </c>
      <c r="N1370" s="622"/>
      <c r="O1370" s="622"/>
      <c r="P1370" s="610"/>
      <c r="Q1370" s="623"/>
    </row>
    <row r="1371" spans="1:17" ht="14.4" customHeight="1" x14ac:dyDescent="0.3">
      <c r="A1371" s="604" t="s">
        <v>2027</v>
      </c>
      <c r="B1371" s="605" t="s">
        <v>1525</v>
      </c>
      <c r="C1371" s="605" t="s">
        <v>1501</v>
      </c>
      <c r="D1371" s="605" t="s">
        <v>1716</v>
      </c>
      <c r="E1371" s="605" t="s">
        <v>1717</v>
      </c>
      <c r="F1371" s="622">
        <v>1</v>
      </c>
      <c r="G1371" s="622">
        <v>831.16</v>
      </c>
      <c r="H1371" s="622">
        <v>0.5</v>
      </c>
      <c r="I1371" s="622">
        <v>831.16</v>
      </c>
      <c r="J1371" s="622">
        <v>2</v>
      </c>
      <c r="K1371" s="622">
        <v>1662.32</v>
      </c>
      <c r="L1371" s="622">
        <v>1</v>
      </c>
      <c r="M1371" s="622">
        <v>831.16</v>
      </c>
      <c r="N1371" s="622"/>
      <c r="O1371" s="622"/>
      <c r="P1371" s="610"/>
      <c r="Q1371" s="623"/>
    </row>
    <row r="1372" spans="1:17" ht="14.4" customHeight="1" x14ac:dyDescent="0.3">
      <c r="A1372" s="604" t="s">
        <v>2027</v>
      </c>
      <c r="B1372" s="605" t="s">
        <v>1525</v>
      </c>
      <c r="C1372" s="605" t="s">
        <v>1501</v>
      </c>
      <c r="D1372" s="605" t="s">
        <v>1718</v>
      </c>
      <c r="E1372" s="605" t="s">
        <v>1717</v>
      </c>
      <c r="F1372" s="622">
        <v>2</v>
      </c>
      <c r="G1372" s="622">
        <v>1776.12</v>
      </c>
      <c r="H1372" s="622"/>
      <c r="I1372" s="622">
        <v>888.06</v>
      </c>
      <c r="J1372" s="622"/>
      <c r="K1372" s="622"/>
      <c r="L1372" s="622"/>
      <c r="M1372" s="622"/>
      <c r="N1372" s="622"/>
      <c r="O1372" s="622"/>
      <c r="P1372" s="610"/>
      <c r="Q1372" s="623"/>
    </row>
    <row r="1373" spans="1:17" ht="14.4" customHeight="1" x14ac:dyDescent="0.3">
      <c r="A1373" s="604" t="s">
        <v>2027</v>
      </c>
      <c r="B1373" s="605" t="s">
        <v>1525</v>
      </c>
      <c r="C1373" s="605" t="s">
        <v>1501</v>
      </c>
      <c r="D1373" s="605" t="s">
        <v>1826</v>
      </c>
      <c r="E1373" s="605" t="s">
        <v>1827</v>
      </c>
      <c r="F1373" s="622">
        <v>1</v>
      </c>
      <c r="G1373" s="622">
        <v>888.06</v>
      </c>
      <c r="H1373" s="622"/>
      <c r="I1373" s="622">
        <v>888.06</v>
      </c>
      <c r="J1373" s="622"/>
      <c r="K1373" s="622"/>
      <c r="L1373" s="622"/>
      <c r="M1373" s="622"/>
      <c r="N1373" s="622"/>
      <c r="O1373" s="622"/>
      <c r="P1373" s="610"/>
      <c r="Q1373" s="623"/>
    </row>
    <row r="1374" spans="1:17" ht="14.4" customHeight="1" x14ac:dyDescent="0.3">
      <c r="A1374" s="604" t="s">
        <v>2027</v>
      </c>
      <c r="B1374" s="605" t="s">
        <v>1525</v>
      </c>
      <c r="C1374" s="605" t="s">
        <v>1501</v>
      </c>
      <c r="D1374" s="605" t="s">
        <v>1721</v>
      </c>
      <c r="E1374" s="605" t="s">
        <v>1722</v>
      </c>
      <c r="F1374" s="622">
        <v>2</v>
      </c>
      <c r="G1374" s="622">
        <v>2624.28</v>
      </c>
      <c r="H1374" s="622"/>
      <c r="I1374" s="622">
        <v>1312.14</v>
      </c>
      <c r="J1374" s="622"/>
      <c r="K1374" s="622"/>
      <c r="L1374" s="622"/>
      <c r="M1374" s="622"/>
      <c r="N1374" s="622"/>
      <c r="O1374" s="622"/>
      <c r="P1374" s="610"/>
      <c r="Q1374" s="623"/>
    </row>
    <row r="1375" spans="1:17" ht="14.4" customHeight="1" x14ac:dyDescent="0.3">
      <c r="A1375" s="604" t="s">
        <v>2027</v>
      </c>
      <c r="B1375" s="605" t="s">
        <v>1525</v>
      </c>
      <c r="C1375" s="605" t="s">
        <v>1501</v>
      </c>
      <c r="D1375" s="605" t="s">
        <v>1723</v>
      </c>
      <c r="E1375" s="605" t="s">
        <v>1724</v>
      </c>
      <c r="F1375" s="622">
        <v>2</v>
      </c>
      <c r="G1375" s="622">
        <v>2292.66</v>
      </c>
      <c r="H1375" s="622">
        <v>2</v>
      </c>
      <c r="I1375" s="622">
        <v>1146.33</v>
      </c>
      <c r="J1375" s="622">
        <v>1</v>
      </c>
      <c r="K1375" s="622">
        <v>1146.33</v>
      </c>
      <c r="L1375" s="622">
        <v>1</v>
      </c>
      <c r="M1375" s="622">
        <v>1146.33</v>
      </c>
      <c r="N1375" s="622"/>
      <c r="O1375" s="622"/>
      <c r="P1375" s="610"/>
      <c r="Q1375" s="623"/>
    </row>
    <row r="1376" spans="1:17" ht="14.4" customHeight="1" x14ac:dyDescent="0.3">
      <c r="A1376" s="604" t="s">
        <v>2027</v>
      </c>
      <c r="B1376" s="605" t="s">
        <v>1525</v>
      </c>
      <c r="C1376" s="605" t="s">
        <v>1501</v>
      </c>
      <c r="D1376" s="605" t="s">
        <v>1725</v>
      </c>
      <c r="E1376" s="605" t="s">
        <v>1726</v>
      </c>
      <c r="F1376" s="622">
        <v>4</v>
      </c>
      <c r="G1376" s="622">
        <v>1436.4</v>
      </c>
      <c r="H1376" s="622">
        <v>4</v>
      </c>
      <c r="I1376" s="622">
        <v>359.1</v>
      </c>
      <c r="J1376" s="622">
        <v>1</v>
      </c>
      <c r="K1376" s="622">
        <v>359.1</v>
      </c>
      <c r="L1376" s="622">
        <v>1</v>
      </c>
      <c r="M1376" s="622">
        <v>359.1</v>
      </c>
      <c r="N1376" s="622"/>
      <c r="O1376" s="622"/>
      <c r="P1376" s="610"/>
      <c r="Q1376" s="623"/>
    </row>
    <row r="1377" spans="1:17" ht="14.4" customHeight="1" x14ac:dyDescent="0.3">
      <c r="A1377" s="604" t="s">
        <v>2027</v>
      </c>
      <c r="B1377" s="605" t="s">
        <v>1525</v>
      </c>
      <c r="C1377" s="605" t="s">
        <v>1501</v>
      </c>
      <c r="D1377" s="605" t="s">
        <v>1917</v>
      </c>
      <c r="E1377" s="605" t="s">
        <v>1918</v>
      </c>
      <c r="F1377" s="622">
        <v>1</v>
      </c>
      <c r="G1377" s="622">
        <v>32179.09</v>
      </c>
      <c r="H1377" s="622"/>
      <c r="I1377" s="622">
        <v>32179.09</v>
      </c>
      <c r="J1377" s="622"/>
      <c r="K1377" s="622"/>
      <c r="L1377" s="622"/>
      <c r="M1377" s="622"/>
      <c r="N1377" s="622"/>
      <c r="O1377" s="622"/>
      <c r="P1377" s="610"/>
      <c r="Q1377" s="623"/>
    </row>
    <row r="1378" spans="1:17" ht="14.4" customHeight="1" x14ac:dyDescent="0.3">
      <c r="A1378" s="604" t="s">
        <v>2027</v>
      </c>
      <c r="B1378" s="605" t="s">
        <v>1525</v>
      </c>
      <c r="C1378" s="605" t="s">
        <v>1501</v>
      </c>
      <c r="D1378" s="605" t="s">
        <v>1729</v>
      </c>
      <c r="E1378" s="605" t="s">
        <v>1730</v>
      </c>
      <c r="F1378" s="622">
        <v>1</v>
      </c>
      <c r="G1378" s="622">
        <v>6587.13</v>
      </c>
      <c r="H1378" s="622">
        <v>1</v>
      </c>
      <c r="I1378" s="622">
        <v>6587.13</v>
      </c>
      <c r="J1378" s="622">
        <v>1</v>
      </c>
      <c r="K1378" s="622">
        <v>6587.13</v>
      </c>
      <c r="L1378" s="622">
        <v>1</v>
      </c>
      <c r="M1378" s="622">
        <v>6587.13</v>
      </c>
      <c r="N1378" s="622"/>
      <c r="O1378" s="622"/>
      <c r="P1378" s="610"/>
      <c r="Q1378" s="623"/>
    </row>
    <row r="1379" spans="1:17" ht="14.4" customHeight="1" x14ac:dyDescent="0.3">
      <c r="A1379" s="604" t="s">
        <v>2027</v>
      </c>
      <c r="B1379" s="605" t="s">
        <v>1525</v>
      </c>
      <c r="C1379" s="605" t="s">
        <v>1501</v>
      </c>
      <c r="D1379" s="605" t="s">
        <v>1919</v>
      </c>
      <c r="E1379" s="605" t="s">
        <v>1920</v>
      </c>
      <c r="F1379" s="622">
        <v>2</v>
      </c>
      <c r="G1379" s="622">
        <v>63259.64</v>
      </c>
      <c r="H1379" s="622"/>
      <c r="I1379" s="622">
        <v>31629.82</v>
      </c>
      <c r="J1379" s="622"/>
      <c r="K1379" s="622"/>
      <c r="L1379" s="622"/>
      <c r="M1379" s="622"/>
      <c r="N1379" s="622"/>
      <c r="O1379" s="622"/>
      <c r="P1379" s="610"/>
      <c r="Q1379" s="623"/>
    </row>
    <row r="1380" spans="1:17" ht="14.4" customHeight="1" x14ac:dyDescent="0.3">
      <c r="A1380" s="604" t="s">
        <v>2027</v>
      </c>
      <c r="B1380" s="605" t="s">
        <v>1525</v>
      </c>
      <c r="C1380" s="605" t="s">
        <v>1501</v>
      </c>
      <c r="D1380" s="605" t="s">
        <v>1735</v>
      </c>
      <c r="E1380" s="605" t="s">
        <v>1736</v>
      </c>
      <c r="F1380" s="622"/>
      <c r="G1380" s="622"/>
      <c r="H1380" s="622"/>
      <c r="I1380" s="622"/>
      <c r="J1380" s="622">
        <v>1</v>
      </c>
      <c r="K1380" s="622">
        <v>26449.24</v>
      </c>
      <c r="L1380" s="622">
        <v>1</v>
      </c>
      <c r="M1380" s="622">
        <v>26449.24</v>
      </c>
      <c r="N1380" s="622"/>
      <c r="O1380" s="622"/>
      <c r="P1380" s="610"/>
      <c r="Q1380" s="623"/>
    </row>
    <row r="1381" spans="1:17" ht="14.4" customHeight="1" x14ac:dyDescent="0.3">
      <c r="A1381" s="604" t="s">
        <v>2027</v>
      </c>
      <c r="B1381" s="605" t="s">
        <v>1525</v>
      </c>
      <c r="C1381" s="605" t="s">
        <v>1501</v>
      </c>
      <c r="D1381" s="605" t="s">
        <v>1923</v>
      </c>
      <c r="E1381" s="605" t="s">
        <v>1924</v>
      </c>
      <c r="F1381" s="622">
        <v>2</v>
      </c>
      <c r="G1381" s="622">
        <v>148822</v>
      </c>
      <c r="H1381" s="622"/>
      <c r="I1381" s="622">
        <v>74411</v>
      </c>
      <c r="J1381" s="622"/>
      <c r="K1381" s="622"/>
      <c r="L1381" s="622"/>
      <c r="M1381" s="622"/>
      <c r="N1381" s="622"/>
      <c r="O1381" s="622"/>
      <c r="P1381" s="610"/>
      <c r="Q1381" s="623"/>
    </row>
    <row r="1382" spans="1:17" ht="14.4" customHeight="1" x14ac:dyDescent="0.3">
      <c r="A1382" s="604" t="s">
        <v>2027</v>
      </c>
      <c r="B1382" s="605" t="s">
        <v>1525</v>
      </c>
      <c r="C1382" s="605" t="s">
        <v>1501</v>
      </c>
      <c r="D1382" s="605" t="s">
        <v>2028</v>
      </c>
      <c r="E1382" s="605" t="s">
        <v>2029</v>
      </c>
      <c r="F1382" s="622">
        <v>1</v>
      </c>
      <c r="G1382" s="622">
        <v>166546.75</v>
      </c>
      <c r="H1382" s="622"/>
      <c r="I1382" s="622">
        <v>166546.75</v>
      </c>
      <c r="J1382" s="622"/>
      <c r="K1382" s="622"/>
      <c r="L1382" s="622"/>
      <c r="M1382" s="622"/>
      <c r="N1382" s="622"/>
      <c r="O1382" s="622"/>
      <c r="P1382" s="610"/>
      <c r="Q1382" s="623"/>
    </row>
    <row r="1383" spans="1:17" ht="14.4" customHeight="1" x14ac:dyDescent="0.3">
      <c r="A1383" s="604" t="s">
        <v>2027</v>
      </c>
      <c r="B1383" s="605" t="s">
        <v>1525</v>
      </c>
      <c r="C1383" s="605" t="s">
        <v>1501</v>
      </c>
      <c r="D1383" s="605" t="s">
        <v>1927</v>
      </c>
      <c r="E1383" s="605" t="s">
        <v>1928</v>
      </c>
      <c r="F1383" s="622">
        <v>1</v>
      </c>
      <c r="G1383" s="622">
        <v>11608.31</v>
      </c>
      <c r="H1383" s="622"/>
      <c r="I1383" s="622">
        <v>11608.31</v>
      </c>
      <c r="J1383" s="622"/>
      <c r="K1383" s="622"/>
      <c r="L1383" s="622"/>
      <c r="M1383" s="622"/>
      <c r="N1383" s="622"/>
      <c r="O1383" s="622"/>
      <c r="P1383" s="610"/>
      <c r="Q1383" s="623"/>
    </row>
    <row r="1384" spans="1:17" ht="14.4" customHeight="1" x14ac:dyDescent="0.3">
      <c r="A1384" s="604" t="s">
        <v>2027</v>
      </c>
      <c r="B1384" s="605" t="s">
        <v>1525</v>
      </c>
      <c r="C1384" s="605" t="s">
        <v>1501</v>
      </c>
      <c r="D1384" s="605" t="s">
        <v>1931</v>
      </c>
      <c r="E1384" s="605" t="s">
        <v>1932</v>
      </c>
      <c r="F1384" s="622">
        <v>2</v>
      </c>
      <c r="G1384" s="622">
        <v>443249.62</v>
      </c>
      <c r="H1384" s="622"/>
      <c r="I1384" s="622">
        <v>221624.81</v>
      </c>
      <c r="J1384" s="622"/>
      <c r="K1384" s="622"/>
      <c r="L1384" s="622"/>
      <c r="M1384" s="622"/>
      <c r="N1384" s="622"/>
      <c r="O1384" s="622"/>
      <c r="P1384" s="610"/>
      <c r="Q1384" s="623"/>
    </row>
    <row r="1385" spans="1:17" ht="14.4" customHeight="1" x14ac:dyDescent="0.3">
      <c r="A1385" s="604" t="s">
        <v>2027</v>
      </c>
      <c r="B1385" s="605" t="s">
        <v>1525</v>
      </c>
      <c r="C1385" s="605" t="s">
        <v>1501</v>
      </c>
      <c r="D1385" s="605" t="s">
        <v>1937</v>
      </c>
      <c r="E1385" s="605" t="s">
        <v>1938</v>
      </c>
      <c r="F1385" s="622"/>
      <c r="G1385" s="622"/>
      <c r="H1385" s="622"/>
      <c r="I1385" s="622"/>
      <c r="J1385" s="622">
        <v>1</v>
      </c>
      <c r="K1385" s="622">
        <v>30135</v>
      </c>
      <c r="L1385" s="622">
        <v>1</v>
      </c>
      <c r="M1385" s="622">
        <v>30135</v>
      </c>
      <c r="N1385" s="622"/>
      <c r="O1385" s="622"/>
      <c r="P1385" s="610"/>
      <c r="Q1385" s="623"/>
    </row>
    <row r="1386" spans="1:17" ht="14.4" customHeight="1" x14ac:dyDescent="0.3">
      <c r="A1386" s="604" t="s">
        <v>2027</v>
      </c>
      <c r="B1386" s="605" t="s">
        <v>1525</v>
      </c>
      <c r="C1386" s="605" t="s">
        <v>1501</v>
      </c>
      <c r="D1386" s="605" t="s">
        <v>2030</v>
      </c>
      <c r="E1386" s="605" t="s">
        <v>1684</v>
      </c>
      <c r="F1386" s="622">
        <v>1</v>
      </c>
      <c r="G1386" s="622">
        <v>3567.58</v>
      </c>
      <c r="H1386" s="622"/>
      <c r="I1386" s="622">
        <v>3567.58</v>
      </c>
      <c r="J1386" s="622"/>
      <c r="K1386" s="622"/>
      <c r="L1386" s="622"/>
      <c r="M1386" s="622"/>
      <c r="N1386" s="622"/>
      <c r="O1386" s="622"/>
      <c r="P1386" s="610"/>
      <c r="Q1386" s="623"/>
    </row>
    <row r="1387" spans="1:17" ht="14.4" customHeight="1" x14ac:dyDescent="0.3">
      <c r="A1387" s="604" t="s">
        <v>2027</v>
      </c>
      <c r="B1387" s="605" t="s">
        <v>1525</v>
      </c>
      <c r="C1387" s="605" t="s">
        <v>1508</v>
      </c>
      <c r="D1387" s="605" t="s">
        <v>1553</v>
      </c>
      <c r="E1387" s="605" t="s">
        <v>1554</v>
      </c>
      <c r="F1387" s="622">
        <v>3</v>
      </c>
      <c r="G1387" s="622">
        <v>621</v>
      </c>
      <c r="H1387" s="622">
        <v>2.915492957746479</v>
      </c>
      <c r="I1387" s="622">
        <v>207</v>
      </c>
      <c r="J1387" s="622">
        <v>1</v>
      </c>
      <c r="K1387" s="622">
        <v>213</v>
      </c>
      <c r="L1387" s="622">
        <v>1</v>
      </c>
      <c r="M1387" s="622">
        <v>213</v>
      </c>
      <c r="N1387" s="622">
        <v>4</v>
      </c>
      <c r="O1387" s="622">
        <v>852</v>
      </c>
      <c r="P1387" s="610">
        <v>4</v>
      </c>
      <c r="Q1387" s="623">
        <v>213</v>
      </c>
    </row>
    <row r="1388" spans="1:17" ht="14.4" customHeight="1" x14ac:dyDescent="0.3">
      <c r="A1388" s="604" t="s">
        <v>2027</v>
      </c>
      <c r="B1388" s="605" t="s">
        <v>1525</v>
      </c>
      <c r="C1388" s="605" t="s">
        <v>1508</v>
      </c>
      <c r="D1388" s="605" t="s">
        <v>1559</v>
      </c>
      <c r="E1388" s="605" t="s">
        <v>1560</v>
      </c>
      <c r="F1388" s="622">
        <v>2</v>
      </c>
      <c r="G1388" s="622">
        <v>250</v>
      </c>
      <c r="H1388" s="622"/>
      <c r="I1388" s="622">
        <v>125</v>
      </c>
      <c r="J1388" s="622"/>
      <c r="K1388" s="622"/>
      <c r="L1388" s="622"/>
      <c r="M1388" s="622"/>
      <c r="N1388" s="622"/>
      <c r="O1388" s="622"/>
      <c r="P1388" s="610"/>
      <c r="Q1388" s="623"/>
    </row>
    <row r="1389" spans="1:17" ht="14.4" customHeight="1" x14ac:dyDescent="0.3">
      <c r="A1389" s="604" t="s">
        <v>2027</v>
      </c>
      <c r="B1389" s="605" t="s">
        <v>1525</v>
      </c>
      <c r="C1389" s="605" t="s">
        <v>1508</v>
      </c>
      <c r="D1389" s="605" t="s">
        <v>1561</v>
      </c>
      <c r="E1389" s="605" t="s">
        <v>1562</v>
      </c>
      <c r="F1389" s="622">
        <v>1</v>
      </c>
      <c r="G1389" s="622">
        <v>219</v>
      </c>
      <c r="H1389" s="622">
        <v>0.49103139013452912</v>
      </c>
      <c r="I1389" s="622">
        <v>219</v>
      </c>
      <c r="J1389" s="622">
        <v>2</v>
      </c>
      <c r="K1389" s="622">
        <v>446</v>
      </c>
      <c r="L1389" s="622">
        <v>1</v>
      </c>
      <c r="M1389" s="622">
        <v>223</v>
      </c>
      <c r="N1389" s="622">
        <v>1</v>
      </c>
      <c r="O1389" s="622">
        <v>223</v>
      </c>
      <c r="P1389" s="610">
        <v>0.5</v>
      </c>
      <c r="Q1389" s="623">
        <v>223</v>
      </c>
    </row>
    <row r="1390" spans="1:17" ht="14.4" customHeight="1" x14ac:dyDescent="0.3">
      <c r="A1390" s="604" t="s">
        <v>2027</v>
      </c>
      <c r="B1390" s="605" t="s">
        <v>1525</v>
      </c>
      <c r="C1390" s="605" t="s">
        <v>1508</v>
      </c>
      <c r="D1390" s="605" t="s">
        <v>1567</v>
      </c>
      <c r="E1390" s="605" t="s">
        <v>1568</v>
      </c>
      <c r="F1390" s="622"/>
      <c r="G1390" s="622"/>
      <c r="H1390" s="622"/>
      <c r="I1390" s="622"/>
      <c r="J1390" s="622">
        <v>1</v>
      </c>
      <c r="K1390" s="622">
        <v>225</v>
      </c>
      <c r="L1390" s="622">
        <v>1</v>
      </c>
      <c r="M1390" s="622">
        <v>225</v>
      </c>
      <c r="N1390" s="622">
        <v>2</v>
      </c>
      <c r="O1390" s="622">
        <v>450</v>
      </c>
      <c r="P1390" s="610">
        <v>2</v>
      </c>
      <c r="Q1390" s="623">
        <v>225</v>
      </c>
    </row>
    <row r="1391" spans="1:17" ht="14.4" customHeight="1" x14ac:dyDescent="0.3">
      <c r="A1391" s="604" t="s">
        <v>2027</v>
      </c>
      <c r="B1391" s="605" t="s">
        <v>1525</v>
      </c>
      <c r="C1391" s="605" t="s">
        <v>1508</v>
      </c>
      <c r="D1391" s="605" t="s">
        <v>1579</v>
      </c>
      <c r="E1391" s="605" t="s">
        <v>1580</v>
      </c>
      <c r="F1391" s="622"/>
      <c r="G1391" s="622"/>
      <c r="H1391" s="622"/>
      <c r="I1391" s="622"/>
      <c r="J1391" s="622">
        <v>1</v>
      </c>
      <c r="K1391" s="622">
        <v>349</v>
      </c>
      <c r="L1391" s="622">
        <v>1</v>
      </c>
      <c r="M1391" s="622">
        <v>349</v>
      </c>
      <c r="N1391" s="622"/>
      <c r="O1391" s="622"/>
      <c r="P1391" s="610"/>
      <c r="Q1391" s="623"/>
    </row>
    <row r="1392" spans="1:17" ht="14.4" customHeight="1" x14ac:dyDescent="0.3">
      <c r="A1392" s="604" t="s">
        <v>2027</v>
      </c>
      <c r="B1392" s="605" t="s">
        <v>1525</v>
      </c>
      <c r="C1392" s="605" t="s">
        <v>1508</v>
      </c>
      <c r="D1392" s="605" t="s">
        <v>1753</v>
      </c>
      <c r="E1392" s="605" t="s">
        <v>1754</v>
      </c>
      <c r="F1392" s="622"/>
      <c r="G1392" s="622"/>
      <c r="H1392" s="622"/>
      <c r="I1392" s="622"/>
      <c r="J1392" s="622">
        <v>1</v>
      </c>
      <c r="K1392" s="622">
        <v>4576</v>
      </c>
      <c r="L1392" s="622">
        <v>1</v>
      </c>
      <c r="M1392" s="622">
        <v>4576</v>
      </c>
      <c r="N1392" s="622"/>
      <c r="O1392" s="622"/>
      <c r="P1392" s="610"/>
      <c r="Q1392" s="623"/>
    </row>
    <row r="1393" spans="1:17" ht="14.4" customHeight="1" x14ac:dyDescent="0.3">
      <c r="A1393" s="604" t="s">
        <v>2027</v>
      </c>
      <c r="B1393" s="605" t="s">
        <v>1525</v>
      </c>
      <c r="C1393" s="605" t="s">
        <v>1508</v>
      </c>
      <c r="D1393" s="605" t="s">
        <v>1755</v>
      </c>
      <c r="E1393" s="605" t="s">
        <v>1756</v>
      </c>
      <c r="F1393" s="622">
        <v>1</v>
      </c>
      <c r="G1393" s="622">
        <v>4139</v>
      </c>
      <c r="H1393" s="622">
        <v>0.99399615754082615</v>
      </c>
      <c r="I1393" s="622">
        <v>4139</v>
      </c>
      <c r="J1393" s="622">
        <v>1</v>
      </c>
      <c r="K1393" s="622">
        <v>4164</v>
      </c>
      <c r="L1393" s="622">
        <v>1</v>
      </c>
      <c r="M1393" s="622">
        <v>4164</v>
      </c>
      <c r="N1393" s="622"/>
      <c r="O1393" s="622"/>
      <c r="P1393" s="610"/>
      <c r="Q1393" s="623"/>
    </row>
    <row r="1394" spans="1:17" ht="14.4" customHeight="1" x14ac:dyDescent="0.3">
      <c r="A1394" s="604" t="s">
        <v>2027</v>
      </c>
      <c r="B1394" s="605" t="s">
        <v>1525</v>
      </c>
      <c r="C1394" s="605" t="s">
        <v>1508</v>
      </c>
      <c r="D1394" s="605" t="s">
        <v>1843</v>
      </c>
      <c r="E1394" s="605" t="s">
        <v>1844</v>
      </c>
      <c r="F1394" s="622">
        <v>1</v>
      </c>
      <c r="G1394" s="622">
        <v>15072</v>
      </c>
      <c r="H1394" s="622"/>
      <c r="I1394" s="622">
        <v>15072</v>
      </c>
      <c r="J1394" s="622"/>
      <c r="K1394" s="622"/>
      <c r="L1394" s="622"/>
      <c r="M1394" s="622"/>
      <c r="N1394" s="622"/>
      <c r="O1394" s="622"/>
      <c r="P1394" s="610"/>
      <c r="Q1394" s="623"/>
    </row>
    <row r="1395" spans="1:17" ht="14.4" customHeight="1" x14ac:dyDescent="0.3">
      <c r="A1395" s="604" t="s">
        <v>2027</v>
      </c>
      <c r="B1395" s="605" t="s">
        <v>1525</v>
      </c>
      <c r="C1395" s="605" t="s">
        <v>1508</v>
      </c>
      <c r="D1395" s="605" t="s">
        <v>1763</v>
      </c>
      <c r="E1395" s="605" t="s">
        <v>1764</v>
      </c>
      <c r="F1395" s="622">
        <v>6</v>
      </c>
      <c r="G1395" s="622">
        <v>22944</v>
      </c>
      <c r="H1395" s="622">
        <v>2.9720207253886008</v>
      </c>
      <c r="I1395" s="622">
        <v>3824</v>
      </c>
      <c r="J1395" s="622">
        <v>2</v>
      </c>
      <c r="K1395" s="622">
        <v>7720</v>
      </c>
      <c r="L1395" s="622">
        <v>1</v>
      </c>
      <c r="M1395" s="622">
        <v>3860</v>
      </c>
      <c r="N1395" s="622"/>
      <c r="O1395" s="622"/>
      <c r="P1395" s="610"/>
      <c r="Q1395" s="623"/>
    </row>
    <row r="1396" spans="1:17" ht="14.4" customHeight="1" x14ac:dyDescent="0.3">
      <c r="A1396" s="604" t="s">
        <v>2027</v>
      </c>
      <c r="B1396" s="605" t="s">
        <v>1525</v>
      </c>
      <c r="C1396" s="605" t="s">
        <v>1508</v>
      </c>
      <c r="D1396" s="605" t="s">
        <v>1767</v>
      </c>
      <c r="E1396" s="605" t="s">
        <v>1768</v>
      </c>
      <c r="F1396" s="622">
        <v>6</v>
      </c>
      <c r="G1396" s="622">
        <v>47118</v>
      </c>
      <c r="H1396" s="622">
        <v>5.945488958990536</v>
      </c>
      <c r="I1396" s="622">
        <v>7853</v>
      </c>
      <c r="J1396" s="622">
        <v>1</v>
      </c>
      <c r="K1396" s="622">
        <v>7925</v>
      </c>
      <c r="L1396" s="622">
        <v>1</v>
      </c>
      <c r="M1396" s="622">
        <v>7925</v>
      </c>
      <c r="N1396" s="622"/>
      <c r="O1396" s="622"/>
      <c r="P1396" s="610"/>
      <c r="Q1396" s="623"/>
    </row>
    <row r="1397" spans="1:17" ht="14.4" customHeight="1" x14ac:dyDescent="0.3">
      <c r="A1397" s="604" t="s">
        <v>2027</v>
      </c>
      <c r="B1397" s="605" t="s">
        <v>1525</v>
      </c>
      <c r="C1397" s="605" t="s">
        <v>1508</v>
      </c>
      <c r="D1397" s="605" t="s">
        <v>1589</v>
      </c>
      <c r="E1397" s="605" t="s">
        <v>1590</v>
      </c>
      <c r="F1397" s="622"/>
      <c r="G1397" s="622"/>
      <c r="H1397" s="622"/>
      <c r="I1397" s="622"/>
      <c r="J1397" s="622"/>
      <c r="K1397" s="622"/>
      <c r="L1397" s="622"/>
      <c r="M1397" s="622"/>
      <c r="N1397" s="622">
        <v>1</v>
      </c>
      <c r="O1397" s="622">
        <v>1294</v>
      </c>
      <c r="P1397" s="610"/>
      <c r="Q1397" s="623">
        <v>1294</v>
      </c>
    </row>
    <row r="1398" spans="1:17" ht="14.4" customHeight="1" x14ac:dyDescent="0.3">
      <c r="A1398" s="604" t="s">
        <v>2027</v>
      </c>
      <c r="B1398" s="605" t="s">
        <v>1525</v>
      </c>
      <c r="C1398" s="605" t="s">
        <v>1508</v>
      </c>
      <c r="D1398" s="605" t="s">
        <v>1593</v>
      </c>
      <c r="E1398" s="605" t="s">
        <v>1594</v>
      </c>
      <c r="F1398" s="622">
        <v>1</v>
      </c>
      <c r="G1398" s="622">
        <v>5076</v>
      </c>
      <c r="H1398" s="622"/>
      <c r="I1398" s="622">
        <v>5076</v>
      </c>
      <c r="J1398" s="622"/>
      <c r="K1398" s="622"/>
      <c r="L1398" s="622"/>
      <c r="M1398" s="622"/>
      <c r="N1398" s="622">
        <v>1</v>
      </c>
      <c r="O1398" s="622">
        <v>5157</v>
      </c>
      <c r="P1398" s="610"/>
      <c r="Q1398" s="623">
        <v>5157</v>
      </c>
    </row>
    <row r="1399" spans="1:17" ht="14.4" customHeight="1" x14ac:dyDescent="0.3">
      <c r="A1399" s="604" t="s">
        <v>2027</v>
      </c>
      <c r="B1399" s="605" t="s">
        <v>1525</v>
      </c>
      <c r="C1399" s="605" t="s">
        <v>1508</v>
      </c>
      <c r="D1399" s="605" t="s">
        <v>1845</v>
      </c>
      <c r="E1399" s="605" t="s">
        <v>1846</v>
      </c>
      <c r="F1399" s="622">
        <v>1</v>
      </c>
      <c r="G1399" s="622">
        <v>0</v>
      </c>
      <c r="H1399" s="622"/>
      <c r="I1399" s="622">
        <v>0</v>
      </c>
      <c r="J1399" s="622"/>
      <c r="K1399" s="622"/>
      <c r="L1399" s="622"/>
      <c r="M1399" s="622"/>
      <c r="N1399" s="622"/>
      <c r="O1399" s="622"/>
      <c r="P1399" s="610"/>
      <c r="Q1399" s="623"/>
    </row>
    <row r="1400" spans="1:17" ht="14.4" customHeight="1" x14ac:dyDescent="0.3">
      <c r="A1400" s="604" t="s">
        <v>2027</v>
      </c>
      <c r="B1400" s="605" t="s">
        <v>1525</v>
      </c>
      <c r="C1400" s="605" t="s">
        <v>1508</v>
      </c>
      <c r="D1400" s="605" t="s">
        <v>1601</v>
      </c>
      <c r="E1400" s="605" t="s">
        <v>1602</v>
      </c>
      <c r="F1400" s="622">
        <v>482</v>
      </c>
      <c r="G1400" s="622">
        <v>84350</v>
      </c>
      <c r="H1400" s="622">
        <v>1.0292735903161645</v>
      </c>
      <c r="I1400" s="622">
        <v>175</v>
      </c>
      <c r="J1400" s="622">
        <v>463</v>
      </c>
      <c r="K1400" s="622">
        <v>81951</v>
      </c>
      <c r="L1400" s="622">
        <v>1</v>
      </c>
      <c r="M1400" s="622">
        <v>177</v>
      </c>
      <c r="N1400" s="622">
        <v>485</v>
      </c>
      <c r="O1400" s="622">
        <v>85845</v>
      </c>
      <c r="P1400" s="610">
        <v>1.0475161987041037</v>
      </c>
      <c r="Q1400" s="623">
        <v>177</v>
      </c>
    </row>
    <row r="1401" spans="1:17" ht="14.4" customHeight="1" x14ac:dyDescent="0.3">
      <c r="A1401" s="604" t="s">
        <v>2027</v>
      </c>
      <c r="B1401" s="605" t="s">
        <v>1525</v>
      </c>
      <c r="C1401" s="605" t="s">
        <v>1508</v>
      </c>
      <c r="D1401" s="605" t="s">
        <v>1603</v>
      </c>
      <c r="E1401" s="605" t="s">
        <v>1604</v>
      </c>
      <c r="F1401" s="622">
        <v>7</v>
      </c>
      <c r="G1401" s="622">
        <v>14007</v>
      </c>
      <c r="H1401" s="622">
        <v>0.68393554687500002</v>
      </c>
      <c r="I1401" s="622">
        <v>2001</v>
      </c>
      <c r="J1401" s="622">
        <v>10</v>
      </c>
      <c r="K1401" s="622">
        <v>20480</v>
      </c>
      <c r="L1401" s="622">
        <v>1</v>
      </c>
      <c r="M1401" s="622">
        <v>2048</v>
      </c>
      <c r="N1401" s="622">
        <v>4</v>
      </c>
      <c r="O1401" s="622">
        <v>8196</v>
      </c>
      <c r="P1401" s="610">
        <v>0.40019531250000001</v>
      </c>
      <c r="Q1401" s="623">
        <v>2049</v>
      </c>
    </row>
    <row r="1402" spans="1:17" ht="14.4" customHeight="1" x14ac:dyDescent="0.3">
      <c r="A1402" s="604" t="s">
        <v>2027</v>
      </c>
      <c r="B1402" s="605" t="s">
        <v>1525</v>
      </c>
      <c r="C1402" s="605" t="s">
        <v>1508</v>
      </c>
      <c r="D1402" s="605" t="s">
        <v>1609</v>
      </c>
      <c r="E1402" s="605" t="s">
        <v>1610</v>
      </c>
      <c r="F1402" s="622">
        <v>1</v>
      </c>
      <c r="G1402" s="622">
        <v>2696</v>
      </c>
      <c r="H1402" s="622"/>
      <c r="I1402" s="622">
        <v>2696</v>
      </c>
      <c r="J1402" s="622"/>
      <c r="K1402" s="622"/>
      <c r="L1402" s="622"/>
      <c r="M1402" s="622"/>
      <c r="N1402" s="622">
        <v>1</v>
      </c>
      <c r="O1402" s="622">
        <v>2737</v>
      </c>
      <c r="P1402" s="610"/>
      <c r="Q1402" s="623">
        <v>2737</v>
      </c>
    </row>
    <row r="1403" spans="1:17" ht="14.4" customHeight="1" x14ac:dyDescent="0.3">
      <c r="A1403" s="604" t="s">
        <v>2027</v>
      </c>
      <c r="B1403" s="605" t="s">
        <v>1525</v>
      </c>
      <c r="C1403" s="605" t="s">
        <v>1508</v>
      </c>
      <c r="D1403" s="605" t="s">
        <v>1611</v>
      </c>
      <c r="E1403" s="605" t="s">
        <v>1612</v>
      </c>
      <c r="F1403" s="622">
        <v>1</v>
      </c>
      <c r="G1403" s="622">
        <v>5188</v>
      </c>
      <c r="H1403" s="622"/>
      <c r="I1403" s="622">
        <v>5188</v>
      </c>
      <c r="J1403" s="622"/>
      <c r="K1403" s="622"/>
      <c r="L1403" s="622"/>
      <c r="M1403" s="622"/>
      <c r="N1403" s="622"/>
      <c r="O1403" s="622"/>
      <c r="P1403" s="610"/>
      <c r="Q1403" s="623"/>
    </row>
    <row r="1404" spans="1:17" ht="14.4" customHeight="1" x14ac:dyDescent="0.3">
      <c r="A1404" s="604" t="s">
        <v>2027</v>
      </c>
      <c r="B1404" s="605" t="s">
        <v>1525</v>
      </c>
      <c r="C1404" s="605" t="s">
        <v>1508</v>
      </c>
      <c r="D1404" s="605" t="s">
        <v>1847</v>
      </c>
      <c r="E1404" s="605" t="s">
        <v>1848</v>
      </c>
      <c r="F1404" s="622">
        <v>3</v>
      </c>
      <c r="G1404" s="622">
        <v>6246</v>
      </c>
      <c r="H1404" s="622"/>
      <c r="I1404" s="622">
        <v>2082</v>
      </c>
      <c r="J1404" s="622"/>
      <c r="K1404" s="622"/>
      <c r="L1404" s="622"/>
      <c r="M1404" s="622"/>
      <c r="N1404" s="622"/>
      <c r="O1404" s="622"/>
      <c r="P1404" s="610"/>
      <c r="Q1404" s="623"/>
    </row>
    <row r="1405" spans="1:17" ht="14.4" customHeight="1" x14ac:dyDescent="0.3">
      <c r="A1405" s="604" t="s">
        <v>2027</v>
      </c>
      <c r="B1405" s="605" t="s">
        <v>1525</v>
      </c>
      <c r="C1405" s="605" t="s">
        <v>1508</v>
      </c>
      <c r="D1405" s="605" t="s">
        <v>1627</v>
      </c>
      <c r="E1405" s="605" t="s">
        <v>1628</v>
      </c>
      <c r="F1405" s="622"/>
      <c r="G1405" s="622"/>
      <c r="H1405" s="622"/>
      <c r="I1405" s="622"/>
      <c r="J1405" s="622">
        <v>1</v>
      </c>
      <c r="K1405" s="622">
        <v>163</v>
      </c>
      <c r="L1405" s="622">
        <v>1</v>
      </c>
      <c r="M1405" s="622">
        <v>163</v>
      </c>
      <c r="N1405" s="622">
        <v>1</v>
      </c>
      <c r="O1405" s="622">
        <v>163</v>
      </c>
      <c r="P1405" s="610">
        <v>1</v>
      </c>
      <c r="Q1405" s="623">
        <v>163</v>
      </c>
    </row>
    <row r="1406" spans="1:17" ht="14.4" customHeight="1" x14ac:dyDescent="0.3">
      <c r="A1406" s="604" t="s">
        <v>2027</v>
      </c>
      <c r="B1406" s="605" t="s">
        <v>1525</v>
      </c>
      <c r="C1406" s="605" t="s">
        <v>1508</v>
      </c>
      <c r="D1406" s="605" t="s">
        <v>1631</v>
      </c>
      <c r="E1406" s="605" t="s">
        <v>1632</v>
      </c>
      <c r="F1406" s="622">
        <v>10</v>
      </c>
      <c r="G1406" s="622">
        <v>21230</v>
      </c>
      <c r="H1406" s="622">
        <v>0.49280408542246984</v>
      </c>
      <c r="I1406" s="622">
        <v>2123</v>
      </c>
      <c r="J1406" s="622">
        <v>20</v>
      </c>
      <c r="K1406" s="622">
        <v>43080</v>
      </c>
      <c r="L1406" s="622">
        <v>1</v>
      </c>
      <c r="M1406" s="622">
        <v>2154</v>
      </c>
      <c r="N1406" s="622">
        <v>8</v>
      </c>
      <c r="O1406" s="622">
        <v>17240</v>
      </c>
      <c r="P1406" s="610">
        <v>0.40018570102135564</v>
      </c>
      <c r="Q1406" s="623">
        <v>2155</v>
      </c>
    </row>
    <row r="1407" spans="1:17" ht="14.4" customHeight="1" x14ac:dyDescent="0.3">
      <c r="A1407" s="604" t="s">
        <v>2027</v>
      </c>
      <c r="B1407" s="605" t="s">
        <v>1525</v>
      </c>
      <c r="C1407" s="605" t="s">
        <v>1508</v>
      </c>
      <c r="D1407" s="605" t="s">
        <v>1773</v>
      </c>
      <c r="E1407" s="605" t="s">
        <v>1764</v>
      </c>
      <c r="F1407" s="622">
        <v>6</v>
      </c>
      <c r="G1407" s="622">
        <v>11214</v>
      </c>
      <c r="H1407" s="622">
        <v>1.9798728813559323</v>
      </c>
      <c r="I1407" s="622">
        <v>1869</v>
      </c>
      <c r="J1407" s="622">
        <v>3</v>
      </c>
      <c r="K1407" s="622">
        <v>5664</v>
      </c>
      <c r="L1407" s="622">
        <v>1</v>
      </c>
      <c r="M1407" s="622">
        <v>1888</v>
      </c>
      <c r="N1407" s="622">
        <v>2</v>
      </c>
      <c r="O1407" s="622">
        <v>3778</v>
      </c>
      <c r="P1407" s="610">
        <v>0.66701977401129942</v>
      </c>
      <c r="Q1407" s="623">
        <v>1889</v>
      </c>
    </row>
    <row r="1408" spans="1:17" ht="14.4" customHeight="1" x14ac:dyDescent="0.3">
      <c r="A1408" s="604" t="s">
        <v>2027</v>
      </c>
      <c r="B1408" s="605" t="s">
        <v>1525</v>
      </c>
      <c r="C1408" s="605" t="s">
        <v>1508</v>
      </c>
      <c r="D1408" s="605" t="s">
        <v>1776</v>
      </c>
      <c r="E1408" s="605" t="s">
        <v>1777</v>
      </c>
      <c r="F1408" s="622">
        <v>5</v>
      </c>
      <c r="G1408" s="622">
        <v>41995</v>
      </c>
      <c r="H1408" s="622">
        <v>2.4822674074949758</v>
      </c>
      <c r="I1408" s="622">
        <v>8399</v>
      </c>
      <c r="J1408" s="622">
        <v>2</v>
      </c>
      <c r="K1408" s="622">
        <v>16918</v>
      </c>
      <c r="L1408" s="622">
        <v>1</v>
      </c>
      <c r="M1408" s="622">
        <v>8459</v>
      </c>
      <c r="N1408" s="622">
        <v>1</v>
      </c>
      <c r="O1408" s="622">
        <v>8460</v>
      </c>
      <c r="P1408" s="610">
        <v>0.50005910864168346</v>
      </c>
      <c r="Q1408" s="623">
        <v>8460</v>
      </c>
    </row>
    <row r="1409" spans="1:17" ht="14.4" customHeight="1" x14ac:dyDescent="0.3">
      <c r="A1409" s="604" t="s">
        <v>2027</v>
      </c>
      <c r="B1409" s="605" t="s">
        <v>1525</v>
      </c>
      <c r="C1409" s="605" t="s">
        <v>1508</v>
      </c>
      <c r="D1409" s="605" t="s">
        <v>1851</v>
      </c>
      <c r="E1409" s="605" t="s">
        <v>1852</v>
      </c>
      <c r="F1409" s="622">
        <v>1</v>
      </c>
      <c r="G1409" s="622">
        <v>563</v>
      </c>
      <c r="H1409" s="622"/>
      <c r="I1409" s="622">
        <v>563</v>
      </c>
      <c r="J1409" s="622"/>
      <c r="K1409" s="622"/>
      <c r="L1409" s="622"/>
      <c r="M1409" s="622"/>
      <c r="N1409" s="622"/>
      <c r="O1409" s="622"/>
      <c r="P1409" s="610"/>
      <c r="Q1409" s="623"/>
    </row>
    <row r="1410" spans="1:17" ht="14.4" customHeight="1" x14ac:dyDescent="0.3">
      <c r="A1410" s="604" t="s">
        <v>2031</v>
      </c>
      <c r="B1410" s="605" t="s">
        <v>1525</v>
      </c>
      <c r="C1410" s="605" t="s">
        <v>1526</v>
      </c>
      <c r="D1410" s="605" t="s">
        <v>1651</v>
      </c>
      <c r="E1410" s="605" t="s">
        <v>710</v>
      </c>
      <c r="F1410" s="622">
        <v>0.1</v>
      </c>
      <c r="G1410" s="622">
        <v>494.39</v>
      </c>
      <c r="H1410" s="622">
        <v>0.14285549169693448</v>
      </c>
      <c r="I1410" s="622">
        <v>4943.8999999999996</v>
      </c>
      <c r="J1410" s="622">
        <v>0.7</v>
      </c>
      <c r="K1410" s="622">
        <v>3460.77</v>
      </c>
      <c r="L1410" s="622">
        <v>1</v>
      </c>
      <c r="M1410" s="622">
        <v>4943.9571428571435</v>
      </c>
      <c r="N1410" s="622"/>
      <c r="O1410" s="622"/>
      <c r="P1410" s="610"/>
      <c r="Q1410" s="623"/>
    </row>
    <row r="1411" spans="1:17" ht="14.4" customHeight="1" x14ac:dyDescent="0.3">
      <c r="A1411" s="604" t="s">
        <v>2031</v>
      </c>
      <c r="B1411" s="605" t="s">
        <v>1525</v>
      </c>
      <c r="C1411" s="605" t="s">
        <v>1526</v>
      </c>
      <c r="D1411" s="605" t="s">
        <v>1532</v>
      </c>
      <c r="E1411" s="605" t="s">
        <v>642</v>
      </c>
      <c r="F1411" s="622">
        <v>1.92</v>
      </c>
      <c r="G1411" s="622">
        <v>1826.56</v>
      </c>
      <c r="H1411" s="622">
        <v>38.405382674516396</v>
      </c>
      <c r="I1411" s="622">
        <v>951.33333333333337</v>
      </c>
      <c r="J1411" s="622">
        <v>0.05</v>
      </c>
      <c r="K1411" s="622">
        <v>47.56</v>
      </c>
      <c r="L1411" s="622">
        <v>1</v>
      </c>
      <c r="M1411" s="622">
        <v>951.2</v>
      </c>
      <c r="N1411" s="622">
        <v>4.3999999999999995</v>
      </c>
      <c r="O1411" s="622">
        <v>4421.24</v>
      </c>
      <c r="P1411" s="610">
        <v>92.961312026913362</v>
      </c>
      <c r="Q1411" s="623">
        <v>1004.8272727272728</v>
      </c>
    </row>
    <row r="1412" spans="1:17" ht="14.4" customHeight="1" x14ac:dyDescent="0.3">
      <c r="A1412" s="604" t="s">
        <v>2031</v>
      </c>
      <c r="B1412" s="605" t="s">
        <v>1525</v>
      </c>
      <c r="C1412" s="605" t="s">
        <v>1526</v>
      </c>
      <c r="D1412" s="605" t="s">
        <v>1533</v>
      </c>
      <c r="E1412" s="605" t="s">
        <v>710</v>
      </c>
      <c r="F1412" s="622">
        <v>0.43000000000000005</v>
      </c>
      <c r="G1412" s="622">
        <v>4251.78</v>
      </c>
      <c r="H1412" s="622">
        <v>0.50588303883436225</v>
      </c>
      <c r="I1412" s="622">
        <v>9887.8604651162768</v>
      </c>
      <c r="J1412" s="622">
        <v>0.85000000000000009</v>
      </c>
      <c r="K1412" s="622">
        <v>8404.67</v>
      </c>
      <c r="L1412" s="622">
        <v>1</v>
      </c>
      <c r="M1412" s="622">
        <v>9887.8470588235286</v>
      </c>
      <c r="N1412" s="622">
        <v>0.37</v>
      </c>
      <c r="O1412" s="622">
        <v>3658.52</v>
      </c>
      <c r="P1412" s="610">
        <v>0.43529609133969566</v>
      </c>
      <c r="Q1412" s="623">
        <v>9887.8918918918916</v>
      </c>
    </row>
    <row r="1413" spans="1:17" ht="14.4" customHeight="1" x14ac:dyDescent="0.3">
      <c r="A1413" s="604" t="s">
        <v>2031</v>
      </c>
      <c r="B1413" s="605" t="s">
        <v>1525</v>
      </c>
      <c r="C1413" s="605" t="s">
        <v>1526</v>
      </c>
      <c r="D1413" s="605" t="s">
        <v>1538</v>
      </c>
      <c r="E1413" s="605" t="s">
        <v>665</v>
      </c>
      <c r="F1413" s="622">
        <v>0.84</v>
      </c>
      <c r="G1413" s="622">
        <v>3718.68</v>
      </c>
      <c r="H1413" s="622">
        <v>3.5</v>
      </c>
      <c r="I1413" s="622">
        <v>4427</v>
      </c>
      <c r="J1413" s="622">
        <v>0.24000000000000002</v>
      </c>
      <c r="K1413" s="622">
        <v>1062.48</v>
      </c>
      <c r="L1413" s="622">
        <v>1</v>
      </c>
      <c r="M1413" s="622">
        <v>4427</v>
      </c>
      <c r="N1413" s="622">
        <v>0.04</v>
      </c>
      <c r="O1413" s="622">
        <v>181.9</v>
      </c>
      <c r="P1413" s="610">
        <v>0.17120322264889692</v>
      </c>
      <c r="Q1413" s="623">
        <v>4547.5</v>
      </c>
    </row>
    <row r="1414" spans="1:17" ht="14.4" customHeight="1" x14ac:dyDescent="0.3">
      <c r="A1414" s="604" t="s">
        <v>2031</v>
      </c>
      <c r="B1414" s="605" t="s">
        <v>1525</v>
      </c>
      <c r="C1414" s="605" t="s">
        <v>1526</v>
      </c>
      <c r="D1414" s="605" t="s">
        <v>1539</v>
      </c>
      <c r="E1414" s="605" t="s">
        <v>665</v>
      </c>
      <c r="F1414" s="622">
        <v>0.27</v>
      </c>
      <c r="G1414" s="622">
        <v>2390.58</v>
      </c>
      <c r="H1414" s="622">
        <v>1.8</v>
      </c>
      <c r="I1414" s="622">
        <v>8854</v>
      </c>
      <c r="J1414" s="622">
        <v>0.15000000000000002</v>
      </c>
      <c r="K1414" s="622">
        <v>1328.1</v>
      </c>
      <c r="L1414" s="622">
        <v>1</v>
      </c>
      <c r="M1414" s="622">
        <v>8853.9999999999982</v>
      </c>
      <c r="N1414" s="622">
        <v>0.21000000000000002</v>
      </c>
      <c r="O1414" s="622">
        <v>1909.98</v>
      </c>
      <c r="P1414" s="610">
        <v>1.4381296589112267</v>
      </c>
      <c r="Q1414" s="623">
        <v>9095.1428571428569</v>
      </c>
    </row>
    <row r="1415" spans="1:17" ht="14.4" customHeight="1" x14ac:dyDescent="0.3">
      <c r="A1415" s="604" t="s">
        <v>2031</v>
      </c>
      <c r="B1415" s="605" t="s">
        <v>1525</v>
      </c>
      <c r="C1415" s="605" t="s">
        <v>1526</v>
      </c>
      <c r="D1415" s="605" t="s">
        <v>1540</v>
      </c>
      <c r="E1415" s="605" t="s">
        <v>733</v>
      </c>
      <c r="F1415" s="622">
        <v>0.7</v>
      </c>
      <c r="G1415" s="622">
        <v>1364.51</v>
      </c>
      <c r="H1415" s="622">
        <v>3.5</v>
      </c>
      <c r="I1415" s="622">
        <v>1949.3000000000002</v>
      </c>
      <c r="J1415" s="622">
        <v>0.2</v>
      </c>
      <c r="K1415" s="622">
        <v>389.86</v>
      </c>
      <c r="L1415" s="622">
        <v>1</v>
      </c>
      <c r="M1415" s="622">
        <v>1949.3</v>
      </c>
      <c r="N1415" s="622">
        <v>0.7</v>
      </c>
      <c r="O1415" s="622">
        <v>1364.51</v>
      </c>
      <c r="P1415" s="610">
        <v>3.5</v>
      </c>
      <c r="Q1415" s="623">
        <v>1949.3000000000002</v>
      </c>
    </row>
    <row r="1416" spans="1:17" ht="14.4" customHeight="1" x14ac:dyDescent="0.3">
      <c r="A1416" s="604" t="s">
        <v>2031</v>
      </c>
      <c r="B1416" s="605" t="s">
        <v>1525</v>
      </c>
      <c r="C1416" s="605" t="s">
        <v>1526</v>
      </c>
      <c r="D1416" s="605" t="s">
        <v>1541</v>
      </c>
      <c r="E1416" s="605" t="s">
        <v>665</v>
      </c>
      <c r="F1416" s="622">
        <v>2.5499999999999998</v>
      </c>
      <c r="G1416" s="622">
        <v>4515.54</v>
      </c>
      <c r="H1416" s="622">
        <v>0.77272727272727271</v>
      </c>
      <c r="I1416" s="622">
        <v>1770.8000000000002</v>
      </c>
      <c r="J1416" s="622">
        <v>3.3000000000000003</v>
      </c>
      <c r="K1416" s="622">
        <v>5843.64</v>
      </c>
      <c r="L1416" s="622">
        <v>1</v>
      </c>
      <c r="M1416" s="622">
        <v>1770.8</v>
      </c>
      <c r="N1416" s="622">
        <v>3.0199999999999996</v>
      </c>
      <c r="O1416" s="622">
        <v>5493.48</v>
      </c>
      <c r="P1416" s="610">
        <v>0.94007844425734632</v>
      </c>
      <c r="Q1416" s="623">
        <v>1819.0331125827815</v>
      </c>
    </row>
    <row r="1417" spans="1:17" ht="14.4" customHeight="1" x14ac:dyDescent="0.3">
      <c r="A1417" s="604" t="s">
        <v>2031</v>
      </c>
      <c r="B1417" s="605" t="s">
        <v>1525</v>
      </c>
      <c r="C1417" s="605" t="s">
        <v>1526</v>
      </c>
      <c r="D1417" s="605" t="s">
        <v>1542</v>
      </c>
      <c r="E1417" s="605" t="s">
        <v>650</v>
      </c>
      <c r="F1417" s="622"/>
      <c r="G1417" s="622"/>
      <c r="H1417" s="622"/>
      <c r="I1417" s="622"/>
      <c r="J1417" s="622">
        <v>0.3</v>
      </c>
      <c r="K1417" s="622">
        <v>155.28</v>
      </c>
      <c r="L1417" s="622">
        <v>1</v>
      </c>
      <c r="M1417" s="622">
        <v>517.6</v>
      </c>
      <c r="N1417" s="622">
        <v>0.15</v>
      </c>
      <c r="O1417" s="622">
        <v>77.64</v>
      </c>
      <c r="P1417" s="610">
        <v>0.5</v>
      </c>
      <c r="Q1417" s="623">
        <v>517.6</v>
      </c>
    </row>
    <row r="1418" spans="1:17" ht="14.4" customHeight="1" x14ac:dyDescent="0.3">
      <c r="A1418" s="604" t="s">
        <v>2031</v>
      </c>
      <c r="B1418" s="605" t="s">
        <v>1525</v>
      </c>
      <c r="C1418" s="605" t="s">
        <v>1526</v>
      </c>
      <c r="D1418" s="605" t="s">
        <v>1543</v>
      </c>
      <c r="E1418" s="605" t="s">
        <v>627</v>
      </c>
      <c r="F1418" s="622"/>
      <c r="G1418" s="622"/>
      <c r="H1418" s="622"/>
      <c r="I1418" s="622"/>
      <c r="J1418" s="622">
        <v>0.1</v>
      </c>
      <c r="K1418" s="622">
        <v>90.38</v>
      </c>
      <c r="L1418" s="622">
        <v>1</v>
      </c>
      <c r="M1418" s="622">
        <v>903.8</v>
      </c>
      <c r="N1418" s="622">
        <v>0.1</v>
      </c>
      <c r="O1418" s="622">
        <v>90.38</v>
      </c>
      <c r="P1418" s="610">
        <v>1</v>
      </c>
      <c r="Q1418" s="623">
        <v>903.8</v>
      </c>
    </row>
    <row r="1419" spans="1:17" ht="14.4" customHeight="1" x14ac:dyDescent="0.3">
      <c r="A1419" s="604" t="s">
        <v>2031</v>
      </c>
      <c r="B1419" s="605" t="s">
        <v>1525</v>
      </c>
      <c r="C1419" s="605" t="s">
        <v>1526</v>
      </c>
      <c r="D1419" s="605" t="s">
        <v>1544</v>
      </c>
      <c r="E1419" s="605" t="s">
        <v>665</v>
      </c>
      <c r="F1419" s="622">
        <v>0.14000000000000001</v>
      </c>
      <c r="G1419" s="622">
        <v>4427.01</v>
      </c>
      <c r="H1419" s="622">
        <v>0.91240931574608408</v>
      </c>
      <c r="I1419" s="622">
        <v>31621.5</v>
      </c>
      <c r="J1419" s="622">
        <v>0.14000000000000001</v>
      </c>
      <c r="K1419" s="622">
        <v>4852</v>
      </c>
      <c r="L1419" s="622">
        <v>1</v>
      </c>
      <c r="M1419" s="622">
        <v>34657.142857142855</v>
      </c>
      <c r="N1419" s="622">
        <v>0.1</v>
      </c>
      <c r="O1419" s="622">
        <v>3747.21</v>
      </c>
      <c r="P1419" s="610">
        <v>0.77230214344600168</v>
      </c>
      <c r="Q1419" s="623">
        <v>37472.1</v>
      </c>
    </row>
    <row r="1420" spans="1:17" ht="14.4" customHeight="1" x14ac:dyDescent="0.3">
      <c r="A1420" s="604" t="s">
        <v>2031</v>
      </c>
      <c r="B1420" s="605" t="s">
        <v>1525</v>
      </c>
      <c r="C1420" s="605" t="s">
        <v>1501</v>
      </c>
      <c r="D1420" s="605" t="s">
        <v>1679</v>
      </c>
      <c r="E1420" s="605" t="s">
        <v>1680</v>
      </c>
      <c r="F1420" s="622"/>
      <c r="G1420" s="622"/>
      <c r="H1420" s="622"/>
      <c r="I1420" s="622"/>
      <c r="J1420" s="622">
        <v>1</v>
      </c>
      <c r="K1420" s="622">
        <v>589.59</v>
      </c>
      <c r="L1420" s="622">
        <v>1</v>
      </c>
      <c r="M1420" s="622">
        <v>589.59</v>
      </c>
      <c r="N1420" s="622"/>
      <c r="O1420" s="622"/>
      <c r="P1420" s="610"/>
      <c r="Q1420" s="623"/>
    </row>
    <row r="1421" spans="1:17" ht="14.4" customHeight="1" x14ac:dyDescent="0.3">
      <c r="A1421" s="604" t="s">
        <v>2031</v>
      </c>
      <c r="B1421" s="605" t="s">
        <v>1525</v>
      </c>
      <c r="C1421" s="605" t="s">
        <v>1501</v>
      </c>
      <c r="D1421" s="605" t="s">
        <v>1683</v>
      </c>
      <c r="E1421" s="605" t="s">
        <v>1684</v>
      </c>
      <c r="F1421" s="622">
        <v>2</v>
      </c>
      <c r="G1421" s="622">
        <v>1944.64</v>
      </c>
      <c r="H1421" s="622">
        <v>1</v>
      </c>
      <c r="I1421" s="622">
        <v>972.32</v>
      </c>
      <c r="J1421" s="622">
        <v>2</v>
      </c>
      <c r="K1421" s="622">
        <v>1944.64</v>
      </c>
      <c r="L1421" s="622">
        <v>1</v>
      </c>
      <c r="M1421" s="622">
        <v>972.32</v>
      </c>
      <c r="N1421" s="622">
        <v>1</v>
      </c>
      <c r="O1421" s="622">
        <v>972.32</v>
      </c>
      <c r="P1421" s="610">
        <v>0.5</v>
      </c>
      <c r="Q1421" s="623">
        <v>972.32</v>
      </c>
    </row>
    <row r="1422" spans="1:17" ht="14.4" customHeight="1" x14ac:dyDescent="0.3">
      <c r="A1422" s="604" t="s">
        <v>2031</v>
      </c>
      <c r="B1422" s="605" t="s">
        <v>1525</v>
      </c>
      <c r="C1422" s="605" t="s">
        <v>1501</v>
      </c>
      <c r="D1422" s="605" t="s">
        <v>1899</v>
      </c>
      <c r="E1422" s="605" t="s">
        <v>1684</v>
      </c>
      <c r="F1422" s="622"/>
      <c r="G1422" s="622"/>
      <c r="H1422" s="622"/>
      <c r="I1422" s="622"/>
      <c r="J1422" s="622">
        <v>1</v>
      </c>
      <c r="K1422" s="622">
        <v>1408.42</v>
      </c>
      <c r="L1422" s="622">
        <v>1</v>
      </c>
      <c r="M1422" s="622">
        <v>1408.42</v>
      </c>
      <c r="N1422" s="622"/>
      <c r="O1422" s="622"/>
      <c r="P1422" s="610"/>
      <c r="Q1422" s="623"/>
    </row>
    <row r="1423" spans="1:17" ht="14.4" customHeight="1" x14ac:dyDescent="0.3">
      <c r="A1423" s="604" t="s">
        <v>2031</v>
      </c>
      <c r="B1423" s="605" t="s">
        <v>1525</v>
      </c>
      <c r="C1423" s="605" t="s">
        <v>1501</v>
      </c>
      <c r="D1423" s="605" t="s">
        <v>1685</v>
      </c>
      <c r="E1423" s="605" t="s">
        <v>1684</v>
      </c>
      <c r="F1423" s="622">
        <v>1</v>
      </c>
      <c r="G1423" s="622">
        <v>1707.31</v>
      </c>
      <c r="H1423" s="622">
        <v>0.14285714285714285</v>
      </c>
      <c r="I1423" s="622">
        <v>1707.31</v>
      </c>
      <c r="J1423" s="622">
        <v>7</v>
      </c>
      <c r="K1423" s="622">
        <v>11951.17</v>
      </c>
      <c r="L1423" s="622">
        <v>1</v>
      </c>
      <c r="M1423" s="622">
        <v>1707.31</v>
      </c>
      <c r="N1423" s="622">
        <v>3</v>
      </c>
      <c r="O1423" s="622">
        <v>5121.93</v>
      </c>
      <c r="P1423" s="610">
        <v>0.4285714285714286</v>
      </c>
      <c r="Q1423" s="623">
        <v>1707.3100000000002</v>
      </c>
    </row>
    <row r="1424" spans="1:17" ht="14.4" customHeight="1" x14ac:dyDescent="0.3">
      <c r="A1424" s="604" t="s">
        <v>2031</v>
      </c>
      <c r="B1424" s="605" t="s">
        <v>1525</v>
      </c>
      <c r="C1424" s="605" t="s">
        <v>1501</v>
      </c>
      <c r="D1424" s="605" t="s">
        <v>1686</v>
      </c>
      <c r="E1424" s="605" t="s">
        <v>1684</v>
      </c>
      <c r="F1424" s="622"/>
      <c r="G1424" s="622"/>
      <c r="H1424" s="622"/>
      <c r="I1424" s="622"/>
      <c r="J1424" s="622">
        <v>3</v>
      </c>
      <c r="K1424" s="622">
        <v>6198.9000000000005</v>
      </c>
      <c r="L1424" s="622">
        <v>1</v>
      </c>
      <c r="M1424" s="622">
        <v>2066.3000000000002</v>
      </c>
      <c r="N1424" s="622">
        <v>1</v>
      </c>
      <c r="O1424" s="622">
        <v>2066.3000000000002</v>
      </c>
      <c r="P1424" s="610">
        <v>0.33333333333333331</v>
      </c>
      <c r="Q1424" s="623">
        <v>2066.3000000000002</v>
      </c>
    </row>
    <row r="1425" spans="1:17" ht="14.4" customHeight="1" x14ac:dyDescent="0.3">
      <c r="A1425" s="604" t="s">
        <v>2031</v>
      </c>
      <c r="B1425" s="605" t="s">
        <v>1525</v>
      </c>
      <c r="C1425" s="605" t="s">
        <v>1501</v>
      </c>
      <c r="D1425" s="605" t="s">
        <v>1858</v>
      </c>
      <c r="E1425" s="605" t="s">
        <v>1750</v>
      </c>
      <c r="F1425" s="622">
        <v>1</v>
      </c>
      <c r="G1425" s="622">
        <v>1932.09</v>
      </c>
      <c r="H1425" s="622"/>
      <c r="I1425" s="622">
        <v>1932.09</v>
      </c>
      <c r="J1425" s="622"/>
      <c r="K1425" s="622"/>
      <c r="L1425" s="622"/>
      <c r="M1425" s="622"/>
      <c r="N1425" s="622"/>
      <c r="O1425" s="622"/>
      <c r="P1425" s="610"/>
      <c r="Q1425" s="623"/>
    </row>
    <row r="1426" spans="1:17" ht="14.4" customHeight="1" x14ac:dyDescent="0.3">
      <c r="A1426" s="604" t="s">
        <v>2031</v>
      </c>
      <c r="B1426" s="605" t="s">
        <v>1525</v>
      </c>
      <c r="C1426" s="605" t="s">
        <v>1501</v>
      </c>
      <c r="D1426" s="605" t="s">
        <v>1687</v>
      </c>
      <c r="E1426" s="605" t="s">
        <v>1688</v>
      </c>
      <c r="F1426" s="622"/>
      <c r="G1426" s="622"/>
      <c r="H1426" s="622"/>
      <c r="I1426" s="622"/>
      <c r="J1426" s="622">
        <v>5</v>
      </c>
      <c r="K1426" s="622">
        <v>5138.8</v>
      </c>
      <c r="L1426" s="622">
        <v>1</v>
      </c>
      <c r="M1426" s="622">
        <v>1027.76</v>
      </c>
      <c r="N1426" s="622">
        <v>2</v>
      </c>
      <c r="O1426" s="622">
        <v>2055.52</v>
      </c>
      <c r="P1426" s="610">
        <v>0.39999999999999997</v>
      </c>
      <c r="Q1426" s="623">
        <v>1027.76</v>
      </c>
    </row>
    <row r="1427" spans="1:17" ht="14.4" customHeight="1" x14ac:dyDescent="0.3">
      <c r="A1427" s="604" t="s">
        <v>2031</v>
      </c>
      <c r="B1427" s="605" t="s">
        <v>1525</v>
      </c>
      <c r="C1427" s="605" t="s">
        <v>1501</v>
      </c>
      <c r="D1427" s="605" t="s">
        <v>1689</v>
      </c>
      <c r="E1427" s="605" t="s">
        <v>1688</v>
      </c>
      <c r="F1427" s="622">
        <v>1</v>
      </c>
      <c r="G1427" s="622">
        <v>2141.85</v>
      </c>
      <c r="H1427" s="622">
        <v>0.33333333333333337</v>
      </c>
      <c r="I1427" s="622">
        <v>2141.85</v>
      </c>
      <c r="J1427" s="622">
        <v>3</v>
      </c>
      <c r="K1427" s="622">
        <v>6425.5499999999993</v>
      </c>
      <c r="L1427" s="622">
        <v>1</v>
      </c>
      <c r="M1427" s="622">
        <v>2141.85</v>
      </c>
      <c r="N1427" s="622">
        <v>1</v>
      </c>
      <c r="O1427" s="622">
        <v>2141.85</v>
      </c>
      <c r="P1427" s="610">
        <v>0.33333333333333337</v>
      </c>
      <c r="Q1427" s="623">
        <v>2141.85</v>
      </c>
    </row>
    <row r="1428" spans="1:17" ht="14.4" customHeight="1" x14ac:dyDescent="0.3">
      <c r="A1428" s="604" t="s">
        <v>2031</v>
      </c>
      <c r="B1428" s="605" t="s">
        <v>1525</v>
      </c>
      <c r="C1428" s="605" t="s">
        <v>1501</v>
      </c>
      <c r="D1428" s="605" t="s">
        <v>1813</v>
      </c>
      <c r="E1428" s="605" t="s">
        <v>1814</v>
      </c>
      <c r="F1428" s="622"/>
      <c r="G1428" s="622"/>
      <c r="H1428" s="622"/>
      <c r="I1428" s="622"/>
      <c r="J1428" s="622">
        <v>1</v>
      </c>
      <c r="K1428" s="622">
        <v>8536.5499999999993</v>
      </c>
      <c r="L1428" s="622">
        <v>1</v>
      </c>
      <c r="M1428" s="622">
        <v>8536.5499999999993</v>
      </c>
      <c r="N1428" s="622"/>
      <c r="O1428" s="622"/>
      <c r="P1428" s="610"/>
      <c r="Q1428" s="623"/>
    </row>
    <row r="1429" spans="1:17" ht="14.4" customHeight="1" x14ac:dyDescent="0.3">
      <c r="A1429" s="604" t="s">
        <v>2031</v>
      </c>
      <c r="B1429" s="605" t="s">
        <v>1525</v>
      </c>
      <c r="C1429" s="605" t="s">
        <v>1501</v>
      </c>
      <c r="D1429" s="605" t="s">
        <v>1690</v>
      </c>
      <c r="E1429" s="605" t="s">
        <v>1691</v>
      </c>
      <c r="F1429" s="622"/>
      <c r="G1429" s="622"/>
      <c r="H1429" s="622"/>
      <c r="I1429" s="622"/>
      <c r="J1429" s="622">
        <v>3</v>
      </c>
      <c r="K1429" s="622">
        <v>9010.14</v>
      </c>
      <c r="L1429" s="622">
        <v>1</v>
      </c>
      <c r="M1429" s="622">
        <v>3003.3799999999997</v>
      </c>
      <c r="N1429" s="622">
        <v>1</v>
      </c>
      <c r="O1429" s="622">
        <v>3003.38</v>
      </c>
      <c r="P1429" s="610">
        <v>0.33333333333333337</v>
      </c>
      <c r="Q1429" s="623">
        <v>3003.38</v>
      </c>
    </row>
    <row r="1430" spans="1:17" ht="14.4" customHeight="1" x14ac:dyDescent="0.3">
      <c r="A1430" s="604" t="s">
        <v>2031</v>
      </c>
      <c r="B1430" s="605" t="s">
        <v>1525</v>
      </c>
      <c r="C1430" s="605" t="s">
        <v>1501</v>
      </c>
      <c r="D1430" s="605" t="s">
        <v>1815</v>
      </c>
      <c r="E1430" s="605" t="s">
        <v>1816</v>
      </c>
      <c r="F1430" s="622"/>
      <c r="G1430" s="622"/>
      <c r="H1430" s="622"/>
      <c r="I1430" s="622"/>
      <c r="J1430" s="622">
        <v>1</v>
      </c>
      <c r="K1430" s="622">
        <v>2236.5</v>
      </c>
      <c r="L1430" s="622">
        <v>1</v>
      </c>
      <c r="M1430" s="622">
        <v>2236.5</v>
      </c>
      <c r="N1430" s="622"/>
      <c r="O1430" s="622"/>
      <c r="P1430" s="610"/>
      <c r="Q1430" s="623"/>
    </row>
    <row r="1431" spans="1:17" ht="14.4" customHeight="1" x14ac:dyDescent="0.3">
      <c r="A1431" s="604" t="s">
        <v>2031</v>
      </c>
      <c r="B1431" s="605" t="s">
        <v>1525</v>
      </c>
      <c r="C1431" s="605" t="s">
        <v>1501</v>
      </c>
      <c r="D1431" s="605" t="s">
        <v>1692</v>
      </c>
      <c r="E1431" s="605" t="s">
        <v>1693</v>
      </c>
      <c r="F1431" s="622">
        <v>1</v>
      </c>
      <c r="G1431" s="622">
        <v>6890.78</v>
      </c>
      <c r="H1431" s="622">
        <v>9.9999999999999992E-2</v>
      </c>
      <c r="I1431" s="622">
        <v>6890.78</v>
      </c>
      <c r="J1431" s="622">
        <v>10</v>
      </c>
      <c r="K1431" s="622">
        <v>68907.8</v>
      </c>
      <c r="L1431" s="622">
        <v>1</v>
      </c>
      <c r="M1431" s="622">
        <v>6890.7800000000007</v>
      </c>
      <c r="N1431" s="622">
        <v>5</v>
      </c>
      <c r="O1431" s="622">
        <v>34453.9</v>
      </c>
      <c r="P1431" s="610">
        <v>0.5</v>
      </c>
      <c r="Q1431" s="623">
        <v>6890.7800000000007</v>
      </c>
    </row>
    <row r="1432" spans="1:17" ht="14.4" customHeight="1" x14ac:dyDescent="0.3">
      <c r="A1432" s="604" t="s">
        <v>2031</v>
      </c>
      <c r="B1432" s="605" t="s">
        <v>1525</v>
      </c>
      <c r="C1432" s="605" t="s">
        <v>1501</v>
      </c>
      <c r="D1432" s="605" t="s">
        <v>1694</v>
      </c>
      <c r="E1432" s="605" t="s">
        <v>1695</v>
      </c>
      <c r="F1432" s="622"/>
      <c r="G1432" s="622"/>
      <c r="H1432" s="622"/>
      <c r="I1432" s="622"/>
      <c r="J1432" s="622">
        <v>1</v>
      </c>
      <c r="K1432" s="622">
        <v>4137.8900000000003</v>
      </c>
      <c r="L1432" s="622">
        <v>1</v>
      </c>
      <c r="M1432" s="622">
        <v>4137.8900000000003</v>
      </c>
      <c r="N1432" s="622">
        <v>1</v>
      </c>
      <c r="O1432" s="622">
        <v>4137.8900000000003</v>
      </c>
      <c r="P1432" s="610">
        <v>1</v>
      </c>
      <c r="Q1432" s="623">
        <v>4137.8900000000003</v>
      </c>
    </row>
    <row r="1433" spans="1:17" ht="14.4" customHeight="1" x14ac:dyDescent="0.3">
      <c r="A1433" s="604" t="s">
        <v>2031</v>
      </c>
      <c r="B1433" s="605" t="s">
        <v>1525</v>
      </c>
      <c r="C1433" s="605" t="s">
        <v>1501</v>
      </c>
      <c r="D1433" s="605" t="s">
        <v>1700</v>
      </c>
      <c r="E1433" s="605" t="s">
        <v>1701</v>
      </c>
      <c r="F1433" s="622"/>
      <c r="G1433" s="622"/>
      <c r="H1433" s="622"/>
      <c r="I1433" s="622"/>
      <c r="J1433" s="622">
        <v>2</v>
      </c>
      <c r="K1433" s="622">
        <v>2005.6</v>
      </c>
      <c r="L1433" s="622">
        <v>1</v>
      </c>
      <c r="M1433" s="622">
        <v>1002.8</v>
      </c>
      <c r="N1433" s="622">
        <v>3</v>
      </c>
      <c r="O1433" s="622">
        <v>3008.3999999999996</v>
      </c>
      <c r="P1433" s="610">
        <v>1.4999999999999998</v>
      </c>
      <c r="Q1433" s="623">
        <v>1002.7999999999998</v>
      </c>
    </row>
    <row r="1434" spans="1:17" ht="14.4" customHeight="1" x14ac:dyDescent="0.3">
      <c r="A1434" s="604" t="s">
        <v>2031</v>
      </c>
      <c r="B1434" s="605" t="s">
        <v>1525</v>
      </c>
      <c r="C1434" s="605" t="s">
        <v>1501</v>
      </c>
      <c r="D1434" s="605" t="s">
        <v>1702</v>
      </c>
      <c r="E1434" s="605" t="s">
        <v>1703</v>
      </c>
      <c r="F1434" s="622">
        <v>1</v>
      </c>
      <c r="G1434" s="622">
        <v>7650</v>
      </c>
      <c r="H1434" s="622">
        <v>0.5</v>
      </c>
      <c r="I1434" s="622">
        <v>7650</v>
      </c>
      <c r="J1434" s="622">
        <v>2</v>
      </c>
      <c r="K1434" s="622">
        <v>15300</v>
      </c>
      <c r="L1434" s="622">
        <v>1</v>
      </c>
      <c r="M1434" s="622">
        <v>7650</v>
      </c>
      <c r="N1434" s="622"/>
      <c r="O1434" s="622"/>
      <c r="P1434" s="610"/>
      <c r="Q1434" s="623"/>
    </row>
    <row r="1435" spans="1:17" ht="14.4" customHeight="1" x14ac:dyDescent="0.3">
      <c r="A1435" s="604" t="s">
        <v>2031</v>
      </c>
      <c r="B1435" s="605" t="s">
        <v>1525</v>
      </c>
      <c r="C1435" s="605" t="s">
        <v>1501</v>
      </c>
      <c r="D1435" s="605" t="s">
        <v>1708</v>
      </c>
      <c r="E1435" s="605" t="s">
        <v>1709</v>
      </c>
      <c r="F1435" s="622"/>
      <c r="G1435" s="622"/>
      <c r="H1435" s="622"/>
      <c r="I1435" s="622"/>
      <c r="J1435" s="622">
        <v>3</v>
      </c>
      <c r="K1435" s="622">
        <v>6512.91</v>
      </c>
      <c r="L1435" s="622">
        <v>1</v>
      </c>
      <c r="M1435" s="622">
        <v>2170.9699999999998</v>
      </c>
      <c r="N1435" s="622">
        <v>1</v>
      </c>
      <c r="O1435" s="622">
        <v>2170.9699999999998</v>
      </c>
      <c r="P1435" s="610">
        <v>0.33333333333333331</v>
      </c>
      <c r="Q1435" s="623">
        <v>2170.9699999999998</v>
      </c>
    </row>
    <row r="1436" spans="1:17" ht="14.4" customHeight="1" x14ac:dyDescent="0.3">
      <c r="A1436" s="604" t="s">
        <v>2031</v>
      </c>
      <c r="B1436" s="605" t="s">
        <v>1525</v>
      </c>
      <c r="C1436" s="605" t="s">
        <v>1501</v>
      </c>
      <c r="D1436" s="605" t="s">
        <v>1820</v>
      </c>
      <c r="E1436" s="605" t="s">
        <v>1821</v>
      </c>
      <c r="F1436" s="622"/>
      <c r="G1436" s="622"/>
      <c r="H1436" s="622"/>
      <c r="I1436" s="622"/>
      <c r="J1436" s="622">
        <v>2</v>
      </c>
      <c r="K1436" s="622">
        <v>1594</v>
      </c>
      <c r="L1436" s="622">
        <v>1</v>
      </c>
      <c r="M1436" s="622">
        <v>797</v>
      </c>
      <c r="N1436" s="622"/>
      <c r="O1436" s="622"/>
      <c r="P1436" s="610"/>
      <c r="Q1436" s="623"/>
    </row>
    <row r="1437" spans="1:17" ht="14.4" customHeight="1" x14ac:dyDescent="0.3">
      <c r="A1437" s="604" t="s">
        <v>2031</v>
      </c>
      <c r="B1437" s="605" t="s">
        <v>1525</v>
      </c>
      <c r="C1437" s="605" t="s">
        <v>1501</v>
      </c>
      <c r="D1437" s="605" t="s">
        <v>1822</v>
      </c>
      <c r="E1437" s="605" t="s">
        <v>1823</v>
      </c>
      <c r="F1437" s="622">
        <v>2</v>
      </c>
      <c r="G1437" s="622">
        <v>10518.46</v>
      </c>
      <c r="H1437" s="622">
        <v>1</v>
      </c>
      <c r="I1437" s="622">
        <v>5259.23</v>
      </c>
      <c r="J1437" s="622">
        <v>2</v>
      </c>
      <c r="K1437" s="622">
        <v>10518.46</v>
      </c>
      <c r="L1437" s="622">
        <v>1</v>
      </c>
      <c r="M1437" s="622">
        <v>5259.23</v>
      </c>
      <c r="N1437" s="622">
        <v>1</v>
      </c>
      <c r="O1437" s="622">
        <v>5259.23</v>
      </c>
      <c r="P1437" s="610">
        <v>0.5</v>
      </c>
      <c r="Q1437" s="623">
        <v>5259.23</v>
      </c>
    </row>
    <row r="1438" spans="1:17" ht="14.4" customHeight="1" x14ac:dyDescent="0.3">
      <c r="A1438" s="604" t="s">
        <v>2031</v>
      </c>
      <c r="B1438" s="605" t="s">
        <v>1525</v>
      </c>
      <c r="C1438" s="605" t="s">
        <v>1501</v>
      </c>
      <c r="D1438" s="605" t="s">
        <v>1712</v>
      </c>
      <c r="E1438" s="605" t="s">
        <v>1713</v>
      </c>
      <c r="F1438" s="622"/>
      <c r="G1438" s="622"/>
      <c r="H1438" s="622"/>
      <c r="I1438" s="622"/>
      <c r="J1438" s="622">
        <v>1</v>
      </c>
      <c r="K1438" s="622">
        <v>605.65</v>
      </c>
      <c r="L1438" s="622">
        <v>1</v>
      </c>
      <c r="M1438" s="622">
        <v>605.65</v>
      </c>
      <c r="N1438" s="622">
        <v>1</v>
      </c>
      <c r="O1438" s="622">
        <v>605.65</v>
      </c>
      <c r="P1438" s="610">
        <v>1</v>
      </c>
      <c r="Q1438" s="623">
        <v>605.65</v>
      </c>
    </row>
    <row r="1439" spans="1:17" ht="14.4" customHeight="1" x14ac:dyDescent="0.3">
      <c r="A1439" s="604" t="s">
        <v>2031</v>
      </c>
      <c r="B1439" s="605" t="s">
        <v>1525</v>
      </c>
      <c r="C1439" s="605" t="s">
        <v>1501</v>
      </c>
      <c r="D1439" s="605" t="s">
        <v>1716</v>
      </c>
      <c r="E1439" s="605" t="s">
        <v>1717</v>
      </c>
      <c r="F1439" s="622"/>
      <c r="G1439" s="622"/>
      <c r="H1439" s="622"/>
      <c r="I1439" s="622"/>
      <c r="J1439" s="622">
        <v>2</v>
      </c>
      <c r="K1439" s="622">
        <v>1662.32</v>
      </c>
      <c r="L1439" s="622">
        <v>1</v>
      </c>
      <c r="M1439" s="622">
        <v>831.16</v>
      </c>
      <c r="N1439" s="622"/>
      <c r="O1439" s="622"/>
      <c r="P1439" s="610"/>
      <c r="Q1439" s="623"/>
    </row>
    <row r="1440" spans="1:17" ht="14.4" customHeight="1" x14ac:dyDescent="0.3">
      <c r="A1440" s="604" t="s">
        <v>2031</v>
      </c>
      <c r="B1440" s="605" t="s">
        <v>1525</v>
      </c>
      <c r="C1440" s="605" t="s">
        <v>1501</v>
      </c>
      <c r="D1440" s="605" t="s">
        <v>1718</v>
      </c>
      <c r="E1440" s="605" t="s">
        <v>1717</v>
      </c>
      <c r="F1440" s="622">
        <v>3</v>
      </c>
      <c r="G1440" s="622">
        <v>2664.18</v>
      </c>
      <c r="H1440" s="622">
        <v>0.75</v>
      </c>
      <c r="I1440" s="622">
        <v>888.06</v>
      </c>
      <c r="J1440" s="622">
        <v>4</v>
      </c>
      <c r="K1440" s="622">
        <v>3552.24</v>
      </c>
      <c r="L1440" s="622">
        <v>1</v>
      </c>
      <c r="M1440" s="622">
        <v>888.06</v>
      </c>
      <c r="N1440" s="622"/>
      <c r="O1440" s="622"/>
      <c r="P1440" s="610"/>
      <c r="Q1440" s="623"/>
    </row>
    <row r="1441" spans="1:17" ht="14.4" customHeight="1" x14ac:dyDescent="0.3">
      <c r="A1441" s="604" t="s">
        <v>2031</v>
      </c>
      <c r="B1441" s="605" t="s">
        <v>1525</v>
      </c>
      <c r="C1441" s="605" t="s">
        <v>1501</v>
      </c>
      <c r="D1441" s="605" t="s">
        <v>1826</v>
      </c>
      <c r="E1441" s="605" t="s">
        <v>1827</v>
      </c>
      <c r="F1441" s="622"/>
      <c r="G1441" s="622"/>
      <c r="H1441" s="622"/>
      <c r="I1441" s="622"/>
      <c r="J1441" s="622">
        <v>1</v>
      </c>
      <c r="K1441" s="622">
        <v>888.06</v>
      </c>
      <c r="L1441" s="622">
        <v>1</v>
      </c>
      <c r="M1441" s="622">
        <v>888.06</v>
      </c>
      <c r="N1441" s="622"/>
      <c r="O1441" s="622"/>
      <c r="P1441" s="610"/>
      <c r="Q1441" s="623"/>
    </row>
    <row r="1442" spans="1:17" ht="14.4" customHeight="1" x14ac:dyDescent="0.3">
      <c r="A1442" s="604" t="s">
        <v>2031</v>
      </c>
      <c r="B1442" s="605" t="s">
        <v>1525</v>
      </c>
      <c r="C1442" s="605" t="s">
        <v>1501</v>
      </c>
      <c r="D1442" s="605" t="s">
        <v>1877</v>
      </c>
      <c r="E1442" s="605" t="s">
        <v>1878</v>
      </c>
      <c r="F1442" s="622"/>
      <c r="G1442" s="622"/>
      <c r="H1442" s="622"/>
      <c r="I1442" s="622"/>
      <c r="J1442" s="622">
        <v>2</v>
      </c>
      <c r="K1442" s="622">
        <v>2187.7600000000002</v>
      </c>
      <c r="L1442" s="622">
        <v>1</v>
      </c>
      <c r="M1442" s="622">
        <v>1093.8800000000001</v>
      </c>
      <c r="N1442" s="622"/>
      <c r="O1442" s="622"/>
      <c r="P1442" s="610"/>
      <c r="Q1442" s="623"/>
    </row>
    <row r="1443" spans="1:17" ht="14.4" customHeight="1" x14ac:dyDescent="0.3">
      <c r="A1443" s="604" t="s">
        <v>2031</v>
      </c>
      <c r="B1443" s="605" t="s">
        <v>1525</v>
      </c>
      <c r="C1443" s="605" t="s">
        <v>1501</v>
      </c>
      <c r="D1443" s="605" t="s">
        <v>1863</v>
      </c>
      <c r="E1443" s="605" t="s">
        <v>1864</v>
      </c>
      <c r="F1443" s="622">
        <v>1</v>
      </c>
      <c r="G1443" s="622">
        <v>3898.8</v>
      </c>
      <c r="H1443" s="622"/>
      <c r="I1443" s="622">
        <v>3898.8</v>
      </c>
      <c r="J1443" s="622"/>
      <c r="K1443" s="622"/>
      <c r="L1443" s="622"/>
      <c r="M1443" s="622"/>
      <c r="N1443" s="622"/>
      <c r="O1443" s="622"/>
      <c r="P1443" s="610"/>
      <c r="Q1443" s="623"/>
    </row>
    <row r="1444" spans="1:17" ht="14.4" customHeight="1" x14ac:dyDescent="0.3">
      <c r="A1444" s="604" t="s">
        <v>2031</v>
      </c>
      <c r="B1444" s="605" t="s">
        <v>1525</v>
      </c>
      <c r="C1444" s="605" t="s">
        <v>1501</v>
      </c>
      <c r="D1444" s="605" t="s">
        <v>1865</v>
      </c>
      <c r="E1444" s="605" t="s">
        <v>1866</v>
      </c>
      <c r="F1444" s="622"/>
      <c r="G1444" s="622"/>
      <c r="H1444" s="622"/>
      <c r="I1444" s="622"/>
      <c r="J1444" s="622">
        <v>10</v>
      </c>
      <c r="K1444" s="622">
        <v>36445.800000000003</v>
      </c>
      <c r="L1444" s="622">
        <v>1</v>
      </c>
      <c r="M1444" s="622">
        <v>3644.5800000000004</v>
      </c>
      <c r="N1444" s="622"/>
      <c r="O1444" s="622"/>
      <c r="P1444" s="610"/>
      <c r="Q1444" s="623"/>
    </row>
    <row r="1445" spans="1:17" ht="14.4" customHeight="1" x14ac:dyDescent="0.3">
      <c r="A1445" s="604" t="s">
        <v>2031</v>
      </c>
      <c r="B1445" s="605" t="s">
        <v>1525</v>
      </c>
      <c r="C1445" s="605" t="s">
        <v>1501</v>
      </c>
      <c r="D1445" s="605" t="s">
        <v>1723</v>
      </c>
      <c r="E1445" s="605" t="s">
        <v>1724</v>
      </c>
      <c r="F1445" s="622">
        <v>1</v>
      </c>
      <c r="G1445" s="622">
        <v>1146.33</v>
      </c>
      <c r="H1445" s="622">
        <v>0.16666666666666666</v>
      </c>
      <c r="I1445" s="622">
        <v>1146.33</v>
      </c>
      <c r="J1445" s="622">
        <v>6</v>
      </c>
      <c r="K1445" s="622">
        <v>6877.98</v>
      </c>
      <c r="L1445" s="622">
        <v>1</v>
      </c>
      <c r="M1445" s="622">
        <v>1146.33</v>
      </c>
      <c r="N1445" s="622">
        <v>2</v>
      </c>
      <c r="O1445" s="622">
        <v>2292.66</v>
      </c>
      <c r="P1445" s="610">
        <v>0.33333333333333331</v>
      </c>
      <c r="Q1445" s="623">
        <v>1146.33</v>
      </c>
    </row>
    <row r="1446" spans="1:17" ht="14.4" customHeight="1" x14ac:dyDescent="0.3">
      <c r="A1446" s="604" t="s">
        <v>2031</v>
      </c>
      <c r="B1446" s="605" t="s">
        <v>1525</v>
      </c>
      <c r="C1446" s="605" t="s">
        <v>1501</v>
      </c>
      <c r="D1446" s="605" t="s">
        <v>1725</v>
      </c>
      <c r="E1446" s="605" t="s">
        <v>1726</v>
      </c>
      <c r="F1446" s="622">
        <v>2</v>
      </c>
      <c r="G1446" s="622">
        <v>718.2</v>
      </c>
      <c r="H1446" s="622">
        <v>1</v>
      </c>
      <c r="I1446" s="622">
        <v>359.1</v>
      </c>
      <c r="J1446" s="622">
        <v>2</v>
      </c>
      <c r="K1446" s="622">
        <v>718.2</v>
      </c>
      <c r="L1446" s="622">
        <v>1</v>
      </c>
      <c r="M1446" s="622">
        <v>359.1</v>
      </c>
      <c r="N1446" s="622"/>
      <c r="O1446" s="622"/>
      <c r="P1446" s="610"/>
      <c r="Q1446" s="623"/>
    </row>
    <row r="1447" spans="1:17" ht="14.4" customHeight="1" x14ac:dyDescent="0.3">
      <c r="A1447" s="604" t="s">
        <v>2031</v>
      </c>
      <c r="B1447" s="605" t="s">
        <v>1525</v>
      </c>
      <c r="C1447" s="605" t="s">
        <v>1501</v>
      </c>
      <c r="D1447" s="605" t="s">
        <v>1727</v>
      </c>
      <c r="E1447" s="605" t="s">
        <v>1728</v>
      </c>
      <c r="F1447" s="622">
        <v>1</v>
      </c>
      <c r="G1447" s="622">
        <v>16831.689999999999</v>
      </c>
      <c r="H1447" s="622"/>
      <c r="I1447" s="622">
        <v>16831.689999999999</v>
      </c>
      <c r="J1447" s="622"/>
      <c r="K1447" s="622"/>
      <c r="L1447" s="622"/>
      <c r="M1447" s="622"/>
      <c r="N1447" s="622">
        <v>1</v>
      </c>
      <c r="O1447" s="622">
        <v>16831.689999999999</v>
      </c>
      <c r="P1447" s="610"/>
      <c r="Q1447" s="623">
        <v>16831.689999999999</v>
      </c>
    </row>
    <row r="1448" spans="1:17" ht="14.4" customHeight="1" x14ac:dyDescent="0.3">
      <c r="A1448" s="604" t="s">
        <v>2031</v>
      </c>
      <c r="B1448" s="605" t="s">
        <v>1525</v>
      </c>
      <c r="C1448" s="605" t="s">
        <v>1501</v>
      </c>
      <c r="D1448" s="605" t="s">
        <v>2010</v>
      </c>
      <c r="E1448" s="605" t="s">
        <v>2011</v>
      </c>
      <c r="F1448" s="622">
        <v>1</v>
      </c>
      <c r="G1448" s="622">
        <v>10645.01</v>
      </c>
      <c r="H1448" s="622"/>
      <c r="I1448" s="622">
        <v>10645.01</v>
      </c>
      <c r="J1448" s="622"/>
      <c r="K1448" s="622"/>
      <c r="L1448" s="622"/>
      <c r="M1448" s="622"/>
      <c r="N1448" s="622"/>
      <c r="O1448" s="622"/>
      <c r="P1448" s="610"/>
      <c r="Q1448" s="623"/>
    </row>
    <row r="1449" spans="1:17" ht="14.4" customHeight="1" x14ac:dyDescent="0.3">
      <c r="A1449" s="604" t="s">
        <v>2031</v>
      </c>
      <c r="B1449" s="605" t="s">
        <v>1525</v>
      </c>
      <c r="C1449" s="605" t="s">
        <v>1501</v>
      </c>
      <c r="D1449" s="605" t="s">
        <v>1729</v>
      </c>
      <c r="E1449" s="605" t="s">
        <v>1730</v>
      </c>
      <c r="F1449" s="622">
        <v>2</v>
      </c>
      <c r="G1449" s="622">
        <v>13174.26</v>
      </c>
      <c r="H1449" s="622">
        <v>0.66666666666666674</v>
      </c>
      <c r="I1449" s="622">
        <v>6587.13</v>
      </c>
      <c r="J1449" s="622">
        <v>3</v>
      </c>
      <c r="K1449" s="622">
        <v>19761.39</v>
      </c>
      <c r="L1449" s="622">
        <v>1</v>
      </c>
      <c r="M1449" s="622">
        <v>6587.13</v>
      </c>
      <c r="N1449" s="622">
        <v>1</v>
      </c>
      <c r="O1449" s="622">
        <v>6587.13</v>
      </c>
      <c r="P1449" s="610">
        <v>0.33333333333333337</v>
      </c>
      <c r="Q1449" s="623">
        <v>6587.13</v>
      </c>
    </row>
    <row r="1450" spans="1:17" ht="14.4" customHeight="1" x14ac:dyDescent="0.3">
      <c r="A1450" s="604" t="s">
        <v>2031</v>
      </c>
      <c r="B1450" s="605" t="s">
        <v>1525</v>
      </c>
      <c r="C1450" s="605" t="s">
        <v>1501</v>
      </c>
      <c r="D1450" s="605" t="s">
        <v>1739</v>
      </c>
      <c r="E1450" s="605" t="s">
        <v>1740</v>
      </c>
      <c r="F1450" s="622"/>
      <c r="G1450" s="622"/>
      <c r="H1450" s="622"/>
      <c r="I1450" s="622"/>
      <c r="J1450" s="622">
        <v>6</v>
      </c>
      <c r="K1450" s="622">
        <v>26160</v>
      </c>
      <c r="L1450" s="622">
        <v>1</v>
      </c>
      <c r="M1450" s="622">
        <v>4360</v>
      </c>
      <c r="N1450" s="622"/>
      <c r="O1450" s="622"/>
      <c r="P1450" s="610"/>
      <c r="Q1450" s="623"/>
    </row>
    <row r="1451" spans="1:17" ht="14.4" customHeight="1" x14ac:dyDescent="0.3">
      <c r="A1451" s="604" t="s">
        <v>2031</v>
      </c>
      <c r="B1451" s="605" t="s">
        <v>1525</v>
      </c>
      <c r="C1451" s="605" t="s">
        <v>1501</v>
      </c>
      <c r="D1451" s="605" t="s">
        <v>1832</v>
      </c>
      <c r="E1451" s="605" t="s">
        <v>1833</v>
      </c>
      <c r="F1451" s="622">
        <v>1</v>
      </c>
      <c r="G1451" s="622">
        <v>33125.26</v>
      </c>
      <c r="H1451" s="622">
        <v>1.2499999056611251</v>
      </c>
      <c r="I1451" s="622">
        <v>33125.26</v>
      </c>
      <c r="J1451" s="622">
        <v>1</v>
      </c>
      <c r="K1451" s="622">
        <v>26500.21</v>
      </c>
      <c r="L1451" s="622">
        <v>1</v>
      </c>
      <c r="M1451" s="622">
        <v>26500.21</v>
      </c>
      <c r="N1451" s="622"/>
      <c r="O1451" s="622"/>
      <c r="P1451" s="610"/>
      <c r="Q1451" s="623"/>
    </row>
    <row r="1452" spans="1:17" ht="14.4" customHeight="1" x14ac:dyDescent="0.3">
      <c r="A1452" s="604" t="s">
        <v>2031</v>
      </c>
      <c r="B1452" s="605" t="s">
        <v>1525</v>
      </c>
      <c r="C1452" s="605" t="s">
        <v>1501</v>
      </c>
      <c r="D1452" s="605" t="s">
        <v>1892</v>
      </c>
      <c r="E1452" s="605" t="s">
        <v>1893</v>
      </c>
      <c r="F1452" s="622"/>
      <c r="G1452" s="622"/>
      <c r="H1452" s="622"/>
      <c r="I1452" s="622"/>
      <c r="J1452" s="622">
        <v>1</v>
      </c>
      <c r="K1452" s="622">
        <v>17527.810000000001</v>
      </c>
      <c r="L1452" s="622">
        <v>1</v>
      </c>
      <c r="M1452" s="622">
        <v>17527.810000000001</v>
      </c>
      <c r="N1452" s="622"/>
      <c r="O1452" s="622"/>
      <c r="P1452" s="610"/>
      <c r="Q1452" s="623"/>
    </row>
    <row r="1453" spans="1:17" ht="14.4" customHeight="1" x14ac:dyDescent="0.3">
      <c r="A1453" s="604" t="s">
        <v>2031</v>
      </c>
      <c r="B1453" s="605" t="s">
        <v>1525</v>
      </c>
      <c r="C1453" s="605" t="s">
        <v>1501</v>
      </c>
      <c r="D1453" s="605" t="s">
        <v>1984</v>
      </c>
      <c r="E1453" s="605" t="s">
        <v>1985</v>
      </c>
      <c r="F1453" s="622"/>
      <c r="G1453" s="622"/>
      <c r="H1453" s="622"/>
      <c r="I1453" s="622"/>
      <c r="J1453" s="622">
        <v>1</v>
      </c>
      <c r="K1453" s="622">
        <v>33448</v>
      </c>
      <c r="L1453" s="622">
        <v>1</v>
      </c>
      <c r="M1453" s="622">
        <v>33448</v>
      </c>
      <c r="N1453" s="622"/>
      <c r="O1453" s="622"/>
      <c r="P1453" s="610"/>
      <c r="Q1453" s="623"/>
    </row>
    <row r="1454" spans="1:17" ht="14.4" customHeight="1" x14ac:dyDescent="0.3">
      <c r="A1454" s="604" t="s">
        <v>2031</v>
      </c>
      <c r="B1454" s="605" t="s">
        <v>1525</v>
      </c>
      <c r="C1454" s="605" t="s">
        <v>1501</v>
      </c>
      <c r="D1454" s="605" t="s">
        <v>2032</v>
      </c>
      <c r="E1454" s="605" t="s">
        <v>2033</v>
      </c>
      <c r="F1454" s="622"/>
      <c r="G1454" s="622"/>
      <c r="H1454" s="622"/>
      <c r="I1454" s="622"/>
      <c r="J1454" s="622">
        <v>1</v>
      </c>
      <c r="K1454" s="622">
        <v>1261.46</v>
      </c>
      <c r="L1454" s="622">
        <v>1</v>
      </c>
      <c r="M1454" s="622">
        <v>1261.46</v>
      </c>
      <c r="N1454" s="622"/>
      <c r="O1454" s="622"/>
      <c r="P1454" s="610"/>
      <c r="Q1454" s="623"/>
    </row>
    <row r="1455" spans="1:17" ht="14.4" customHeight="1" x14ac:dyDescent="0.3">
      <c r="A1455" s="604" t="s">
        <v>2031</v>
      </c>
      <c r="B1455" s="605" t="s">
        <v>1525</v>
      </c>
      <c r="C1455" s="605" t="s">
        <v>1508</v>
      </c>
      <c r="D1455" s="605" t="s">
        <v>1553</v>
      </c>
      <c r="E1455" s="605" t="s">
        <v>1554</v>
      </c>
      <c r="F1455" s="622">
        <v>1</v>
      </c>
      <c r="G1455" s="622">
        <v>207</v>
      </c>
      <c r="H1455" s="622"/>
      <c r="I1455" s="622">
        <v>207</v>
      </c>
      <c r="J1455" s="622"/>
      <c r="K1455" s="622"/>
      <c r="L1455" s="622"/>
      <c r="M1455" s="622"/>
      <c r="N1455" s="622"/>
      <c r="O1455" s="622"/>
      <c r="P1455" s="610"/>
      <c r="Q1455" s="623"/>
    </row>
    <row r="1456" spans="1:17" ht="14.4" customHeight="1" x14ac:dyDescent="0.3">
      <c r="A1456" s="604" t="s">
        <v>2031</v>
      </c>
      <c r="B1456" s="605" t="s">
        <v>1525</v>
      </c>
      <c r="C1456" s="605" t="s">
        <v>1508</v>
      </c>
      <c r="D1456" s="605" t="s">
        <v>1555</v>
      </c>
      <c r="E1456" s="605" t="s">
        <v>1556</v>
      </c>
      <c r="F1456" s="622"/>
      <c r="G1456" s="622"/>
      <c r="H1456" s="622"/>
      <c r="I1456" s="622"/>
      <c r="J1456" s="622">
        <v>1</v>
      </c>
      <c r="K1456" s="622">
        <v>155</v>
      </c>
      <c r="L1456" s="622">
        <v>1</v>
      </c>
      <c r="M1456" s="622">
        <v>155</v>
      </c>
      <c r="N1456" s="622">
        <v>2</v>
      </c>
      <c r="O1456" s="622">
        <v>310</v>
      </c>
      <c r="P1456" s="610">
        <v>2</v>
      </c>
      <c r="Q1456" s="623">
        <v>155</v>
      </c>
    </row>
    <row r="1457" spans="1:17" ht="14.4" customHeight="1" x14ac:dyDescent="0.3">
      <c r="A1457" s="604" t="s">
        <v>2031</v>
      </c>
      <c r="B1457" s="605" t="s">
        <v>1525</v>
      </c>
      <c r="C1457" s="605" t="s">
        <v>1508</v>
      </c>
      <c r="D1457" s="605" t="s">
        <v>1557</v>
      </c>
      <c r="E1457" s="605" t="s">
        <v>1558</v>
      </c>
      <c r="F1457" s="622"/>
      <c r="G1457" s="622"/>
      <c r="H1457" s="622"/>
      <c r="I1457" s="622"/>
      <c r="J1457" s="622">
        <v>1</v>
      </c>
      <c r="K1457" s="622">
        <v>187</v>
      </c>
      <c r="L1457" s="622">
        <v>1</v>
      </c>
      <c r="M1457" s="622">
        <v>187</v>
      </c>
      <c r="N1457" s="622"/>
      <c r="O1457" s="622"/>
      <c r="P1457" s="610"/>
      <c r="Q1457" s="623"/>
    </row>
    <row r="1458" spans="1:17" ht="14.4" customHeight="1" x14ac:dyDescent="0.3">
      <c r="A1458" s="604" t="s">
        <v>2031</v>
      </c>
      <c r="B1458" s="605" t="s">
        <v>1525</v>
      </c>
      <c r="C1458" s="605" t="s">
        <v>1508</v>
      </c>
      <c r="D1458" s="605" t="s">
        <v>1559</v>
      </c>
      <c r="E1458" s="605" t="s">
        <v>1560</v>
      </c>
      <c r="F1458" s="622">
        <v>4</v>
      </c>
      <c r="G1458" s="622">
        <v>500</v>
      </c>
      <c r="H1458" s="622">
        <v>0.390625</v>
      </c>
      <c r="I1458" s="622">
        <v>125</v>
      </c>
      <c r="J1458" s="622">
        <v>10</v>
      </c>
      <c r="K1458" s="622">
        <v>1280</v>
      </c>
      <c r="L1458" s="622">
        <v>1</v>
      </c>
      <c r="M1458" s="622">
        <v>128</v>
      </c>
      <c r="N1458" s="622">
        <v>11</v>
      </c>
      <c r="O1458" s="622">
        <v>1408</v>
      </c>
      <c r="P1458" s="610">
        <v>1.1000000000000001</v>
      </c>
      <c r="Q1458" s="623">
        <v>128</v>
      </c>
    </row>
    <row r="1459" spans="1:17" ht="14.4" customHeight="1" x14ac:dyDescent="0.3">
      <c r="A1459" s="604" t="s">
        <v>2031</v>
      </c>
      <c r="B1459" s="605" t="s">
        <v>1525</v>
      </c>
      <c r="C1459" s="605" t="s">
        <v>1508</v>
      </c>
      <c r="D1459" s="605" t="s">
        <v>1561</v>
      </c>
      <c r="E1459" s="605" t="s">
        <v>1562</v>
      </c>
      <c r="F1459" s="622">
        <v>1</v>
      </c>
      <c r="G1459" s="622">
        <v>219</v>
      </c>
      <c r="H1459" s="622">
        <v>6.137892376681614E-2</v>
      </c>
      <c r="I1459" s="622">
        <v>219</v>
      </c>
      <c r="J1459" s="622">
        <v>16</v>
      </c>
      <c r="K1459" s="622">
        <v>3568</v>
      </c>
      <c r="L1459" s="622">
        <v>1</v>
      </c>
      <c r="M1459" s="622">
        <v>223</v>
      </c>
      <c r="N1459" s="622">
        <v>8</v>
      </c>
      <c r="O1459" s="622">
        <v>1784</v>
      </c>
      <c r="P1459" s="610">
        <v>0.5</v>
      </c>
      <c r="Q1459" s="623">
        <v>223</v>
      </c>
    </row>
    <row r="1460" spans="1:17" ht="14.4" customHeight="1" x14ac:dyDescent="0.3">
      <c r="A1460" s="604" t="s">
        <v>2031</v>
      </c>
      <c r="B1460" s="605" t="s">
        <v>1525</v>
      </c>
      <c r="C1460" s="605" t="s">
        <v>1508</v>
      </c>
      <c r="D1460" s="605" t="s">
        <v>1567</v>
      </c>
      <c r="E1460" s="605" t="s">
        <v>1568</v>
      </c>
      <c r="F1460" s="622">
        <v>21</v>
      </c>
      <c r="G1460" s="622">
        <v>4641</v>
      </c>
      <c r="H1460" s="622">
        <v>1.2891666666666666</v>
      </c>
      <c r="I1460" s="622">
        <v>221</v>
      </c>
      <c r="J1460" s="622">
        <v>16</v>
      </c>
      <c r="K1460" s="622">
        <v>3600</v>
      </c>
      <c r="L1460" s="622">
        <v>1</v>
      </c>
      <c r="M1460" s="622">
        <v>225</v>
      </c>
      <c r="N1460" s="622">
        <v>16</v>
      </c>
      <c r="O1460" s="622">
        <v>3600</v>
      </c>
      <c r="P1460" s="610">
        <v>1</v>
      </c>
      <c r="Q1460" s="623">
        <v>225</v>
      </c>
    </row>
    <row r="1461" spans="1:17" ht="14.4" customHeight="1" x14ac:dyDescent="0.3">
      <c r="A1461" s="604" t="s">
        <v>2031</v>
      </c>
      <c r="B1461" s="605" t="s">
        <v>1525</v>
      </c>
      <c r="C1461" s="605" t="s">
        <v>1508</v>
      </c>
      <c r="D1461" s="605" t="s">
        <v>1569</v>
      </c>
      <c r="E1461" s="605" t="s">
        <v>1570</v>
      </c>
      <c r="F1461" s="622">
        <v>5</v>
      </c>
      <c r="G1461" s="622">
        <v>3065</v>
      </c>
      <c r="H1461" s="622">
        <v>4.9039999999999999</v>
      </c>
      <c r="I1461" s="622">
        <v>613</v>
      </c>
      <c r="J1461" s="622">
        <v>1</v>
      </c>
      <c r="K1461" s="622">
        <v>625</v>
      </c>
      <c r="L1461" s="622">
        <v>1</v>
      </c>
      <c r="M1461" s="622">
        <v>625</v>
      </c>
      <c r="N1461" s="622">
        <v>1</v>
      </c>
      <c r="O1461" s="622">
        <v>626</v>
      </c>
      <c r="P1461" s="610">
        <v>1.0016</v>
      </c>
      <c r="Q1461" s="623">
        <v>626</v>
      </c>
    </row>
    <row r="1462" spans="1:17" ht="14.4" customHeight="1" x14ac:dyDescent="0.3">
      <c r="A1462" s="604" t="s">
        <v>2031</v>
      </c>
      <c r="B1462" s="605" t="s">
        <v>1525</v>
      </c>
      <c r="C1462" s="605" t="s">
        <v>1508</v>
      </c>
      <c r="D1462" s="605" t="s">
        <v>1755</v>
      </c>
      <c r="E1462" s="605" t="s">
        <v>1756</v>
      </c>
      <c r="F1462" s="622">
        <v>2</v>
      </c>
      <c r="G1462" s="622">
        <v>8278</v>
      </c>
      <c r="H1462" s="622">
        <v>0.6626641050272174</v>
      </c>
      <c r="I1462" s="622">
        <v>4139</v>
      </c>
      <c r="J1462" s="622">
        <v>3</v>
      </c>
      <c r="K1462" s="622">
        <v>12492</v>
      </c>
      <c r="L1462" s="622">
        <v>1</v>
      </c>
      <c r="M1462" s="622">
        <v>4164</v>
      </c>
      <c r="N1462" s="622"/>
      <c r="O1462" s="622"/>
      <c r="P1462" s="610"/>
      <c r="Q1462" s="623"/>
    </row>
    <row r="1463" spans="1:17" ht="14.4" customHeight="1" x14ac:dyDescent="0.3">
      <c r="A1463" s="604" t="s">
        <v>2031</v>
      </c>
      <c r="B1463" s="605" t="s">
        <v>1525</v>
      </c>
      <c r="C1463" s="605" t="s">
        <v>1508</v>
      </c>
      <c r="D1463" s="605" t="s">
        <v>1759</v>
      </c>
      <c r="E1463" s="605" t="s">
        <v>1760</v>
      </c>
      <c r="F1463" s="622"/>
      <c r="G1463" s="622"/>
      <c r="H1463" s="622"/>
      <c r="I1463" s="622"/>
      <c r="J1463" s="622">
        <v>3</v>
      </c>
      <c r="K1463" s="622">
        <v>18957</v>
      </c>
      <c r="L1463" s="622">
        <v>1</v>
      </c>
      <c r="M1463" s="622">
        <v>6319</v>
      </c>
      <c r="N1463" s="622">
        <v>1</v>
      </c>
      <c r="O1463" s="622">
        <v>6320</v>
      </c>
      <c r="P1463" s="610">
        <v>0.33338608429603839</v>
      </c>
      <c r="Q1463" s="623">
        <v>6320</v>
      </c>
    </row>
    <row r="1464" spans="1:17" ht="14.4" customHeight="1" x14ac:dyDescent="0.3">
      <c r="A1464" s="604" t="s">
        <v>2031</v>
      </c>
      <c r="B1464" s="605" t="s">
        <v>1525</v>
      </c>
      <c r="C1464" s="605" t="s">
        <v>1508</v>
      </c>
      <c r="D1464" s="605" t="s">
        <v>1763</v>
      </c>
      <c r="E1464" s="605" t="s">
        <v>1764</v>
      </c>
      <c r="F1464" s="622">
        <v>6</v>
      </c>
      <c r="G1464" s="622">
        <v>22944</v>
      </c>
      <c r="H1464" s="622">
        <v>0.3302245250431779</v>
      </c>
      <c r="I1464" s="622">
        <v>3824</v>
      </c>
      <c r="J1464" s="622">
        <v>18</v>
      </c>
      <c r="K1464" s="622">
        <v>69480</v>
      </c>
      <c r="L1464" s="622">
        <v>1</v>
      </c>
      <c r="M1464" s="622">
        <v>3860</v>
      </c>
      <c r="N1464" s="622">
        <v>4</v>
      </c>
      <c r="O1464" s="622">
        <v>15440</v>
      </c>
      <c r="P1464" s="610">
        <v>0.22222222222222221</v>
      </c>
      <c r="Q1464" s="623">
        <v>3860</v>
      </c>
    </row>
    <row r="1465" spans="1:17" ht="14.4" customHeight="1" x14ac:dyDescent="0.3">
      <c r="A1465" s="604" t="s">
        <v>2031</v>
      </c>
      <c r="B1465" s="605" t="s">
        <v>1525</v>
      </c>
      <c r="C1465" s="605" t="s">
        <v>1508</v>
      </c>
      <c r="D1465" s="605" t="s">
        <v>1765</v>
      </c>
      <c r="E1465" s="605" t="s">
        <v>1766</v>
      </c>
      <c r="F1465" s="622">
        <v>1</v>
      </c>
      <c r="G1465" s="622">
        <v>5162</v>
      </c>
      <c r="H1465" s="622">
        <v>0.49539347408829176</v>
      </c>
      <c r="I1465" s="622">
        <v>5162</v>
      </c>
      <c r="J1465" s="622">
        <v>2</v>
      </c>
      <c r="K1465" s="622">
        <v>10420</v>
      </c>
      <c r="L1465" s="622">
        <v>1</v>
      </c>
      <c r="M1465" s="622">
        <v>5210</v>
      </c>
      <c r="N1465" s="622"/>
      <c r="O1465" s="622"/>
      <c r="P1465" s="610"/>
      <c r="Q1465" s="623"/>
    </row>
    <row r="1466" spans="1:17" ht="14.4" customHeight="1" x14ac:dyDescent="0.3">
      <c r="A1466" s="604" t="s">
        <v>2031</v>
      </c>
      <c r="B1466" s="605" t="s">
        <v>1525</v>
      </c>
      <c r="C1466" s="605" t="s">
        <v>1508</v>
      </c>
      <c r="D1466" s="605" t="s">
        <v>1767</v>
      </c>
      <c r="E1466" s="605" t="s">
        <v>1768</v>
      </c>
      <c r="F1466" s="622">
        <v>2</v>
      </c>
      <c r="G1466" s="622">
        <v>15706</v>
      </c>
      <c r="H1466" s="622">
        <v>0.16515247108307046</v>
      </c>
      <c r="I1466" s="622">
        <v>7853</v>
      </c>
      <c r="J1466" s="622">
        <v>12</v>
      </c>
      <c r="K1466" s="622">
        <v>95100</v>
      </c>
      <c r="L1466" s="622">
        <v>1</v>
      </c>
      <c r="M1466" s="622">
        <v>7925</v>
      </c>
      <c r="N1466" s="622">
        <v>5</v>
      </c>
      <c r="O1466" s="622">
        <v>39630</v>
      </c>
      <c r="P1466" s="610">
        <v>0.41671924290220819</v>
      </c>
      <c r="Q1466" s="623">
        <v>7926</v>
      </c>
    </row>
    <row r="1467" spans="1:17" ht="14.4" customHeight="1" x14ac:dyDescent="0.3">
      <c r="A1467" s="604" t="s">
        <v>2031</v>
      </c>
      <c r="B1467" s="605" t="s">
        <v>1525</v>
      </c>
      <c r="C1467" s="605" t="s">
        <v>1508</v>
      </c>
      <c r="D1467" s="605" t="s">
        <v>1769</v>
      </c>
      <c r="E1467" s="605" t="s">
        <v>1770</v>
      </c>
      <c r="F1467" s="622"/>
      <c r="G1467" s="622"/>
      <c r="H1467" s="622"/>
      <c r="I1467" s="622"/>
      <c r="J1467" s="622">
        <v>3</v>
      </c>
      <c r="K1467" s="622">
        <v>5106</v>
      </c>
      <c r="L1467" s="622">
        <v>1</v>
      </c>
      <c r="M1467" s="622">
        <v>1702</v>
      </c>
      <c r="N1467" s="622">
        <v>1</v>
      </c>
      <c r="O1467" s="622">
        <v>1702</v>
      </c>
      <c r="P1467" s="610">
        <v>0.33333333333333331</v>
      </c>
      <c r="Q1467" s="623">
        <v>1702</v>
      </c>
    </row>
    <row r="1468" spans="1:17" ht="14.4" customHeight="1" x14ac:dyDescent="0.3">
      <c r="A1468" s="604" t="s">
        <v>2031</v>
      </c>
      <c r="B1468" s="605" t="s">
        <v>1525</v>
      </c>
      <c r="C1468" s="605" t="s">
        <v>1508</v>
      </c>
      <c r="D1468" s="605" t="s">
        <v>1589</v>
      </c>
      <c r="E1468" s="605" t="s">
        <v>1590</v>
      </c>
      <c r="F1468" s="622">
        <v>9</v>
      </c>
      <c r="G1468" s="622">
        <v>11529</v>
      </c>
      <c r="H1468" s="622">
        <v>1.2737819025522041</v>
      </c>
      <c r="I1468" s="622">
        <v>1281</v>
      </c>
      <c r="J1468" s="622">
        <v>7</v>
      </c>
      <c r="K1468" s="622">
        <v>9051</v>
      </c>
      <c r="L1468" s="622">
        <v>1</v>
      </c>
      <c r="M1468" s="622">
        <v>1293</v>
      </c>
      <c r="N1468" s="622">
        <v>14</v>
      </c>
      <c r="O1468" s="622">
        <v>18116</v>
      </c>
      <c r="P1468" s="610">
        <v>2.0015467904098996</v>
      </c>
      <c r="Q1468" s="623">
        <v>1294</v>
      </c>
    </row>
    <row r="1469" spans="1:17" ht="14.4" customHeight="1" x14ac:dyDescent="0.3">
      <c r="A1469" s="604" t="s">
        <v>2031</v>
      </c>
      <c r="B1469" s="605" t="s">
        <v>1525</v>
      </c>
      <c r="C1469" s="605" t="s">
        <v>1508</v>
      </c>
      <c r="D1469" s="605" t="s">
        <v>1591</v>
      </c>
      <c r="E1469" s="605" t="s">
        <v>1592</v>
      </c>
      <c r="F1469" s="622">
        <v>9</v>
      </c>
      <c r="G1469" s="622">
        <v>10503</v>
      </c>
      <c r="H1469" s="622">
        <v>1.4872557349192863</v>
      </c>
      <c r="I1469" s="622">
        <v>1167</v>
      </c>
      <c r="J1469" s="622">
        <v>6</v>
      </c>
      <c r="K1469" s="622">
        <v>7062</v>
      </c>
      <c r="L1469" s="622">
        <v>1</v>
      </c>
      <c r="M1469" s="622">
        <v>1177</v>
      </c>
      <c r="N1469" s="622">
        <v>13</v>
      </c>
      <c r="O1469" s="622">
        <v>15314</v>
      </c>
      <c r="P1469" s="610">
        <v>2.1685075049561031</v>
      </c>
      <c r="Q1469" s="623">
        <v>1178</v>
      </c>
    </row>
    <row r="1470" spans="1:17" ht="14.4" customHeight="1" x14ac:dyDescent="0.3">
      <c r="A1470" s="604" t="s">
        <v>2031</v>
      </c>
      <c r="B1470" s="605" t="s">
        <v>1525</v>
      </c>
      <c r="C1470" s="605" t="s">
        <v>1508</v>
      </c>
      <c r="D1470" s="605" t="s">
        <v>1593</v>
      </c>
      <c r="E1470" s="605" t="s">
        <v>1594</v>
      </c>
      <c r="F1470" s="622"/>
      <c r="G1470" s="622"/>
      <c r="H1470" s="622"/>
      <c r="I1470" s="622"/>
      <c r="J1470" s="622">
        <v>1</v>
      </c>
      <c r="K1470" s="622">
        <v>5157</v>
      </c>
      <c r="L1470" s="622">
        <v>1</v>
      </c>
      <c r="M1470" s="622">
        <v>5157</v>
      </c>
      <c r="N1470" s="622">
        <v>3</v>
      </c>
      <c r="O1470" s="622">
        <v>15471</v>
      </c>
      <c r="P1470" s="610">
        <v>3</v>
      </c>
      <c r="Q1470" s="623">
        <v>5157</v>
      </c>
    </row>
    <row r="1471" spans="1:17" ht="14.4" customHeight="1" x14ac:dyDescent="0.3">
      <c r="A1471" s="604" t="s">
        <v>2031</v>
      </c>
      <c r="B1471" s="605" t="s">
        <v>1525</v>
      </c>
      <c r="C1471" s="605" t="s">
        <v>1508</v>
      </c>
      <c r="D1471" s="605" t="s">
        <v>1771</v>
      </c>
      <c r="E1471" s="605" t="s">
        <v>1772</v>
      </c>
      <c r="F1471" s="622"/>
      <c r="G1471" s="622"/>
      <c r="H1471" s="622"/>
      <c r="I1471" s="622"/>
      <c r="J1471" s="622">
        <v>1</v>
      </c>
      <c r="K1471" s="622">
        <v>800</v>
      </c>
      <c r="L1471" s="622">
        <v>1</v>
      </c>
      <c r="M1471" s="622">
        <v>800</v>
      </c>
      <c r="N1471" s="622">
        <v>1</v>
      </c>
      <c r="O1471" s="622">
        <v>801</v>
      </c>
      <c r="P1471" s="610">
        <v>1.00125</v>
      </c>
      <c r="Q1471" s="623">
        <v>801</v>
      </c>
    </row>
    <row r="1472" spans="1:17" ht="14.4" customHeight="1" x14ac:dyDescent="0.3">
      <c r="A1472" s="604" t="s">
        <v>2031</v>
      </c>
      <c r="B1472" s="605" t="s">
        <v>1525</v>
      </c>
      <c r="C1472" s="605" t="s">
        <v>1508</v>
      </c>
      <c r="D1472" s="605" t="s">
        <v>1601</v>
      </c>
      <c r="E1472" s="605" t="s">
        <v>1602</v>
      </c>
      <c r="F1472" s="622">
        <v>138</v>
      </c>
      <c r="G1472" s="622">
        <v>24150</v>
      </c>
      <c r="H1472" s="622">
        <v>0.83705937402516373</v>
      </c>
      <c r="I1472" s="622">
        <v>175</v>
      </c>
      <c r="J1472" s="622">
        <v>163</v>
      </c>
      <c r="K1472" s="622">
        <v>28851</v>
      </c>
      <c r="L1472" s="622">
        <v>1</v>
      </c>
      <c r="M1472" s="622">
        <v>177</v>
      </c>
      <c r="N1472" s="622">
        <v>173</v>
      </c>
      <c r="O1472" s="622">
        <v>30621</v>
      </c>
      <c r="P1472" s="610">
        <v>1.0613496932515338</v>
      </c>
      <c r="Q1472" s="623">
        <v>177</v>
      </c>
    </row>
    <row r="1473" spans="1:17" ht="14.4" customHeight="1" x14ac:dyDescent="0.3">
      <c r="A1473" s="604" t="s">
        <v>2031</v>
      </c>
      <c r="B1473" s="605" t="s">
        <v>1525</v>
      </c>
      <c r="C1473" s="605" t="s">
        <v>1508</v>
      </c>
      <c r="D1473" s="605" t="s">
        <v>1603</v>
      </c>
      <c r="E1473" s="605" t="s">
        <v>1604</v>
      </c>
      <c r="F1473" s="622">
        <v>7</v>
      </c>
      <c r="G1473" s="622">
        <v>14007</v>
      </c>
      <c r="H1473" s="622">
        <v>0.62175958806818177</v>
      </c>
      <c r="I1473" s="622">
        <v>2001</v>
      </c>
      <c r="J1473" s="622">
        <v>11</v>
      </c>
      <c r="K1473" s="622">
        <v>22528</v>
      </c>
      <c r="L1473" s="622">
        <v>1</v>
      </c>
      <c r="M1473" s="622">
        <v>2048</v>
      </c>
      <c r="N1473" s="622">
        <v>11</v>
      </c>
      <c r="O1473" s="622">
        <v>22539</v>
      </c>
      <c r="P1473" s="610">
        <v>1.00048828125</v>
      </c>
      <c r="Q1473" s="623">
        <v>2049</v>
      </c>
    </row>
    <row r="1474" spans="1:17" ht="14.4" customHeight="1" x14ac:dyDescent="0.3">
      <c r="A1474" s="604" t="s">
        <v>2031</v>
      </c>
      <c r="B1474" s="605" t="s">
        <v>1525</v>
      </c>
      <c r="C1474" s="605" t="s">
        <v>1508</v>
      </c>
      <c r="D1474" s="605" t="s">
        <v>1615</v>
      </c>
      <c r="E1474" s="605" t="s">
        <v>1616</v>
      </c>
      <c r="F1474" s="622">
        <v>4</v>
      </c>
      <c r="G1474" s="622">
        <v>2648</v>
      </c>
      <c r="H1474" s="622">
        <v>3.9287833827893177</v>
      </c>
      <c r="I1474" s="622">
        <v>662</v>
      </c>
      <c r="J1474" s="622">
        <v>1</v>
      </c>
      <c r="K1474" s="622">
        <v>674</v>
      </c>
      <c r="L1474" s="622">
        <v>1</v>
      </c>
      <c r="M1474" s="622">
        <v>674</v>
      </c>
      <c r="N1474" s="622">
        <v>1</v>
      </c>
      <c r="O1474" s="622">
        <v>675</v>
      </c>
      <c r="P1474" s="610">
        <v>1.0014836795252227</v>
      </c>
      <c r="Q1474" s="623">
        <v>675</v>
      </c>
    </row>
    <row r="1475" spans="1:17" ht="14.4" customHeight="1" x14ac:dyDescent="0.3">
      <c r="A1475" s="604" t="s">
        <v>2031</v>
      </c>
      <c r="B1475" s="605" t="s">
        <v>1525</v>
      </c>
      <c r="C1475" s="605" t="s">
        <v>1508</v>
      </c>
      <c r="D1475" s="605" t="s">
        <v>1847</v>
      </c>
      <c r="E1475" s="605" t="s">
        <v>1848</v>
      </c>
      <c r="F1475" s="622">
        <v>1</v>
      </c>
      <c r="G1475" s="622">
        <v>2082</v>
      </c>
      <c r="H1475" s="622">
        <v>0.98532891623284424</v>
      </c>
      <c r="I1475" s="622">
        <v>2082</v>
      </c>
      <c r="J1475" s="622">
        <v>1</v>
      </c>
      <c r="K1475" s="622">
        <v>2113</v>
      </c>
      <c r="L1475" s="622">
        <v>1</v>
      </c>
      <c r="M1475" s="622">
        <v>2113</v>
      </c>
      <c r="N1475" s="622"/>
      <c r="O1475" s="622"/>
      <c r="P1475" s="610"/>
      <c r="Q1475" s="623"/>
    </row>
    <row r="1476" spans="1:17" ht="14.4" customHeight="1" x14ac:dyDescent="0.3">
      <c r="A1476" s="604" t="s">
        <v>2031</v>
      </c>
      <c r="B1476" s="605" t="s">
        <v>1525</v>
      </c>
      <c r="C1476" s="605" t="s">
        <v>1508</v>
      </c>
      <c r="D1476" s="605" t="s">
        <v>1619</v>
      </c>
      <c r="E1476" s="605" t="s">
        <v>1620</v>
      </c>
      <c r="F1476" s="622">
        <v>1</v>
      </c>
      <c r="G1476" s="622">
        <v>151</v>
      </c>
      <c r="H1476" s="622">
        <v>0.48709677419354841</v>
      </c>
      <c r="I1476" s="622">
        <v>151</v>
      </c>
      <c r="J1476" s="622">
        <v>2</v>
      </c>
      <c r="K1476" s="622">
        <v>310</v>
      </c>
      <c r="L1476" s="622">
        <v>1</v>
      </c>
      <c r="M1476" s="622">
        <v>155</v>
      </c>
      <c r="N1476" s="622"/>
      <c r="O1476" s="622"/>
      <c r="P1476" s="610"/>
      <c r="Q1476" s="623"/>
    </row>
    <row r="1477" spans="1:17" ht="14.4" customHeight="1" x14ac:dyDescent="0.3">
      <c r="A1477" s="604" t="s">
        <v>2031</v>
      </c>
      <c r="B1477" s="605" t="s">
        <v>1525</v>
      </c>
      <c r="C1477" s="605" t="s">
        <v>1508</v>
      </c>
      <c r="D1477" s="605" t="s">
        <v>1621</v>
      </c>
      <c r="E1477" s="605" t="s">
        <v>1622</v>
      </c>
      <c r="F1477" s="622">
        <v>2</v>
      </c>
      <c r="G1477" s="622">
        <v>390</v>
      </c>
      <c r="H1477" s="622"/>
      <c r="I1477" s="622">
        <v>195</v>
      </c>
      <c r="J1477" s="622"/>
      <c r="K1477" s="622"/>
      <c r="L1477" s="622"/>
      <c r="M1477" s="622"/>
      <c r="N1477" s="622"/>
      <c r="O1477" s="622"/>
      <c r="P1477" s="610"/>
      <c r="Q1477" s="623"/>
    </row>
    <row r="1478" spans="1:17" ht="14.4" customHeight="1" x14ac:dyDescent="0.3">
      <c r="A1478" s="604" t="s">
        <v>2031</v>
      </c>
      <c r="B1478" s="605" t="s">
        <v>1525</v>
      </c>
      <c r="C1478" s="605" t="s">
        <v>1508</v>
      </c>
      <c r="D1478" s="605" t="s">
        <v>1623</v>
      </c>
      <c r="E1478" s="605" t="s">
        <v>1624</v>
      </c>
      <c r="F1478" s="622">
        <v>40</v>
      </c>
      <c r="G1478" s="622">
        <v>8000</v>
      </c>
      <c r="H1478" s="622">
        <v>0.29708853238265004</v>
      </c>
      <c r="I1478" s="622">
        <v>200</v>
      </c>
      <c r="J1478" s="622">
        <v>132</v>
      </c>
      <c r="K1478" s="622">
        <v>26928</v>
      </c>
      <c r="L1478" s="622">
        <v>1</v>
      </c>
      <c r="M1478" s="622">
        <v>204</v>
      </c>
      <c r="N1478" s="622">
        <v>62</v>
      </c>
      <c r="O1478" s="622">
        <v>12648</v>
      </c>
      <c r="P1478" s="610">
        <v>0.46969696969696972</v>
      </c>
      <c r="Q1478" s="623">
        <v>204</v>
      </c>
    </row>
    <row r="1479" spans="1:17" ht="14.4" customHeight="1" x14ac:dyDescent="0.3">
      <c r="A1479" s="604" t="s">
        <v>2031</v>
      </c>
      <c r="B1479" s="605" t="s">
        <v>1525</v>
      </c>
      <c r="C1479" s="605" t="s">
        <v>1508</v>
      </c>
      <c r="D1479" s="605" t="s">
        <v>1625</v>
      </c>
      <c r="E1479" s="605" t="s">
        <v>1626</v>
      </c>
      <c r="F1479" s="622">
        <v>9</v>
      </c>
      <c r="G1479" s="622">
        <v>3762</v>
      </c>
      <c r="H1479" s="622">
        <v>4.415492957746479</v>
      </c>
      <c r="I1479" s="622">
        <v>418</v>
      </c>
      <c r="J1479" s="622">
        <v>2</v>
      </c>
      <c r="K1479" s="622">
        <v>852</v>
      </c>
      <c r="L1479" s="622">
        <v>1</v>
      </c>
      <c r="M1479" s="622">
        <v>426</v>
      </c>
      <c r="N1479" s="622">
        <v>1</v>
      </c>
      <c r="O1479" s="622">
        <v>426</v>
      </c>
      <c r="P1479" s="610">
        <v>0.5</v>
      </c>
      <c r="Q1479" s="623">
        <v>426</v>
      </c>
    </row>
    <row r="1480" spans="1:17" ht="14.4" customHeight="1" x14ac:dyDescent="0.3">
      <c r="A1480" s="604" t="s">
        <v>2031</v>
      </c>
      <c r="B1480" s="605" t="s">
        <v>1525</v>
      </c>
      <c r="C1480" s="605" t="s">
        <v>1508</v>
      </c>
      <c r="D1480" s="605" t="s">
        <v>1627</v>
      </c>
      <c r="E1480" s="605" t="s">
        <v>1628</v>
      </c>
      <c r="F1480" s="622"/>
      <c r="G1480" s="622"/>
      <c r="H1480" s="622"/>
      <c r="I1480" s="622"/>
      <c r="J1480" s="622"/>
      <c r="K1480" s="622"/>
      <c r="L1480" s="622"/>
      <c r="M1480" s="622"/>
      <c r="N1480" s="622">
        <v>1</v>
      </c>
      <c r="O1480" s="622">
        <v>163</v>
      </c>
      <c r="P1480" s="610"/>
      <c r="Q1480" s="623">
        <v>163</v>
      </c>
    </row>
    <row r="1481" spans="1:17" ht="14.4" customHeight="1" x14ac:dyDescent="0.3">
      <c r="A1481" s="604" t="s">
        <v>2031</v>
      </c>
      <c r="B1481" s="605" t="s">
        <v>1525</v>
      </c>
      <c r="C1481" s="605" t="s">
        <v>1508</v>
      </c>
      <c r="D1481" s="605" t="s">
        <v>1629</v>
      </c>
      <c r="E1481" s="605" t="s">
        <v>1630</v>
      </c>
      <c r="F1481" s="622">
        <v>2</v>
      </c>
      <c r="G1481" s="622">
        <v>856</v>
      </c>
      <c r="H1481" s="622">
        <v>1.963302752293578</v>
      </c>
      <c r="I1481" s="622">
        <v>428</v>
      </c>
      <c r="J1481" s="622">
        <v>1</v>
      </c>
      <c r="K1481" s="622">
        <v>436</v>
      </c>
      <c r="L1481" s="622">
        <v>1</v>
      </c>
      <c r="M1481" s="622">
        <v>436</v>
      </c>
      <c r="N1481" s="622"/>
      <c r="O1481" s="622"/>
      <c r="P1481" s="610"/>
      <c r="Q1481" s="623"/>
    </row>
    <row r="1482" spans="1:17" ht="14.4" customHeight="1" x14ac:dyDescent="0.3">
      <c r="A1482" s="604" t="s">
        <v>2031</v>
      </c>
      <c r="B1482" s="605" t="s">
        <v>1525</v>
      </c>
      <c r="C1482" s="605" t="s">
        <v>1508</v>
      </c>
      <c r="D1482" s="605" t="s">
        <v>1631</v>
      </c>
      <c r="E1482" s="605" t="s">
        <v>1632</v>
      </c>
      <c r="F1482" s="622">
        <v>11</v>
      </c>
      <c r="G1482" s="622">
        <v>23353</v>
      </c>
      <c r="H1482" s="622">
        <v>0.51627094663306361</v>
      </c>
      <c r="I1482" s="622">
        <v>2123</v>
      </c>
      <c r="J1482" s="622">
        <v>21</v>
      </c>
      <c r="K1482" s="622">
        <v>45234</v>
      </c>
      <c r="L1482" s="622">
        <v>1</v>
      </c>
      <c r="M1482" s="622">
        <v>2154</v>
      </c>
      <c r="N1482" s="622">
        <v>23</v>
      </c>
      <c r="O1482" s="622">
        <v>49565</v>
      </c>
      <c r="P1482" s="610">
        <v>1.0957465623203784</v>
      </c>
      <c r="Q1482" s="623">
        <v>2155</v>
      </c>
    </row>
    <row r="1483" spans="1:17" ht="14.4" customHeight="1" x14ac:dyDescent="0.3">
      <c r="A1483" s="604" t="s">
        <v>2031</v>
      </c>
      <c r="B1483" s="605" t="s">
        <v>1525</v>
      </c>
      <c r="C1483" s="605" t="s">
        <v>1508</v>
      </c>
      <c r="D1483" s="605" t="s">
        <v>1773</v>
      </c>
      <c r="E1483" s="605" t="s">
        <v>1764</v>
      </c>
      <c r="F1483" s="622">
        <v>9</v>
      </c>
      <c r="G1483" s="622">
        <v>16821</v>
      </c>
      <c r="H1483" s="622">
        <v>0.49496822033898308</v>
      </c>
      <c r="I1483" s="622">
        <v>1869</v>
      </c>
      <c r="J1483" s="622">
        <v>18</v>
      </c>
      <c r="K1483" s="622">
        <v>33984</v>
      </c>
      <c r="L1483" s="622">
        <v>1</v>
      </c>
      <c r="M1483" s="622">
        <v>1888</v>
      </c>
      <c r="N1483" s="622">
        <v>8</v>
      </c>
      <c r="O1483" s="622">
        <v>15112</v>
      </c>
      <c r="P1483" s="610">
        <v>0.4446798493408663</v>
      </c>
      <c r="Q1483" s="623">
        <v>1889</v>
      </c>
    </row>
    <row r="1484" spans="1:17" ht="14.4" customHeight="1" x14ac:dyDescent="0.3">
      <c r="A1484" s="604" t="s">
        <v>2031</v>
      </c>
      <c r="B1484" s="605" t="s">
        <v>1525</v>
      </c>
      <c r="C1484" s="605" t="s">
        <v>1508</v>
      </c>
      <c r="D1484" s="605" t="s">
        <v>1635</v>
      </c>
      <c r="E1484" s="605" t="s">
        <v>1636</v>
      </c>
      <c r="F1484" s="622"/>
      <c r="G1484" s="622"/>
      <c r="H1484" s="622"/>
      <c r="I1484" s="622"/>
      <c r="J1484" s="622">
        <v>2</v>
      </c>
      <c r="K1484" s="622">
        <v>1866</v>
      </c>
      <c r="L1484" s="622">
        <v>1</v>
      </c>
      <c r="M1484" s="622">
        <v>933</v>
      </c>
      <c r="N1484" s="622"/>
      <c r="O1484" s="622"/>
      <c r="P1484" s="610"/>
      <c r="Q1484" s="623"/>
    </row>
    <row r="1485" spans="1:17" ht="14.4" customHeight="1" x14ac:dyDescent="0.3">
      <c r="A1485" s="604" t="s">
        <v>2031</v>
      </c>
      <c r="B1485" s="605" t="s">
        <v>1525</v>
      </c>
      <c r="C1485" s="605" t="s">
        <v>1508</v>
      </c>
      <c r="D1485" s="605" t="s">
        <v>1776</v>
      </c>
      <c r="E1485" s="605" t="s">
        <v>1777</v>
      </c>
      <c r="F1485" s="622">
        <v>5</v>
      </c>
      <c r="G1485" s="622">
        <v>41995</v>
      </c>
      <c r="H1485" s="622">
        <v>0.45132134681726832</v>
      </c>
      <c r="I1485" s="622">
        <v>8399</v>
      </c>
      <c r="J1485" s="622">
        <v>11</v>
      </c>
      <c r="K1485" s="622">
        <v>93049</v>
      </c>
      <c r="L1485" s="622">
        <v>1</v>
      </c>
      <c r="M1485" s="622">
        <v>8459</v>
      </c>
      <c r="N1485" s="622">
        <v>4</v>
      </c>
      <c r="O1485" s="622">
        <v>33840</v>
      </c>
      <c r="P1485" s="610">
        <v>0.36367935173940613</v>
      </c>
      <c r="Q1485" s="623">
        <v>8460</v>
      </c>
    </row>
    <row r="1486" spans="1:17" ht="14.4" customHeight="1" x14ac:dyDescent="0.3">
      <c r="A1486" s="604" t="s">
        <v>2031</v>
      </c>
      <c r="B1486" s="605" t="s">
        <v>1525</v>
      </c>
      <c r="C1486" s="605" t="s">
        <v>1508</v>
      </c>
      <c r="D1486" s="605" t="s">
        <v>1849</v>
      </c>
      <c r="E1486" s="605" t="s">
        <v>1850</v>
      </c>
      <c r="F1486" s="622">
        <v>1</v>
      </c>
      <c r="G1486" s="622">
        <v>0</v>
      </c>
      <c r="H1486" s="622"/>
      <c r="I1486" s="622">
        <v>0</v>
      </c>
      <c r="J1486" s="622">
        <v>1</v>
      </c>
      <c r="K1486" s="622">
        <v>0</v>
      </c>
      <c r="L1486" s="622"/>
      <c r="M1486" s="622">
        <v>0</v>
      </c>
      <c r="N1486" s="622"/>
      <c r="O1486" s="622"/>
      <c r="P1486" s="610"/>
      <c r="Q1486" s="623"/>
    </row>
    <row r="1487" spans="1:17" ht="14.4" customHeight="1" thickBot="1" x14ac:dyDescent="0.35">
      <c r="A1487" s="612" t="s">
        <v>2031</v>
      </c>
      <c r="B1487" s="613" t="s">
        <v>1525</v>
      </c>
      <c r="C1487" s="613" t="s">
        <v>1508</v>
      </c>
      <c r="D1487" s="613" t="s">
        <v>1853</v>
      </c>
      <c r="E1487" s="613" t="s">
        <v>1854</v>
      </c>
      <c r="F1487" s="624"/>
      <c r="G1487" s="624"/>
      <c r="H1487" s="624"/>
      <c r="I1487" s="624"/>
      <c r="J1487" s="624">
        <v>3</v>
      </c>
      <c r="K1487" s="624">
        <v>0</v>
      </c>
      <c r="L1487" s="624"/>
      <c r="M1487" s="624">
        <v>0</v>
      </c>
      <c r="N1487" s="624"/>
      <c r="O1487" s="624"/>
      <c r="P1487" s="618"/>
      <c r="Q1487" s="62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10" t="s">
        <v>100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268" t="s">
        <v>304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4" t="s">
        <v>72</v>
      </c>
      <c r="C31" s="475"/>
      <c r="D31" s="475"/>
      <c r="E31" s="476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2017-03-31T13:16:22Z</dcterms:modified>
</cp:coreProperties>
</file>