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>'ON Data'!$B$3:$B$16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E18" i="419" l="1"/>
  <c r="C18" i="419"/>
  <c r="F18" i="419"/>
  <c r="D18" i="419"/>
  <c r="G18" i="419"/>
  <c r="H18" i="419"/>
  <c r="I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H21" i="419" l="1"/>
  <c r="G21" i="419"/>
  <c r="F21" i="419"/>
  <c r="F23" i="419" l="1"/>
  <c r="G23" i="419"/>
  <c r="H23" i="419"/>
  <c r="F22" i="419"/>
  <c r="G22" i="419"/>
  <c r="H22" i="419"/>
  <c r="N3" i="418"/>
  <c r="E21" i="419" l="1"/>
  <c r="E22" i="419" s="1"/>
  <c r="D21" i="419"/>
  <c r="D23" i="419" l="1"/>
  <c r="E23" i="419"/>
  <c r="D22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C6" i="419"/>
  <c r="I6" i="419"/>
  <c r="H6" i="419"/>
  <c r="G6" i="419"/>
  <c r="D6" i="419"/>
  <c r="F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C19" i="414"/>
  <c r="D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<sst xmlns="http://schemas.openxmlformats.org/spreadsheetml/2006/main" count="21807" uniqueCount="2427">
  <si>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</si>
  <si>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</si>
  <si>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</si>
  <si>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</si>
  <si>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</si>
  <si>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</si>
  <si>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</si>
  <si>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</si>
  <si>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</si>
  <si>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</si>
  <si>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</si>
  <si>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</si>
  <si>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</si>
  <si>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</si>
  <si>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</si>
  <si>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</si>
  <si>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</si>
  <si>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</si>
  <si>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</si>
  <si>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</si>
  <si>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</si>
  <si>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</si>
  <si>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</si>
  <si>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</si>
  <si>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</si>
  <si>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</si>
  <si>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</si>
  <si>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</si>
  <si>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</si>
  <si>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</si>
  <si>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</si>
  <si>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</si>
  <si>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</si>
  <si>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</si>
  <si>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</si>
  <si>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</si>
  <si>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</si>
  <si>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</si>
  <si>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</si>
  <si>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</si>
  <si>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</si>
  <si>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</si>
  <si>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</si>
  <si>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</si>
  <si>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</si>
  <si>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</si>
  <si>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</si>
  <si>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</si>
  <si>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</si>
  <si>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</si>
  <si>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</si>
  <si>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</si>
  <si>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</si>
  <si>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</si>
  <si>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</si>
  <si>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</si>
  <si>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</si>
  <si>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</si>
  <si>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</si>
  <si>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</si>
  <si>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</si>
  <si>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</si>
  <si>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</si>
  <si>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</si>
  <si>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</si>
  <si>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</si>
  <si>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</si>
  <si>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</si>
  <si>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</si>
  <si>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</si>
  <si>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</si>
  <si>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</si>
  <si>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</si>
  <si>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</si>
  <si>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</si>
  <si>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</si>
  <si>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</si>
  <si>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</si>
  <si>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</si>
  <si>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</si>
  <si>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</si>
  <si>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</si>
  <si>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</si>
  <si>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</si>
  <si>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</si>
  <si>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</si>
  <si>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</si>
  <si>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</si>
  <si>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</si>
  <si>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</si>
  <si>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</si>
  <si>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</si>
  <si>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</si>
  <si>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</si>
  <si>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</si>
  <si>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</si>
  <si>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</si>
  <si>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</si>
  <si>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</si>
  <si>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</si>
  <si>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</si>
  <si>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</si>
  <si>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</si>
  <si>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</si>
  <si>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</si>
  <si>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</si>
  <si>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</si>
  <si>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</si>
  <si>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</si>
  <si>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</si>
  <si>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</si>
  <si>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</si>
  <si>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</si>
  <si>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</si>
  <si>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</si>
  <si>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</si>
  <si>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</si>
  <si>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</si>
  <si>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</si>
  <si>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</si>
  <si>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</si>
  <si>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</si>
  <si>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</si>
  <si>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</si>
  <si>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</si>
  <si>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</si>
  <si>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</si>
  <si>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</si>
  <si>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</si>
  <si>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</si>
  <si>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</si>
  <si>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</si>
  <si>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</si>
  <si>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</si>
  <si>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</si>
  <si>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</si>
  <si>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</si>
  <si>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</si>
  <si>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</si>
  <si>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</si>
  <si>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</si>
  <si>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</si>
  <si>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</si>
  <si>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</si>
  <si>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</si>
  <si>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</si>
  <si>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</si>
  <si>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</si>
  <si>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</si>
  <si>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</si>
  <si>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</si>
  <si>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</si>
  <si>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</si>
  <si>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</si>
  <si>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</si>
  <si>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</si>
  <si>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</si>
  <si>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</si>
  <si>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</si>
  <si>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</si>
  <si>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</si>
  <si>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</si>
  <si>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</si>
  <si>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</si>
  <si>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</si>
  <si>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</si>
  <si>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</si>
  <si>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</si>
  <si>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</si>
  <si>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</si>
  <si>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</si>
  <si>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</si>
  <si>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</si>
  <si>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</si>
  <si>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</si>
  <si>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</si>
  <si>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</si>
  <si>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</si>
  <si>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</si>
  <si>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</si>
  <si>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</si>
  <si>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</si>
  <si>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</si>
  <si>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</si>
  <si>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</si>
  <si>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</si>
  <si>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</si>
  <si>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</si>
  <si>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</si>
  <si>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</si>
  <si>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</si>
  <si>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</si>
  <si>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</si>
  <si>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</si>
  <si>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</si>
  <si>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</si>
  <si>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</si>
  <si>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</si>
  <si>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</si>
  <si>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</si>
  <si>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</si>
  <si>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</si>
  <si>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</si>
  <si>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</si>
  <si>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</si>
  <si>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</si>
  <si>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</si>
  <si>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</si>
  <si>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</si>
  <si>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</si>
  <si>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</si>
  <si>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</si>
  <si>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</si>
  <si>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</si>
  <si>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</si>
  <si>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</si>
  <si>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</si>
  <si>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</si>
  <si>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</si>
  <si>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</si>
  <si>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</si>
  <si>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</si>
  <si>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</si>
  <si>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</si>
  <si>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</si>
  <si>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</si>
  <si>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</si>
  <si>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</si>
  <si>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</si>
  <si>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</si>
  <si>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</si>
  <si>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</si>
  <si>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</si>
  <si>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</si>
  <si>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</si>
  <si>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</si>
  <si>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</si>
  <si>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</si>
  <si>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</si>
  <si>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</si>
  <si>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</si>
  <si>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</si>
  <si>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</si>
  <si>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</si>
  <si>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</si>
  <si>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</si>
  <si>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</si>
  <si>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</si>
  <si>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</si>
  <si>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</si>
  <si>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</si>
  <si>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</si>
  <si>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</si>
  <si>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</si>
  <si>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</si>
  <si>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</si>
  <si>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</si>
  <si>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</si>
  <si>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</si>
  <si>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</si>
  <si>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</si>
  <si>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</si>
  <si>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</si>
  <si>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</si>
  <si>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</si>
  <si>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</si>
  <si>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</si>
  <si>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</si>
  <si>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</si>
  <si>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</si>
  <si>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</si>
  <si>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</si>
  <si>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</si>
  <si>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</si>
  <si>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</si>
  <si>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</si>
  <si>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</si>
  <si>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</si>
  <si>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</si>
  <si>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</si>
  <si>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</si>
  <si>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</si>
  <si>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</si>
  <si>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--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</si>
  <si>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</si>
  <si>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</si>
  <si>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</si>
  <si>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</si>
  <si>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</si>
  <si>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</si>
  <si>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</si>
  <si>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</si>
  <si>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</si>
  <si>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</si>
  <si>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</si>
  <si>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</si>
  <si>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</si>
  <si>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</si>
  <si>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</si>
  <si>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</si>
  <si>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</si>
  <si>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</si>
  <si>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</si>
  <si>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</si>
  <si>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</si>
  <si>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</si>
  <si>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</si>
  <si>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</si>
  <si>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</si>
  <si>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</si>
  <si>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</si>
  <si>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</si>
  <si>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</si>
  <si>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</si>
  <si>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</si>
  <si>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</si>
  <si>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</si>
  <si>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</si>
  <si>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</si>
  <si>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</si>
  <si>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</si>
  <si>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</si>
  <si>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</si>
  <si>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</si>
  <si>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</si>
  <si>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</si>
  <si>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</si>
  <si>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</si>
  <si>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</si>
  <si>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</si>
  <si>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</si>
  <si>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</si>
  <si>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</si>
  <si>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</si>
  <si>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</si>
  <si>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</si>
  <si>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</si>
  <si>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</si>
  <si>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</si>
  <si>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</si>
  <si>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</si>
  <si>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</si>
  <si>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</si>
  <si>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</si>
  <si>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</si>
  <si>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</si>
  <si>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</si>
  <si>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</si>
  <si>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</si>
  <si>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</si>
  <si>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</si>
  <si>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</si>
  <si>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</si>
  <si>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</si>
  <si>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</si>
  <si>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</si>
  <si>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</si>
  <si>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</si>
  <si>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</si>
  <si>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</si>
  <si>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</si>
  <si>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</si>
  <si>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</si>
  <si>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</si>
  <si>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</si>
  <si>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</si>
  <si>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</si>
  <si>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</si>
  <si>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</si>
  <si>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</si>
  <si>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</si>
  <si>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</si>
  <si>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</si>
  <si>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</si>
  <si>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</si>
  <si>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</si>
  <si>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</si>
  <si>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</si>
  <si>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</si>
  <si>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</si>
  <si>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</si>
  <si>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</si>
  <si>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</si>
  <si>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</si>
  <si>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</si>
  <si>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</si>
  <si>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</si>
  <si>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</si>
  <si>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</si>
  <si>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</si>
  <si>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</si>
  <si>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</si>
  <si>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</si>
  <si>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</si>
  <si>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</si>
  <si>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</si>
  <si>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</si>
  <si>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</si>
  <si>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</si>
  <si>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</si>
  <si>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</si>
  <si>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</si>
  <si>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</si>
  <si>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</si>
  <si>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</si>
  <si>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</si>
  <si>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</si>
  <si>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</si>
  <si>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</si>
  <si>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</si>
  <si>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</si>
  <si>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</si>
  <si>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</si>
  <si>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</si>
  <si>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</si>
  <si>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</si>
  <si>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</si>
  <si>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</si>
  <si>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</si>
  <si>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</si>
  <si>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</si>
  <si>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</si>
  <si>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</si>
  <si>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</si>
  <si>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</si>
  <si>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</si>
  <si>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</si>
  <si>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</si>
  <si>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</si>
  <si>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</si>
  <si>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</si>
  <si>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</si>
  <si>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</si>
  <si>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</si>
  <si>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</si>
  <si>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</si>
  <si>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</si>
  <si>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</si>
  <si>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</si>
  <si>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</si>
  <si>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</si>
  <si>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</si>
  <si>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</si>
  <si>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</si>
  <si>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</si>
  <si>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</si>
  <si>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</si>
  <si>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</si>
  <si>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</si>
  <si>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</si>
  <si>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</si>
  <si>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</si>
  <si>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</si>
  <si>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</si>
  <si>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</si>
  <si>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</si>
  <si>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</si>
  <si>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</si>
  <si>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</si>
  <si>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</si>
  <si>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</si>
  <si>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</si>
  <si>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</si>
  <si>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</si>
  <si>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</si>
  <si>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</si>
  <si>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</si>
  <si>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</si>
  <si>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</si>
  <si>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</si>
  <si>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</si>
  <si>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</si>
  <si>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</si>
  <si>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</si>
  <si>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</si>
  <si>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</si>
  <si>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</si>
  <si>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</si>
  <si>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</si>
  <si>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</si>
  <si>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</si>
  <si>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</si>
  <si>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</si>
  <si>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</si>
  <si>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</si>
  <si>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</si>
  <si>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</si>
  <si>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34</t>
  </si>
  <si>
    <t>RTG: Radiologická klinika</t>
  </si>
  <si>
    <t/>
  </si>
  <si>
    <t>50113001 - léky - paušál (LEK)</t>
  </si>
  <si>
    <t>50113006 - léky - enterální výživa (LEK)</t>
  </si>
  <si>
    <t>50113009 - léky - RTG diagnostika ZUL (LEK)</t>
  </si>
  <si>
    <t>50113013 - léky - antibiotika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</si>
  <si>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</si>
  <si>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</si>
  <si>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</si>
  <si>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</si>
  <si>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</si>
  <si>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</si>
  <si>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</si>
  <si>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</si>
  <si>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</si>
  <si>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</si>
  <si>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</si>
  <si>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</si>
  <si>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</si>
  <si>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</si>
  <si>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léky - paušál (LEK)</t>
  </si>
  <si>
    <t>O</t>
  </si>
  <si>
    <t>0.9% W/V SODIUM CHLORIDE I.V.</t>
  </si>
  <si>
    <t>INJ 20X10ML</t>
  </si>
  <si>
    <t>INJ 20X20ML</t>
  </si>
  <si>
    <t>ADRENALIN LECIVA</t>
  </si>
  <si>
    <t>INJ 5X1ML/1MG</t>
  </si>
  <si>
    <t>BUSCOPAN</t>
  </si>
  <si>
    <t>INJ 5X1ML/20MG</t>
  </si>
  <si>
    <t>Carbosorb tbl.20-blistr</t>
  </si>
  <si>
    <t>P</t>
  </si>
  <si>
    <t>DUPHALAC</t>
  </si>
  <si>
    <t>SIR 1X500ML-HDPE</t>
  </si>
  <si>
    <t>667MG/ML POR SOL 1X500ML HDP</t>
  </si>
  <si>
    <t>DZ OCTENISEPT drm. sol. 250 ml</t>
  </si>
  <si>
    <t>DRM SOL 1X250ML</t>
  </si>
  <si>
    <t>DZ TRIXO 100 ML</t>
  </si>
  <si>
    <t>DZ TRIXO LIND 500ML</t>
  </si>
  <si>
    <t>Esmocard HCL 100mg/10ml inj.5 x 100mg/10ml</t>
  </si>
  <si>
    <t>FORTRANS</t>
  </si>
  <si>
    <t>PLV 1X4(SACKY)</t>
  </si>
  <si>
    <t>FUROSEMID BIOTIKA</t>
  </si>
  <si>
    <t>INJ 5X2ML/20MG</t>
  </si>
  <si>
    <t>FYZIOLOGICKÝ ROZTOK VIAFLO</t>
  </si>
  <si>
    <t>INF SOL 30X250ML</t>
  </si>
  <si>
    <t>INF SOL 20X500ML</t>
  </si>
  <si>
    <t>HEPARIN LECIVA</t>
  </si>
  <si>
    <t>INJ 1X10ML/50KU</t>
  </si>
  <si>
    <t>CHLORID SODNÝ 0,9% BRAUN</t>
  </si>
  <si>
    <t>INF SOL 20X100MLPELAH</t>
  </si>
  <si>
    <t>INF SOL 10X250MLPELAH</t>
  </si>
  <si>
    <t>INF SOL 10X500MLPELAH</t>
  </si>
  <si>
    <t>INF SOL 10X1000MLPLAH</t>
  </si>
  <si>
    <t>INTEGRILIN 2MG/ML</t>
  </si>
  <si>
    <t>INJ SOL 1X10ML/20MG</t>
  </si>
  <si>
    <t>IR  INFUSIO MANNITOLI 15% 250 ml</t>
  </si>
  <si>
    <t>INF 30x250 ml vak viaflo</t>
  </si>
  <si>
    <t>IR OG. OPHTHALMO-SEPTONEX</t>
  </si>
  <si>
    <t>GTT OPH 1X10ML</t>
  </si>
  <si>
    <t>IR SUSP.CARBO ADSORB.4%</t>
  </si>
  <si>
    <t>IR 2 ml</t>
  </si>
  <si>
    <t>KL CONTRATIN  1KS</t>
  </si>
  <si>
    <t>KL ETHANOLUM BENZ.DENAT. 500ml /400g/</t>
  </si>
  <si>
    <t>UN 1170</t>
  </si>
  <si>
    <t>KL GLYCEROLUM 85% 1200G</t>
  </si>
  <si>
    <t>KL MS HYDROG.PEROX. 3% 1000g</t>
  </si>
  <si>
    <t>KL PRIPRAVEK</t>
  </si>
  <si>
    <t>KL SOL.FORMALDEHYDI 10%,100G</t>
  </si>
  <si>
    <t>KL SOL.FORMALDEHYDI 10%,250G</t>
  </si>
  <si>
    <t>KL SOL.FORMALDEHYDI 10%,500G</t>
  </si>
  <si>
    <t>MARCAINE 0.5%</t>
  </si>
  <si>
    <t>INJ SOL5X20ML/100MG</t>
  </si>
  <si>
    <t>MESOCAIN</t>
  </si>
  <si>
    <t>GEL 1X20GM</t>
  </si>
  <si>
    <t>INJ 10X10ML 1%</t>
  </si>
  <si>
    <t>PARALEN 500</t>
  </si>
  <si>
    <t>POR TBL NOB 24X500MG</t>
  </si>
  <si>
    <t>VENTOLIN INHALER N</t>
  </si>
  <si>
    <t>INHSUSPSS200X100RG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</si>
  <si>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</si>
  <si>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</si>
  <si>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</si>
  <si>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</si>
  <si>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</si>
  <si>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</si>
  <si>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1.0 MMOL/ML</t>
  </si>
  <si>
    <t>INJ SOL 1X15ML</t>
  </si>
  <si>
    <t>INJ SOL 5X7.5ML+STŘ</t>
  </si>
  <si>
    <t>IOMERON 400</t>
  </si>
  <si>
    <t>INJ SOL 1X100ML</t>
  </si>
  <si>
    <t>MICROPAQUE</t>
  </si>
  <si>
    <t>SUS 1X2000ML</t>
  </si>
  <si>
    <t>MICROPAQUE CT</t>
  </si>
  <si>
    <t>SUS 1X2000ML/100GM</t>
  </si>
  <si>
    <t>MULTIHANCE</t>
  </si>
  <si>
    <t>INJ SOL 1X20ML</t>
  </si>
  <si>
    <t>ULTRAVIST 370</t>
  </si>
  <si>
    <t>INJ SOL 8X500ML</t>
  </si>
  <si>
    <t>INJ SOL 1X200ML</t>
  </si>
  <si>
    <t>ULTRAVIST-300</t>
  </si>
  <si>
    <t>INJ 10X20ML</t>
  </si>
  <si>
    <t>ULTRAVIST-370</t>
  </si>
  <si>
    <t>INJ 10X50ML</t>
  </si>
  <si>
    <t>INJ 10X100ML</t>
  </si>
  <si>
    <t>APO-AMLO 5</t>
  </si>
  <si>
    <t>POR TBL NOB 100X5MG</t>
  </si>
  <si>
    <t>ATROPIN BIOTIKA 0.5MG</t>
  </si>
  <si>
    <t>INJ 10X1ML/0.5MG</t>
  </si>
  <si>
    <t>Desprej 5l</t>
  </si>
  <si>
    <t>DZ BRAUNOL 1 L</t>
  </si>
  <si>
    <t>IR ETHANOLUM 96% 10ML</t>
  </si>
  <si>
    <t>IR 10ml</t>
  </si>
  <si>
    <t>MABRON</t>
  </si>
  <si>
    <t>INJ SOL 5X2ML</t>
  </si>
  <si>
    <t>NOVALGIN</t>
  </si>
  <si>
    <t>INJ 10X2ML/1000MG</t>
  </si>
  <si>
    <t>PERLINGANIT ROZTOK</t>
  </si>
  <si>
    <t>INF SOL10X10ML AMP</t>
  </si>
  <si>
    <t>SOLU-MEDROL</t>
  </si>
  <si>
    <t>INJ SIC 1X40MG+1ML</t>
  </si>
  <si>
    <t>LIPIODOL ULTRA-FLUID</t>
  </si>
  <si>
    <t>INJ 1X10ML/4.8GM I</t>
  </si>
  <si>
    <t>VISIPAQUE 320 MG I/ML</t>
  </si>
  <si>
    <t>INJ SOL 10X50ML-PP</t>
  </si>
  <si>
    <t>INJ SOL 10X100ML-PP</t>
  </si>
  <si>
    <t>3451 - RTG: přístr. pracoviště -SVLS + magnet. rezonance</t>
  </si>
  <si>
    <t>3471 - RTG: intervenční radiol.+katetrizační sál os.nákl.</t>
  </si>
  <si>
    <t>V08AB10 - JOMEPROL</t>
  </si>
  <si>
    <t>V08CA02 - KYSELINA GADOTEROVÁ</t>
  </si>
  <si>
    <t>V08AB05 - JOPROMID</t>
  </si>
  <si>
    <t>V08CA09 - GADOBUTROL</t>
  </si>
  <si>
    <t>H02AB04 - METHYLPREDNISOLON</t>
  </si>
  <si>
    <t>B01AC16 - EPTIFIBATID</t>
  </si>
  <si>
    <t>V08AB09 - JODIXANOL</t>
  </si>
  <si>
    <t>N02BB02 - SODNÁ SŮL METAMIZOLU</t>
  </si>
  <si>
    <t>V08CA08 - KYSELINA GADOBENOVÁ</t>
  </si>
  <si>
    <t>R03AC02 - SALBUTAMOL</t>
  </si>
  <si>
    <t>A06AD11 - LAKTULÓZA</t>
  </si>
  <si>
    <t>V06XX - POTRAVINY PRO ZVLÁŠTNÍ LÉKAŘSKÉ ÚČELY (PZLÚ)</t>
  </si>
  <si>
    <t>A06AD11</t>
  </si>
  <si>
    <t>215715</t>
  </si>
  <si>
    <t>667G/L POR SOL 1X500ML HDP</t>
  </si>
  <si>
    <t>81456</t>
  </si>
  <si>
    <t>B01AC16</t>
  </si>
  <si>
    <t>25745</t>
  </si>
  <si>
    <t>INTEGRILIN</t>
  </si>
  <si>
    <t>2MG/ML INJ SOL 1X10ML</t>
  </si>
  <si>
    <t>R03AC02</t>
  </si>
  <si>
    <t>31934</t>
  </si>
  <si>
    <t>100MCG/DÁV INH SUS PSS 200DÁV</t>
  </si>
  <si>
    <t>V06XX</t>
  </si>
  <si>
    <t>33648</t>
  </si>
  <si>
    <t>POR PLV 300G</t>
  </si>
  <si>
    <t>V08AB05</t>
  </si>
  <si>
    <t>151208</t>
  </si>
  <si>
    <t>370MG/ML INJ SOL 8X500ML</t>
  </si>
  <si>
    <t>77018</t>
  </si>
  <si>
    <t>370MG/ML INJ SOL 10X50ML</t>
  </si>
  <si>
    <t>77019</t>
  </si>
  <si>
    <t>370MG/ML INJ SOL 10X100ML</t>
  </si>
  <si>
    <t>77024</t>
  </si>
  <si>
    <t>ULTRAVIST 300</t>
  </si>
  <si>
    <t>300MG/ML INJ SOL 10X20ML</t>
  </si>
  <si>
    <t>93626</t>
  </si>
  <si>
    <t>370MG/ML INJ SOL 1X200ML</t>
  </si>
  <si>
    <t>V08AB10</t>
  </si>
  <si>
    <t>22075</t>
  </si>
  <si>
    <t>400MG/ML INJ SOL 1X100ML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</si>
  <si>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</si>
  <si>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</si>
  <si>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</si>
  <si>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</si>
  <si>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</si>
  <si>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</si>
  <si>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</si>
  <si>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3132</t>
  </si>
  <si>
    <t>GADOVIST</t>
  </si>
  <si>
    <t>1MMOL/ML INJ SOL 1X15ML</t>
  </si>
  <si>
    <t>3134</t>
  </si>
  <si>
    <t>1MMOL/ML INJ SOL ISP 5X7,5ML I</t>
  </si>
  <si>
    <t>H02AB04</t>
  </si>
  <si>
    <t>9709</t>
  </si>
  <si>
    <t>40MG/ML INJ PSO LQF 40MG+1ML</t>
  </si>
  <si>
    <t>N02BB02</t>
  </si>
  <si>
    <t>7981</t>
  </si>
  <si>
    <t>NOVALGIN INJEKCE</t>
  </si>
  <si>
    <t>500MG/ML INJ SOL 10X2ML</t>
  </si>
  <si>
    <t>V08AB09</t>
  </si>
  <si>
    <t>17039</t>
  </si>
  <si>
    <t>320MG/ML INJ SOL 10X50ML II</t>
  </si>
  <si>
    <t>42433</t>
  </si>
  <si>
    <t>320MG/ML INJ SOL 10X100ML II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</si>
  <si>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</si>
  <si>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</si>
  <si>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</si>
  <si>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</si>
  <si>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Radiologická klinika</t>
  </si>
  <si>
    <t>HVLP</t>
  </si>
  <si>
    <t>89301345</t>
  </si>
  <si>
    <t>Pracoviště radiologie Celkem</t>
  </si>
  <si>
    <t>Radiologická klinika Celkem</t>
  </si>
  <si>
    <t xml:space="preserve"> 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</si>
  <si>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</si>
  <si>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</si>
  <si>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</si>
  <si>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</si>
  <si>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</si>
  <si>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Čecháková Eva</t>
  </si>
  <si>
    <t>Čtvrtlík Filip</t>
  </si>
  <si>
    <t>Dusíková Radka</t>
  </si>
  <si>
    <t>Hazlinger Martin</t>
  </si>
  <si>
    <t>Heřman Miroslav</t>
  </si>
  <si>
    <t>Hrbek Jan</t>
  </si>
  <si>
    <t>Jiný</t>
  </si>
  <si>
    <t>Kovačič Karol</t>
  </si>
  <si>
    <t>Kovář Radim</t>
  </si>
  <si>
    <t>Löwová Ľubica</t>
  </si>
  <si>
    <t>Prášil Vojtěch</t>
  </si>
  <si>
    <t>Szász Paulína</t>
  </si>
  <si>
    <t>Tüdös Zbyněk</t>
  </si>
  <si>
    <t>Veverková Lucia</t>
  </si>
  <si>
    <t>Vomáčka Jaroslav</t>
  </si>
  <si>
    <t>NIMESULID</t>
  </si>
  <si>
    <t>12894</t>
  </si>
  <si>
    <t>AULIN</t>
  </si>
  <si>
    <t>100MG POR GRA SUS 15 I</t>
  </si>
  <si>
    <t>TIKLOPIDIN</t>
  </si>
  <si>
    <t>125521</t>
  </si>
  <si>
    <t>APO-TIC</t>
  </si>
  <si>
    <t>250MG TBL FLM 100</t>
  </si>
  <si>
    <t>TRANDOLAPRIL A VERAPAMIL</t>
  </si>
  <si>
    <t>185638</t>
  </si>
  <si>
    <t>TARKA 180/2 MG TBL.</t>
  </si>
  <si>
    <t>180MG/2MG TBL RET 98</t>
  </si>
  <si>
    <t>Bromazepam</t>
  </si>
  <si>
    <t>88217</t>
  </si>
  <si>
    <t>LEXAURIN 1,5</t>
  </si>
  <si>
    <t>1,5MG TBL NOB 30</t>
  </si>
  <si>
    <t>DIAZEPAM</t>
  </si>
  <si>
    <t>2477</t>
  </si>
  <si>
    <t>DIAZEPAM SLOVAKOFARMA</t>
  </si>
  <si>
    <t>5MG TBL NOB 20(2X10)</t>
  </si>
  <si>
    <t>FUROSEMID</t>
  </si>
  <si>
    <t>98219</t>
  </si>
  <si>
    <t>FURON</t>
  </si>
  <si>
    <t>40MG TBL NOB 50</t>
  </si>
  <si>
    <t>OFLOXACIN</t>
  </si>
  <si>
    <t>87225</t>
  </si>
  <si>
    <t>OFLOXIN 200</t>
  </si>
  <si>
    <t>200MG TBL FLM 20</t>
  </si>
  <si>
    <t>RAMIPRIL</t>
  </si>
  <si>
    <t>56972</t>
  </si>
  <si>
    <t>TRITACE</t>
  </si>
  <si>
    <t>1,25MG TBL NOB 20</t>
  </si>
  <si>
    <t>Síran železnatý</t>
  </si>
  <si>
    <t>14712</t>
  </si>
  <si>
    <t>TARDYFERON</t>
  </si>
  <si>
    <t>80MG TBL RET 100 I</t>
  </si>
  <si>
    <t>Spironolakton</t>
  </si>
  <si>
    <t>3550</t>
  </si>
  <si>
    <t>VEROSPIRON</t>
  </si>
  <si>
    <t>25MG TBL NOB 20</t>
  </si>
  <si>
    <t>Thiethylperazin</t>
  </si>
  <si>
    <t>9847</t>
  </si>
  <si>
    <t>TORECAN</t>
  </si>
  <si>
    <t>6,5MG SUP 6</t>
  </si>
  <si>
    <t>TAKROLIMUS</t>
  </si>
  <si>
    <t>27312</t>
  </si>
  <si>
    <t>PROTOPIC</t>
  </si>
  <si>
    <t>0,1% UNG 30G</t>
  </si>
  <si>
    <t>UREA</t>
  </si>
  <si>
    <t>16461</t>
  </si>
  <si>
    <t>EXCIPIAL U HYDROLOTIO</t>
  </si>
  <si>
    <t>20MG/ML DRM EML 200ML</t>
  </si>
  <si>
    <t>DIKLOFENAK</t>
  </si>
  <si>
    <t>119672</t>
  </si>
  <si>
    <t>DICLOFENAC DUO PHARMASWISS</t>
  </si>
  <si>
    <t>75MG CPS RDR 30 I</t>
  </si>
  <si>
    <t>Erdostein</t>
  </si>
  <si>
    <t>92757</t>
  </si>
  <si>
    <t>ERDOMED</t>
  </si>
  <si>
    <t>300MG CPS DUR 10</t>
  </si>
  <si>
    <t>Kortikosteroidy</t>
  </si>
  <si>
    <t>84700</t>
  </si>
  <si>
    <t>OTOBACID N</t>
  </si>
  <si>
    <t>0,2MG/G+5MG/G+479,8MG/G AUR GT</t>
  </si>
  <si>
    <t>MEFENOXALON</t>
  </si>
  <si>
    <t>85656</t>
  </si>
  <si>
    <t>DORSIFLEX</t>
  </si>
  <si>
    <t>200MG TBL NOB 30</t>
  </si>
  <si>
    <t>MĚKKÝ PARAFIN A TUKOVÉ PRODUKTY</t>
  </si>
  <si>
    <t>100273</t>
  </si>
  <si>
    <t>LIPOBASE</t>
  </si>
  <si>
    <t>CRM 100G</t>
  </si>
  <si>
    <t>PIROXIKAM</t>
  </si>
  <si>
    <t>49522</t>
  </si>
  <si>
    <t>FLAMEXIN</t>
  </si>
  <si>
    <t>20MG TBL NOB 30</t>
  </si>
  <si>
    <t>OMEPRAZOL</t>
  </si>
  <si>
    <t>122114</t>
  </si>
  <si>
    <t>APO-OME 20</t>
  </si>
  <si>
    <t>20MG CPS ETD 100</t>
  </si>
  <si>
    <t>KODEIN</t>
  </si>
  <si>
    <t>56993</t>
  </si>
  <si>
    <t>CODEIN SLOVAKOFARMA</t>
  </si>
  <si>
    <t>30MG TBL NOB 10</t>
  </si>
  <si>
    <t>DROSPIRENON A ETHINYLESTRADIOL</t>
  </si>
  <si>
    <t>198733</t>
  </si>
  <si>
    <t>SIDRETELLA</t>
  </si>
  <si>
    <t>0,02MG/3MG TBL FLM 3X21</t>
  </si>
  <si>
    <t>METRONIDAZOL</t>
  </si>
  <si>
    <t>46640</t>
  </si>
  <si>
    <t>ROZEX</t>
  </si>
  <si>
    <t>7,5MG/G CRM 30G</t>
  </si>
  <si>
    <t>49503</t>
  </si>
  <si>
    <t>20MG TBL NOB 20</t>
  </si>
  <si>
    <t>AMOXICILIN A ENZYMOVÝ INHIBITOR</t>
  </si>
  <si>
    <t>5951</t>
  </si>
  <si>
    <t>AMOKSIKLAV 1 G</t>
  </si>
  <si>
    <t>875MG/125MG TBL FLM 14</t>
  </si>
  <si>
    <t>DESLORATADIN</t>
  </si>
  <si>
    <t>28839</t>
  </si>
  <si>
    <t>AERIUS</t>
  </si>
  <si>
    <t>0,5MG/ML POR SOL 120ML+LŽIČKA</t>
  </si>
  <si>
    <t>Jiná antibiotika pro lokální aplikaci</t>
  </si>
  <si>
    <t>1066</t>
  </si>
  <si>
    <t>FRAMYKOIN</t>
  </si>
  <si>
    <t>250IU/G+5,2MG/G UNG 10G</t>
  </si>
  <si>
    <t>201970</t>
  </si>
  <si>
    <t>PAMYCON NA PŘÍPRAVU KAPEK</t>
  </si>
  <si>
    <t>33000IU/2500IU DRM PLV SOL 1</t>
  </si>
  <si>
    <t>KLARITHROMYCIN</t>
  </si>
  <si>
    <t>203303</t>
  </si>
  <si>
    <t>KLACID</t>
  </si>
  <si>
    <t>250MG/5ML POR GRA SUS 100ML</t>
  </si>
  <si>
    <t>25361</t>
  </si>
  <si>
    <t>HELICID 10 ZENTIVA</t>
  </si>
  <si>
    <t>10MG CPS ETD 14</t>
  </si>
  <si>
    <t>DEXAMETHASON A ANTIINFEKTIVA</t>
  </si>
  <si>
    <t>187416</t>
  </si>
  <si>
    <t>SPERSADEX COMP.</t>
  </si>
  <si>
    <t>5MG/ML+1MG/ML OPH GTT SOL 5ML</t>
  </si>
  <si>
    <t>Pitofenon a analgetika</t>
  </si>
  <si>
    <t>176954</t>
  </si>
  <si>
    <t>ALGIFEN NEO</t>
  </si>
  <si>
    <t>500MG/ML+5MG/ML POR GTT SOL 1X</t>
  </si>
  <si>
    <t>ROSUVASTATIN</t>
  </si>
  <si>
    <t>184401</t>
  </si>
  <si>
    <t>SORVASTA</t>
  </si>
  <si>
    <t>15MG TBL FLM 84X1</t>
  </si>
  <si>
    <t>SÍRAN HOŘEČNATÝ</t>
  </si>
  <si>
    <t>498</t>
  </si>
  <si>
    <t>MAGNESIUM SULFURICUM BIOTIKA 10%</t>
  </si>
  <si>
    <t>100MG/ML INJ SOL 5X10ML</t>
  </si>
  <si>
    <t>CETIRIZIN</t>
  </si>
  <si>
    <t>66030</t>
  </si>
  <si>
    <t>ZODAC</t>
  </si>
  <si>
    <t>10MG TBL FLM 30</t>
  </si>
  <si>
    <t>28833</t>
  </si>
  <si>
    <t>2,5MG POR TBL DIS 60</t>
  </si>
  <si>
    <t>TRAMADOL A PARACETAMOL</t>
  </si>
  <si>
    <t>17926</t>
  </si>
  <si>
    <t>ZALDIAR</t>
  </si>
  <si>
    <t>37,5MG/325MG TBL FLM 30</t>
  </si>
  <si>
    <t>Losartan</t>
  </si>
  <si>
    <t>13893</t>
  </si>
  <si>
    <t>LOZAP 50 ZENTIVA</t>
  </si>
  <si>
    <t>50MG TBL FLM 60 I</t>
  </si>
  <si>
    <t>Cefuroxim</t>
  </si>
  <si>
    <t>47728</t>
  </si>
  <si>
    <t>ZINNAT</t>
  </si>
  <si>
    <t>500MG TBL FLM 14</t>
  </si>
  <si>
    <t>28831</t>
  </si>
  <si>
    <t>2,5MG POR TBL DIS 30</t>
  </si>
  <si>
    <t>LEVOCETIRIZIN</t>
  </si>
  <si>
    <t>124346</t>
  </si>
  <si>
    <t>CEZERA</t>
  </si>
  <si>
    <t>5MG TBL FLM 90 I</t>
  </si>
  <si>
    <t>LEVOTHYROXIN, SODNÁ SŮL</t>
  </si>
  <si>
    <t>69189</t>
  </si>
  <si>
    <t>EUTHYROX</t>
  </si>
  <si>
    <t>50MCG TBL NOB 100</t>
  </si>
  <si>
    <t>Pseudoefedrin, kombinace</t>
  </si>
  <si>
    <t>202893</t>
  </si>
  <si>
    <t>CLARINASE REPETABS</t>
  </si>
  <si>
    <t>120MG/5MG TBL PRO 14 II</t>
  </si>
  <si>
    <t>16462</t>
  </si>
  <si>
    <t>EXCIPIAL U LIPOLOTIO</t>
  </si>
  <si>
    <t>40MG/ML DRM EML 200ML</t>
  </si>
  <si>
    <t>BUDESONID</t>
  </si>
  <si>
    <t>55427</t>
  </si>
  <si>
    <t>TAFEN NASAL 50 MCG</t>
  </si>
  <si>
    <t>50MCG/DÁV NAS SPR SUS 200DÁV</t>
  </si>
  <si>
    <t>Dehty</t>
  </si>
  <si>
    <t>889</t>
  </si>
  <si>
    <t>PITYOL</t>
  </si>
  <si>
    <t>20MG/G UNG 30G</t>
  </si>
  <si>
    <t>14826</t>
  </si>
  <si>
    <t>FLECTOR EP</t>
  </si>
  <si>
    <t>10MG/G GEL 100G</t>
  </si>
  <si>
    <t>Chlormadinon a ethinylestradiol</t>
  </si>
  <si>
    <t>132692</t>
  </si>
  <si>
    <t>BELARA</t>
  </si>
  <si>
    <t>0,03MG/2MG TBL FLM 3X21</t>
  </si>
  <si>
    <t>124343</t>
  </si>
  <si>
    <t>5MG TBL FLM 30 I</t>
  </si>
  <si>
    <t>AZITHROMYCIN</t>
  </si>
  <si>
    <t>10382</t>
  </si>
  <si>
    <t>AZITROX</t>
  </si>
  <si>
    <t>500MG TBL FLM 3</t>
  </si>
  <si>
    <t>Jiná</t>
  </si>
  <si>
    <t>173299</t>
  </si>
  <si>
    <t>12892</t>
  </si>
  <si>
    <t>100MG TBL NOB 30</t>
  </si>
  <si>
    <t>47725</t>
  </si>
  <si>
    <t>250MG TBL FLM 10</t>
  </si>
  <si>
    <t>32720</t>
  </si>
  <si>
    <t>XYZAL</t>
  </si>
  <si>
    <t>5MG TBL FLM 50</t>
  </si>
  <si>
    <t>85142</t>
  </si>
  <si>
    <t>5MG TBL FLM 90</t>
  </si>
  <si>
    <t>CEFIXIM</t>
  </si>
  <si>
    <t>189275</t>
  </si>
  <si>
    <t>CEFIXIME INNFARM</t>
  </si>
  <si>
    <t>400MG TBL FLM 10</t>
  </si>
  <si>
    <t>KYSELINA LISTOVÁ</t>
  </si>
  <si>
    <t>76064</t>
  </si>
  <si>
    <t>ACIDUM FOLICUM LÉČIVA</t>
  </si>
  <si>
    <t>10MG TBL OBD 30</t>
  </si>
  <si>
    <t>FENOXYMETHYLPENICILIN</t>
  </si>
  <si>
    <t>92806</t>
  </si>
  <si>
    <t>V-PENICILIN 500 MG SLOVAKOFARMA</t>
  </si>
  <si>
    <t>500MG TBL NOB 30</t>
  </si>
  <si>
    <t>122111</t>
  </si>
  <si>
    <t>20MG CPS ETD 14</t>
  </si>
  <si>
    <t>RIFAXIMIN</t>
  </si>
  <si>
    <t>202740</t>
  </si>
  <si>
    <t>NORMIX</t>
  </si>
  <si>
    <t>200MG TBL FLM 28</t>
  </si>
  <si>
    <t>MELATONIN</t>
  </si>
  <si>
    <t>29957</t>
  </si>
  <si>
    <t>CIRCADIN</t>
  </si>
  <si>
    <t>2MG TBL PRO 21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</si>
  <si>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</si>
  <si>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</si>
  <si>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</si>
  <si>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</si>
  <si>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C10AA07 - ROSUVASTATIN</t>
  </si>
  <si>
    <t>R06AE09 - LEVOCETIRIZIN</t>
  </si>
  <si>
    <t>J01FA10 - AZITHROMYCIN</t>
  </si>
  <si>
    <t>R01AD05 - BUDESONID</t>
  </si>
  <si>
    <t>M01AX17 - NIMESULID</t>
  </si>
  <si>
    <t>C09CA01 - LOSARTAN</t>
  </si>
  <si>
    <t>C09AA05 - RAMIPRIL</t>
  </si>
  <si>
    <t>R06AE07 - CETIRIZIN</t>
  </si>
  <si>
    <t>H03AA01 - LEVOTHYROXIN, SODNÁ SŮL</t>
  </si>
  <si>
    <t>B01AC05 - TIKLOPIDIN</t>
  </si>
  <si>
    <t>J01CR02 - AMOXICILIN A ENZYMOVÝ INHIBITOR</t>
  </si>
  <si>
    <t>R01AD05</t>
  </si>
  <si>
    <t>R06AE09</t>
  </si>
  <si>
    <t>B01AC05</t>
  </si>
  <si>
    <t>C09AA05</t>
  </si>
  <si>
    <t>H03AA01</t>
  </si>
  <si>
    <t>J01DC02</t>
  </si>
  <si>
    <t>J01CR02</t>
  </si>
  <si>
    <t>J01FA10</t>
  </si>
  <si>
    <t>M01AX17</t>
  </si>
  <si>
    <t>C10AA07</t>
  </si>
  <si>
    <t>R06AE07</t>
  </si>
  <si>
    <t>C09CA01</t>
  </si>
  <si>
    <t>Přehled plnění PL - Preskripce léčivých přípravků - orientační přehled</t>
  </si>
  <si>
    <t>50115009 - IUTN - chlopně - TAVI (Z524)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</si>
  <si>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</si>
  <si>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</si>
  <si>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</si>
  <si>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</si>
  <si>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</si>
  <si>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</si>
  <si>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</si>
  <si>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</si>
  <si>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</si>
  <si>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</si>
  <si>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50115072 - ZPr - katetry diagnostické (Z535)</t>
  </si>
  <si>
    <t>50115073 - ZPr - katetry PCI (Z536)</t>
  </si>
  <si>
    <t>50115075 - ZPr - stenty (Z538)</t>
  </si>
  <si>
    <t>50115078 - ZPr - stenty absorbční (Z541)</t>
  </si>
  <si>
    <t>50115079 - ZPr - internzivní péče (Z542)</t>
  </si>
  <si>
    <t>50115080 - ZPr - staplery, extraktory, endoskop.mat. (Z523)</t>
  </si>
  <si>
    <t>50115083 - ZPr - embolizace (Z545)</t>
  </si>
  <si>
    <t>3452</t>
  </si>
  <si>
    <t>RTG: přístr. pracoviště -detašová prac.+screen.m.</t>
  </si>
  <si>
    <t>RTG: přístr. pracoviště -detašová prac.+screen.m. Celkem</t>
  </si>
  <si>
    <t>50115040</t>
  </si>
  <si>
    <t>laboratorní materiál (Z505)</t>
  </si>
  <si>
    <t>ZC831</t>
  </si>
  <si>
    <t>Sklo podložní mat. okraj bal. á 50 ks AA00000112E (2501)</t>
  </si>
  <si>
    <t>ZG892</t>
  </si>
  <si>
    <t>Sklo podložní sysmex microscope slides bal. á 50 ks (37001300T) ZE000525</t>
  </si>
  <si>
    <t>50115050</t>
  </si>
  <si>
    <t>obvazový materiál (Z502)</t>
  </si>
  <si>
    <t>ZD740</t>
  </si>
  <si>
    <t>Kompresa gáza sterilkompres 7,5 x 7,5 cm/5 ks sterilní 1325019265(1230119225)</t>
  </si>
  <si>
    <t>ZA464</t>
  </si>
  <si>
    <t>Kompresa NT 10 x 10 cm/2 ks sterilní 26520</t>
  </si>
  <si>
    <t>ZA463</t>
  </si>
  <si>
    <t>Kompresa NT 10 x 20 cm/2 ks sterilní 26620</t>
  </si>
  <si>
    <t>ZC585</t>
  </si>
  <si>
    <t>Krytí i.v. kanyl fixační transafix 6 x 8 cm, bal.á 200 ks 8900 001</t>
  </si>
  <si>
    <t>ZH012</t>
  </si>
  <si>
    <t>Náplast micropore 2,50 cm x 9,10 m 840W-1</t>
  </si>
  <si>
    <t>ZC885</t>
  </si>
  <si>
    <t>Náplast omnifix E 10 cm x 10 m 900650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</si>
  <si>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</si>
  <si>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</si>
  <si>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</si>
  <si>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</si>
  <si>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</si>
  <si>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</t>
  </si>
  <si>
    <t>ZL995</t>
  </si>
  <si>
    <t>Obinadlo hyrofilní sterilní  6 cm x 5 m  004310190</t>
  </si>
  <si>
    <t>ZL996</t>
  </si>
  <si>
    <t>Obinadlo hyrofilní sterilní  8 cm x 5 m  004310182</t>
  </si>
  <si>
    <t>ZL789</t>
  </si>
  <si>
    <t>Obvaz sterilní hotový č. 2 A4091360</t>
  </si>
  <si>
    <t>ZL790</t>
  </si>
  <si>
    <t>Obvaz sterilní hotový č. 3 A4101144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</si>
  <si>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</si>
  <si>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</si>
  <si>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</si>
  <si>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</si>
  <si>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</si>
  <si>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</si>
  <si>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</si>
  <si>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</si>
  <si>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</si>
  <si>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</si>
  <si>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ZC751</t>
  </si>
  <si>
    <t>Čepelka skalpelová 11 BB511</t>
  </si>
  <si>
    <t>ZA737</t>
  </si>
  <si>
    <t>Filtr mini spike modrý 4550234</t>
  </si>
  <si>
    <t>ZA738</t>
  </si>
  <si>
    <t>Filtr mini spike zelený 4550242</t>
  </si>
  <si>
    <t>ZH317</t>
  </si>
  <si>
    <t>Hadička k injektoru stellant á 50 ks D SSS-LP-60-T</t>
  </si>
  <si>
    <t>ZM734</t>
  </si>
  <si>
    <t>Hadička k injektoru Ulrich pacientská bal. á 100 ks XD2040</t>
  </si>
  <si>
    <t>ZM735</t>
  </si>
  <si>
    <t>Hadička k injektoru Ulrich vnitřní bal. á 10 ks XD8003</t>
  </si>
  <si>
    <t>ZN297</t>
  </si>
  <si>
    <t>Hadička spojovací Gamaplus 1,8 x 450 LL NO DOP 606301-ND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</si>
  <si>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</si>
  <si>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</si>
  <si>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</si>
  <si>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</si>
  <si>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</si>
  <si>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</si>
  <si>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</si>
  <si>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</si>
  <si>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ZK884</t>
  </si>
  <si>
    <t>Kohout trojcestný discofix modrý 4095111</t>
  </si>
  <si>
    <t>ZF159</t>
  </si>
  <si>
    <t>Nádoba na kontaminovaný odpad 1 l 15-0002</t>
  </si>
  <si>
    <t>ZF192</t>
  </si>
  <si>
    <t>Nádoba na kontaminovaný odpad 4 l 15-0004</t>
  </si>
  <si>
    <t>ZE310</t>
  </si>
  <si>
    <t>Nádoba na kontaminovaný odpad CS 6 l pův. 077802300</t>
  </si>
  <si>
    <t>ZM913</t>
  </si>
  <si>
    <t>Sada aplikační pro insuflaci při CT kolonografii k insuflátoru VMX 1010A bal. á 24 ks AS-3W-Y-R35A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</si>
  <si>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</si>
  <si>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</si>
  <si>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</si>
  <si>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</si>
  <si>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</si>
  <si>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</si>
  <si>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</si>
  <si>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</si>
  <si>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ZB066</t>
  </si>
  <si>
    <t>Stříkačka janett 3-dílná 100 ml sterilní vyplachovací adaptér TS-100ML( PLS1710)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</si>
  <si>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</si>
  <si>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</si>
  <si>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</si>
  <si>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</si>
  <si>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</si>
  <si>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</si>
  <si>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ZB289</t>
  </si>
  <si>
    <t>Válec do tlak. stříkačky Medrad SDS-CTP-QFT 1H07169</t>
  </si>
  <si>
    <t>ZK798</t>
  </si>
  <si>
    <t>Zátka combi modrá 4495152</t>
  </si>
  <si>
    <t>ZP077</t>
  </si>
  <si>
    <t>Zkumavka 15 ml PP 101/16,5 mm bílý šroubový uzávěr sterilní jednotlivě balená 10362/MO/SG/CS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</si>
  <si>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</si>
  <si>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</si>
  <si>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</si>
  <si>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</si>
  <si>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</si>
  <si>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</si>
  <si>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</si>
  <si>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</si>
  <si>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</si>
  <si>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</si>
  <si>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</si>
  <si>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</si>
  <si>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</si>
  <si>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</si>
  <si>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</si>
  <si>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</si>
  <si>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</si>
  <si>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</si>
  <si>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</si>
  <si>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</si>
  <si>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</si>
  <si>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</si>
  <si>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ZA674</t>
  </si>
  <si>
    <t>Cévka CN-01, bal.á 40 ks, 646959</t>
  </si>
  <si>
    <t>ZF166</t>
  </si>
  <si>
    <t>Gel Mark - Ultra - SS EnCore Probe 10G bal. á 10 ks GMUEC10GSS</t>
  </si>
  <si>
    <t>ZO930</t>
  </si>
  <si>
    <t>Kontejner 100 ml PP 72/62 mm s přiloženým uzávěrem bílé víčko sterilní na tekutý materiál 75.562.105</t>
  </si>
  <si>
    <t>ZP015</t>
  </si>
  <si>
    <t>Lokalizátor prsních lézí - Beacon  Breast Tissue marker ultrasound BM1412-50</t>
  </si>
  <si>
    <t>ZB439</t>
  </si>
  <si>
    <t>Odstraňovač náplastí Convacare á 100 ks 0011279 37443</t>
  </si>
  <si>
    <t>ZP014</t>
  </si>
  <si>
    <t>Sada kalibračních značek CONS pro ortopedické aplikace 25 mm 6 ks EX32E</t>
  </si>
  <si>
    <t>ZF165</t>
  </si>
  <si>
    <t>Sonda EnCor Biopsy Probe 10G bal. á 5 ks ECP0110GV</t>
  </si>
  <si>
    <t>ZI026</t>
  </si>
  <si>
    <t>Šidítko dětské Flora 03 kytička bal. á 30 ks 1001</t>
  </si>
  <si>
    <t>ZO932</t>
  </si>
  <si>
    <t>Zkumavka 13 ml PP 101/16,5 mm bílý uzávěr sterilní 60.540.012</t>
  </si>
  <si>
    <t>50115063</t>
  </si>
  <si>
    <t>ZPr - vaky, sety (Z528)</t>
  </si>
  <si>
    <t>ZA715</t>
  </si>
  <si>
    <t>Set infuzní intrafix primeline classic 150 cm 4062957</t>
  </si>
  <si>
    <t>ZO170</t>
  </si>
  <si>
    <t>Jehla bioptická evocore (T) 12G x 100 mm s trokarovým hrotem bal. á 10 ks EC12100T</t>
  </si>
  <si>
    <t>ZJ717</t>
  </si>
  <si>
    <t>Jehla lokalizační prsní hawkins III 20 G x 10 cm 253 100</t>
  </si>
  <si>
    <t>50115070</t>
  </si>
  <si>
    <t>ZPr - katetry ostatní (Z513)</t>
  </si>
  <si>
    <t>ZC605</t>
  </si>
  <si>
    <t>Katetr zakřivený set 30 G x 2 cm flexibilní DGK 002 X</t>
  </si>
  <si>
    <t>ZA411</t>
  </si>
  <si>
    <t>Gáza přířezy 30 cm x 30 cm 17 nití 07004</t>
  </si>
  <si>
    <t>ZA561</t>
  </si>
  <si>
    <t>Kompresa AB 20 x 40 cm/1 ks sterilní NT savá 1230114051</t>
  </si>
  <si>
    <t>ZA321</t>
  </si>
  <si>
    <t>Kompresa gáza 7,5 cm x 7,5 cm/100 ks nesterilní 06002</t>
  </si>
  <si>
    <t>ZE391</t>
  </si>
  <si>
    <t>Krytí hydrofilm  6 x   7 cm bal. á 10 ks 685755</t>
  </si>
  <si>
    <t>ZE505</t>
  </si>
  <si>
    <t>Krytí hydrofilm 12 x 25 cm, á 25 ks 6857640</t>
  </si>
  <si>
    <t>ZA544</t>
  </si>
  <si>
    <t>Krytí inadine nepřilnavé 5,0 x 5,0 cm 1/10 SYS01481EE</t>
  </si>
  <si>
    <t>ZI555</t>
  </si>
  <si>
    <t>Náplast cosmopor antibacterial 10,0 x 8 cm á 25 ks 0082185</t>
  </si>
  <si>
    <t>ZI558</t>
  </si>
  <si>
    <t>Náplast curapor   7 x   5 cm 32912  (22120,  náhrada za cosmopor )</t>
  </si>
  <si>
    <t>ZK759</t>
  </si>
  <si>
    <t>Náplast water resistant cosmos bal. á 20 ks (10+10) 5351233</t>
  </si>
  <si>
    <t>ZC752</t>
  </si>
  <si>
    <t>Čepelka skalpelová 15 BB515</t>
  </si>
  <si>
    <t>KB887</t>
  </si>
  <si>
    <t>dilatátor JCD10.0-38-20-COONS</t>
  </si>
  <si>
    <t>KI079</t>
  </si>
  <si>
    <t>dilatátor JCD7.0-38-20-HC</t>
  </si>
  <si>
    <t>KC115</t>
  </si>
  <si>
    <t>dilatátor vessel F4-17 á 10 ks 504404X</t>
  </si>
  <si>
    <t>KE514</t>
  </si>
  <si>
    <t>disk retenční MDC-10</t>
  </si>
  <si>
    <t>KA037</t>
  </si>
  <si>
    <t>disk retenční MDC-12</t>
  </si>
  <si>
    <t>KC083</t>
  </si>
  <si>
    <t>drát vodící 5050200</t>
  </si>
  <si>
    <t>KC085</t>
  </si>
  <si>
    <t>drát vodící 5050243</t>
  </si>
  <si>
    <t>KB885</t>
  </si>
  <si>
    <t>drát vodící Amplatz 145 cm THSCF-35-145-3-AUS1</t>
  </si>
  <si>
    <t>KB906</t>
  </si>
  <si>
    <t>drát vodící Amplatz 260 cm THSCF-35-260-3-AUS1</t>
  </si>
  <si>
    <t>KB985</t>
  </si>
  <si>
    <t>drát vodící GA35183M</t>
  </si>
  <si>
    <t>KB986</t>
  </si>
  <si>
    <t>drát vodící GA35263M</t>
  </si>
  <si>
    <t>KI039</t>
  </si>
  <si>
    <t>drát vodící GA35403M</t>
  </si>
  <si>
    <t>KE850</t>
  </si>
  <si>
    <t>drát vodící HR35183M</t>
  </si>
  <si>
    <t>KC084</t>
  </si>
  <si>
    <t>drát vodící J3 5050359</t>
  </si>
  <si>
    <t>KF135</t>
  </si>
  <si>
    <t>drát vodící Lunderquist 180 cm TSMG-35-180-7-LES</t>
  </si>
  <si>
    <t>KB946</t>
  </si>
  <si>
    <t>drát vodící Lunderquist 260 cm TSMG-35-260-LES</t>
  </si>
  <si>
    <t>KE354</t>
  </si>
  <si>
    <t>drát vodící Mirage 103-0608</t>
  </si>
  <si>
    <t>KC371</t>
  </si>
  <si>
    <t>drát vodící MODEL-V18 150 cm M001468500</t>
  </si>
  <si>
    <t>KC369</t>
  </si>
  <si>
    <t>drát vodící MODEL-V18 300 cm M001468540</t>
  </si>
  <si>
    <t>KK185</t>
  </si>
  <si>
    <t>drát vodící neurovaskulární Asahi Chikai .008" 200cm WAIN-CKI-008-200</t>
  </si>
  <si>
    <t>KK186</t>
  </si>
  <si>
    <t>drát vodící neurovaskulární Asahi Chikai .010" 200cm WAIN-CKI-10-200</t>
  </si>
  <si>
    <t>KC171</t>
  </si>
  <si>
    <t>drát vodící Nitrex .014 180 cm N141802</t>
  </si>
  <si>
    <t>KD579</t>
  </si>
  <si>
    <t>drát vodící Nitrex .014 300 cm  N143001</t>
  </si>
  <si>
    <t>KD213</t>
  </si>
  <si>
    <t>drát vodící Nitrex .018 180 cm N181805</t>
  </si>
  <si>
    <t>KI393</t>
  </si>
  <si>
    <t>drát vodící Nitrex .018.300 cm  N183002</t>
  </si>
  <si>
    <t>KB983</t>
  </si>
  <si>
    <t>drát vodící PA35183M</t>
  </si>
  <si>
    <t>KB984</t>
  </si>
  <si>
    <t>drát vodící PA35263M</t>
  </si>
  <si>
    <t>KJ574</t>
  </si>
  <si>
    <t>drát vodící PTA Asahi Astato 30 300 cm bal. á 5 ks PAGH18M371</t>
  </si>
  <si>
    <t>KE764</t>
  </si>
  <si>
    <t>drát vodící renal Jindo 503452</t>
  </si>
  <si>
    <t>KI114</t>
  </si>
  <si>
    <t>drát vodící Rosen 180 cm THSCF-35-180-1.5-ROSEN</t>
  </si>
  <si>
    <t>KE981</t>
  </si>
  <si>
    <t>drát vodící Selectiva NiTiNOL NE18060280NW-SL</t>
  </si>
  <si>
    <t>KC379</t>
  </si>
  <si>
    <t>drát vodící Synchro .010-200 cm M00316310</t>
  </si>
  <si>
    <t>KC377</t>
  </si>
  <si>
    <t>drát vodící Synchro .014-200 cm M00313010</t>
  </si>
  <si>
    <t>KC334</t>
  </si>
  <si>
    <t>drát vodící Synchro .014-300 cm M00313310</t>
  </si>
  <si>
    <t>ZA696</t>
  </si>
  <si>
    <t>Elektroda EKG ARBO H92 31.1925.21</t>
  </si>
  <si>
    <t>ZC648</t>
  </si>
  <si>
    <t>Elektroda EKG pěnová pr. 55 mm pro dospělé H-108002</t>
  </si>
  <si>
    <t>ZN298</t>
  </si>
  <si>
    <t>Hadička spojovací Gamaplus 1,8 x 1800 LL NO DOP 606304-ND</t>
  </si>
  <si>
    <t>KC078</t>
  </si>
  <si>
    <t>hadička vysokotlaká angio á 25 ks 5011531</t>
  </si>
  <si>
    <t>KD909</t>
  </si>
  <si>
    <t>chlopeň na cévku CFM-100</t>
  </si>
  <si>
    <t>KD218</t>
  </si>
  <si>
    <t>jehla bioptická magmun MN1616</t>
  </si>
  <si>
    <t>KA043</t>
  </si>
  <si>
    <t>jehla bioptická magnum MN1410</t>
  </si>
  <si>
    <t>KA044</t>
  </si>
  <si>
    <t>jehla bioptická magnum MN1610</t>
  </si>
  <si>
    <t>KA036</t>
  </si>
  <si>
    <t>jehla Chiba DCHN-22-20.0</t>
  </si>
  <si>
    <t>KI261</t>
  </si>
  <si>
    <t>jehla koaxiální 15G x 7cm (pro MN1610) á 5ks C1610B</t>
  </si>
  <si>
    <t>KB895</t>
  </si>
  <si>
    <t>jehla mikropunkční MPIS-401-NT</t>
  </si>
  <si>
    <t>KA038</t>
  </si>
  <si>
    <t>jehla SDN-18-7.0</t>
  </si>
  <si>
    <t>ZA750</t>
  </si>
  <si>
    <t>Kanyla venofix 21G zelená ( malé křidýlko ) 4056337</t>
  </si>
  <si>
    <t>KI280</t>
  </si>
  <si>
    <t>klip vaskulární ProGlide 12673-05</t>
  </si>
  <si>
    <t>KI281</t>
  </si>
  <si>
    <t>klip vaskulární StarClose SE 14679-02</t>
  </si>
  <si>
    <t>KA046</t>
  </si>
  <si>
    <t>kohout Flowswitch á 24 ks M001442011</t>
  </si>
  <si>
    <t>KC289</t>
  </si>
  <si>
    <t>kohout Gateway á 10 ks M001153223</t>
  </si>
  <si>
    <t>ZC654</t>
  </si>
  <si>
    <t>Manžeta přetlaková 500 ml s manometrem KVS PM 05M</t>
  </si>
  <si>
    <t>ZH189</t>
  </si>
  <si>
    <t>Nůžky rovné hrotnaté preparační Sanvenero 140 mm B397113910221</t>
  </si>
  <si>
    <t>ZL464</t>
  </si>
  <si>
    <t>Popisovač sterilní se dvěma hroty Sandel 4-in-1Marker, bal. á 25 ks, S1041F</t>
  </si>
  <si>
    <t>KF405</t>
  </si>
  <si>
    <t>pouzdro zaváděcí 4F.035 402604A</t>
  </si>
  <si>
    <t>KC272</t>
  </si>
  <si>
    <t>pouzdro zaváděcí Accustick II M001207050</t>
  </si>
  <si>
    <t>KF828</t>
  </si>
  <si>
    <t>pouzdro zaváděcí B11N25AQ</t>
  </si>
  <si>
    <t>KB976</t>
  </si>
  <si>
    <t>pouzdro zaváděcí B50N10MQ</t>
  </si>
  <si>
    <t>KB977</t>
  </si>
  <si>
    <t>pouzdro zaváděcí B60N10MQ</t>
  </si>
  <si>
    <t>KB991</t>
  </si>
  <si>
    <t>pouzdro zaváděcí B60N25AQ</t>
  </si>
  <si>
    <t>KB978</t>
  </si>
  <si>
    <t>pouzdro zaváděcí B70N10MQ</t>
  </si>
  <si>
    <t>KB981</t>
  </si>
  <si>
    <t>pouzdro zaváděcí B70N25AQ</t>
  </si>
  <si>
    <t>KB979</t>
  </si>
  <si>
    <t>pouzdro zaváděcí B80N10MQ</t>
  </si>
  <si>
    <t>KB982</t>
  </si>
  <si>
    <t>pouzdro zaváděcí B80N25AQ</t>
  </si>
  <si>
    <t>KB998</t>
  </si>
  <si>
    <t>pouzdro zaváděcí Destination RSR13</t>
  </si>
  <si>
    <t>KF102</t>
  </si>
  <si>
    <t>pouzdro zaváděcí KCFW-10.0-35-45-RB-HFANL1-HC</t>
  </si>
  <si>
    <t>KF101</t>
  </si>
  <si>
    <t>pouzdro zaváděcí KCFW-12.0-35-45-RB-HFANL1-HC</t>
  </si>
  <si>
    <t>KI871</t>
  </si>
  <si>
    <t>pouzdro zaváděcí KCFW-5.0-18/38-90-RB-ANL0-HC</t>
  </si>
  <si>
    <t>KJ408</t>
  </si>
  <si>
    <t>pouzdro zaváděcí KCFW-6.0-35-70-RB-HFANL0-HC</t>
  </si>
  <si>
    <t>KI907</t>
  </si>
  <si>
    <t>pouzdro zaváděcí KCFW-7.0-35-55-RB-HFANL1-HC</t>
  </si>
  <si>
    <t>KE944</t>
  </si>
  <si>
    <t>pouzdro zaváděcí KSAW-6.0-18/38-55-RB-ANL2-HC</t>
  </si>
  <si>
    <t>KK197</t>
  </si>
  <si>
    <t>pouzdro zaváděcí KSAW-6.0-38-80-RB-SHTL-HC</t>
  </si>
  <si>
    <t>KB915</t>
  </si>
  <si>
    <t>pouzdro zaváděcí KSAW-6.0-38-90-RB-SHTL-HC</t>
  </si>
  <si>
    <t>KG055</t>
  </si>
  <si>
    <t>pouzdro zaváděcí KSAW-7.0-18/38-55-RB-ANL2-HC</t>
  </si>
  <si>
    <t>KK198</t>
  </si>
  <si>
    <t>pouzdro zaváděcí KSAW-7.0-38-80-RB-SHTL-HC</t>
  </si>
  <si>
    <t>KD993</t>
  </si>
  <si>
    <t>pouzdro zaváděcí KSAW-7.0-38-90-RB-SHTL-HC</t>
  </si>
  <si>
    <t>ZL688</t>
  </si>
  <si>
    <t>Proužky Accu-Check Inform IIStrip 50 EU1 á 50 ks 05942861041</t>
  </si>
  <si>
    <t>KD581</t>
  </si>
  <si>
    <t>puzdro zaváděcí k TIPSu RUPS-100</t>
  </si>
  <si>
    <t>ZB249</t>
  </si>
  <si>
    <t>Sáček močový s křížovou výpustí 2000 ml ZAR-TNU201601</t>
  </si>
  <si>
    <t>ZK574</t>
  </si>
  <si>
    <t>Set I. nevaskulární 42001558</t>
  </si>
  <si>
    <t>ZK575</t>
  </si>
  <si>
    <t>Set II. vaskulární 42001559</t>
  </si>
  <si>
    <t>KC082</t>
  </si>
  <si>
    <t>stříkačka inflační PTCA 622510</t>
  </si>
  <si>
    <t>ZA586</t>
  </si>
  <si>
    <t>Stříkačka injekční 2 ml LL KDM bal. á 100 ks 831908 02-0070</t>
  </si>
  <si>
    <t>ZK816</t>
  </si>
  <si>
    <t>Stříkačka injekční 2-dílná 10 ml LL Inject Solo se závitem 4606728V</t>
  </si>
  <si>
    <t>ZD835</t>
  </si>
  <si>
    <t>Stříkačka injekční 3-dílná 1 ml LL plastipak bal. á 100 ks 309628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</si>
  <si>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</si>
  <si>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</si>
  <si>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</si>
  <si>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</si>
  <si>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ZJ366</t>
  </si>
  <si>
    <t>Válec do tlak. stříkačky Medrad 150-FT-Q</t>
  </si>
  <si>
    <t>50115064</t>
  </si>
  <si>
    <t>ZPr - šicí materiál (Z529)</t>
  </si>
  <si>
    <t>ZB215</t>
  </si>
  <si>
    <t>Šití safil fialový 3/0 (2) bal. á 36 ks C1048041</t>
  </si>
  <si>
    <t>ZD423</t>
  </si>
  <si>
    <t>Šití silon monofil modrý 4/0 EP 1,5 bal. á 24 ks SM 2061</t>
  </si>
  <si>
    <t>ZB479</t>
  </si>
  <si>
    <t>Jehla chirurgická B12</t>
  </si>
  <si>
    <t>ZA832</t>
  </si>
  <si>
    <t>Jehla injekční 0,9 x 40 mm žlutá 4657519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</si>
  <si>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</si>
  <si>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</si>
  <si>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</si>
  <si>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</si>
  <si>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</si>
  <si>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</si>
  <si>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</si>
  <si>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</si>
  <si>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KH697</t>
  </si>
  <si>
    <t>extraktor vaskulární Goose Neck GN1000</t>
  </si>
  <si>
    <t>KB957</t>
  </si>
  <si>
    <t>extraktor vaskulární Goose Neck GN2000</t>
  </si>
  <si>
    <t>KI001</t>
  </si>
  <si>
    <t>extraktor vaskulární Goose Neck SK200</t>
  </si>
  <si>
    <t>KB909</t>
  </si>
  <si>
    <t>extraktor vaskulární GTRS-200-RB</t>
  </si>
  <si>
    <t>KI534</t>
  </si>
  <si>
    <t>extraktor vaskulární Indy OTW INDY-8.0-35-100-40</t>
  </si>
  <si>
    <t>KB960</t>
  </si>
  <si>
    <t>filtr venakavální IGTCFS-65-UNI IGTCFS-65-UNI-TULIP</t>
  </si>
  <si>
    <t>KE770</t>
  </si>
  <si>
    <t>kaktetr balónkový Maverick2 4.0x20 H7493892820400</t>
  </si>
  <si>
    <t>KC295</t>
  </si>
  <si>
    <t>katetr balónkový dilatační XXL 14-4/5.8/120 M001145150</t>
  </si>
  <si>
    <t>KC363</t>
  </si>
  <si>
    <t>katetr balónkový dilatační XXL 18-4/5.8/120 M001145580</t>
  </si>
  <si>
    <t>KK339</t>
  </si>
  <si>
    <t>katetr balónkový dilatační XXL 18-6/5.8/75  M001145590</t>
  </si>
  <si>
    <t>KD896</t>
  </si>
  <si>
    <t>katetr balónkový Mars 10 x 4 OPT 1750-1004</t>
  </si>
  <si>
    <t>KD701</t>
  </si>
  <si>
    <t>katetr balónkový Mars 5 x 10 OPT 1750-0510</t>
  </si>
  <si>
    <t>KD700</t>
  </si>
  <si>
    <t>katetr balónkový Mars 5 x 4 OPT 1750-0504</t>
  </si>
  <si>
    <t>KD703</t>
  </si>
  <si>
    <t>katetr balónkový Mars 6 x 10 OPT 1750-0610</t>
  </si>
  <si>
    <t>KD702</t>
  </si>
  <si>
    <t>katetr balónkový Mars 6 x 4 OPT 1750-0604</t>
  </si>
  <si>
    <t>KD893</t>
  </si>
  <si>
    <t>katetr balónkový Mars 7 x 4 OPT 1750-0704</t>
  </si>
  <si>
    <t>KD894</t>
  </si>
  <si>
    <t>katetr balónkový Mars 8 x 4 OPT 1750-0804</t>
  </si>
  <si>
    <t>KD895</t>
  </si>
  <si>
    <t>katetr balónkový Mars 9 x 4 OPT 1750-0904</t>
  </si>
  <si>
    <t>KI946</t>
  </si>
  <si>
    <t>katetr balónkový Maverick XL 5.0 x 20 H7493790950200</t>
  </si>
  <si>
    <t>KC443</t>
  </si>
  <si>
    <t>katetr balónkový Maverick2 2.5 x 20 H7493892820250</t>
  </si>
  <si>
    <t>KC444</t>
  </si>
  <si>
    <t>katetr balónkový Maverick2 3.0 x 20 H7493892820300</t>
  </si>
  <si>
    <t>KC445</t>
  </si>
  <si>
    <t>katetr balónkový Maverick2 3.0 x 30 H7493892830300</t>
  </si>
  <si>
    <t>KH007</t>
  </si>
  <si>
    <t>katetr balónkový Mustang 10 x 40 135 cm H74939171100410</t>
  </si>
  <si>
    <t>KH178</t>
  </si>
  <si>
    <t>katetr balónkový Mustang 10 x 60 75 cm H74939171100670</t>
  </si>
  <si>
    <t>KH572</t>
  </si>
  <si>
    <t>katetr balónkový Mustang 12 x 40 135 cm H74939171120410</t>
  </si>
  <si>
    <t>KH457</t>
  </si>
  <si>
    <t>katetr balónkový Mustang 12 x 60 75 cm H74939171120670</t>
  </si>
  <si>
    <t>KH298</t>
  </si>
  <si>
    <t>katetr balónkový Mustang 5 x 4 135 cm H74939171050410</t>
  </si>
  <si>
    <t>KH950</t>
  </si>
  <si>
    <t>katetr balónkový Mustang 5 x 60 75 cm H74939171050670</t>
  </si>
  <si>
    <t>KH174</t>
  </si>
  <si>
    <t>katetr balónkový Mustang 8 x 60 75 cm H74939171080670</t>
  </si>
  <si>
    <t>KK210</t>
  </si>
  <si>
    <t>katetr balónkový okluzní  a remodelační EQUINOX HyperForm 4 x15 mm 104-4415</t>
  </si>
  <si>
    <t>KH464</t>
  </si>
  <si>
    <t>katetr balónkový řezací PCB 6.0 x 2.0 90 cm M001BP90620B0</t>
  </si>
  <si>
    <t>KH813</t>
  </si>
  <si>
    <t>katetr balónkový Senri 3 x 60 mm BD-S3060L</t>
  </si>
  <si>
    <t>KI003</t>
  </si>
  <si>
    <t>katetr balónkový Symetry 3.0x40 135cm M001103470</t>
  </si>
  <si>
    <t>KG552</t>
  </si>
  <si>
    <t>katetr balónkový Wanda 10 x 40 80 cm H965SCH505210</t>
  </si>
  <si>
    <t>KD913</t>
  </si>
  <si>
    <t>katetr balónkový Wanda 3 x 40 135 cm H965SCH505250</t>
  </si>
  <si>
    <t>KH483</t>
  </si>
  <si>
    <t>katetr balónkový Wanda 3 x 40 80 cm H965SCH505010</t>
  </si>
  <si>
    <t>KG546</t>
  </si>
  <si>
    <t>katetr balónkový Wanda 4 x 20 80 cm H965SCH505030</t>
  </si>
  <si>
    <t>KD914</t>
  </si>
  <si>
    <t>katetr balónkový Wanda 4 x 40 135 cm H965SCH505280</t>
  </si>
  <si>
    <t>KG610</t>
  </si>
  <si>
    <t>katetr balónkový Wanda 4 x 40 80 cm H965SCH505040</t>
  </si>
  <si>
    <t>KG553</t>
  </si>
  <si>
    <t>katetr balónkový Wanda 5 x 40 135 cm H965SCH505310</t>
  </si>
  <si>
    <t>KG548</t>
  </si>
  <si>
    <t>katetr balónkový Wanda 5 x 40 80 cm H965SCH505070</t>
  </si>
  <si>
    <t>KG554</t>
  </si>
  <si>
    <t>katetr balónkový Wanda 6 x 40 135 cm H965SCH505340</t>
  </si>
  <si>
    <t>KG549</t>
  </si>
  <si>
    <t>katetr balónkový Wanda 6 x 40 80 cm H965SCH505100</t>
  </si>
  <si>
    <t>KG555</t>
  </si>
  <si>
    <t>katetr balónkový Wanda 7 x 40 135 cm H965SCH505370</t>
  </si>
  <si>
    <t>KG550</t>
  </si>
  <si>
    <t>katetr balónkový Wanda 7 x 40 80 cm H965SCH505130</t>
  </si>
  <si>
    <t>KG556</t>
  </si>
  <si>
    <t>katetr balónkový Wanda 8 x 40 135 cm H965SCH505400</t>
  </si>
  <si>
    <t>KG551</t>
  </si>
  <si>
    <t>katetr balónkový Wanda 8 x 40 80 cm H965SCH505160</t>
  </si>
  <si>
    <t>KJ673</t>
  </si>
  <si>
    <t>katetr balónkový Zelos 20 x 4 OPT 1740-2004</t>
  </si>
  <si>
    <t>KJ674</t>
  </si>
  <si>
    <t>katetr balónkový Zelos 22 x 4 OPT 1740-2204</t>
  </si>
  <si>
    <t>KJ675</t>
  </si>
  <si>
    <t>katetr balónkový Zelos 24 x 4 OPT 1740-2404</t>
  </si>
  <si>
    <t>KJ677</t>
  </si>
  <si>
    <t>katetr balónkový Zelos 28 x 4 OPT 1740-2804</t>
  </si>
  <si>
    <t>KC089</t>
  </si>
  <si>
    <t>katetr diagnostický .035 F5 100 LIND SRD5553</t>
  </si>
  <si>
    <t>KC087</t>
  </si>
  <si>
    <t>katetr diagnostický .035 F5 65 LINDH SR2948</t>
  </si>
  <si>
    <t>KJ565</t>
  </si>
  <si>
    <t>katetr diagnostický .035 Tempo4 65 UNIV 451404V5</t>
  </si>
  <si>
    <t>KC136</t>
  </si>
  <si>
    <t>katetr diagnostický .038 Tempo4 65 BER-2 451415V0</t>
  </si>
  <si>
    <t>KC122</t>
  </si>
  <si>
    <t>katetr diagnostický .038 Tempo5 100 BER-2 451515H0</t>
  </si>
  <si>
    <t>KJ650</t>
  </si>
  <si>
    <t>katetr diagnostický .038 Tempo5 125 MP-A SMALL 451506P0</t>
  </si>
  <si>
    <t>KC092</t>
  </si>
  <si>
    <t>katetr diagnostický .038 Tempo5 65 BER-2 451515V0</t>
  </si>
  <si>
    <t>KJ651</t>
  </si>
  <si>
    <t>katetr diagnostický .038 Tempo5 80 RDC 451547S0</t>
  </si>
  <si>
    <t>KJ567</t>
  </si>
  <si>
    <t>katetr diagnostický .038 Tempo5 80 UNI SELECT 451518S0</t>
  </si>
  <si>
    <t>KD911</t>
  </si>
  <si>
    <t>katetr diagnostický HNB5.0-35-65-P-NS-TIPS</t>
  </si>
  <si>
    <t>KB950</t>
  </si>
  <si>
    <t>katetr diagnostický HNB5.0-38-100-P-NS-H1</t>
  </si>
  <si>
    <t>KB884</t>
  </si>
  <si>
    <t>katetr diagnostický HNB5.0-38-100-P-NS-SIM2</t>
  </si>
  <si>
    <t>KD904</t>
  </si>
  <si>
    <t>katetr diagnostický HNB5.0-38-65-P-2S-C2</t>
  </si>
  <si>
    <t>KI348</t>
  </si>
  <si>
    <t>katetr diagnostický HNBR5.0-35-65-P-NS-VANSCHIE4</t>
  </si>
  <si>
    <t>KB961</t>
  </si>
  <si>
    <t>katetr diagnostický HNBR5.0-38-100-P-NS-VERT</t>
  </si>
  <si>
    <t>KE302</t>
  </si>
  <si>
    <t>katetr diagnostický HNR5.0-35-100-P-10S-PIG</t>
  </si>
  <si>
    <t>KE134</t>
  </si>
  <si>
    <t>katetr diagnostický HNR5.0-35-100-P-NS-O</t>
  </si>
  <si>
    <t>KE852</t>
  </si>
  <si>
    <t>katetr diagnostický Outlook RQ-BHA4102M</t>
  </si>
  <si>
    <t>KB879</t>
  </si>
  <si>
    <t>katetr diagnostický P5.0-35-50-P-NS-0</t>
  </si>
  <si>
    <t>KH467</t>
  </si>
  <si>
    <t>katetr diagnostický TEMPO4 65 COBRAII 2SH 451443V2</t>
  </si>
  <si>
    <t>KD433</t>
  </si>
  <si>
    <t>katetr diagnostický VERT RF-WH14112M</t>
  </si>
  <si>
    <t>KK191</t>
  </si>
  <si>
    <t>katétr dilatační balónkový Achalasia-Cardia 80 x 25 mm 110 cm SABD-25</t>
  </si>
  <si>
    <t>KJ073</t>
  </si>
  <si>
    <t>katétr dilatační balónkový MAXI LD PTA F7 110 20 x 80 4162080LF</t>
  </si>
  <si>
    <t>KE974</t>
  </si>
  <si>
    <t>katetr drenážní biliární ULT10.2-38-25-P-6S-CLM-RH</t>
  </si>
  <si>
    <t>KB955</t>
  </si>
  <si>
    <t>katetr drenážní biliární ULT10.2-38-40-P-32S-CLB-RH</t>
  </si>
  <si>
    <t>KE973</t>
  </si>
  <si>
    <t>katetr drenážní biliární ULT12.0-38-25-P-6S-CLM-RH</t>
  </si>
  <si>
    <t>KB958</t>
  </si>
  <si>
    <t>katetr drenážní biliární ULT12.0-38-40-P-32S CLB-RH</t>
  </si>
  <si>
    <t>KB953</t>
  </si>
  <si>
    <t>katetr drenážní biliární ULT14.0-38-25-P-6S-CLM-RH</t>
  </si>
  <si>
    <t>KB959</t>
  </si>
  <si>
    <t>katetr drenážní biliární ULT14.0-38-40-P-32S-CLB-RH</t>
  </si>
  <si>
    <t>KK341</t>
  </si>
  <si>
    <t>katetr drenážní biluminární Ultrathane COOK-COPE Ring-McLean Sump 16Fr RMSU-16-18-ACL</t>
  </si>
  <si>
    <t>KI263</t>
  </si>
  <si>
    <t>katetr drenážní pig. BTQ BT-PD1-0720-W</t>
  </si>
  <si>
    <t>KK277</t>
  </si>
  <si>
    <t>katetr drenážní pig. BTQ BT-PD1-0825-W</t>
  </si>
  <si>
    <t>KE766</t>
  </si>
  <si>
    <t>katetr drenážní pig. BTQ BT-PD1-1030-W</t>
  </si>
  <si>
    <t>KE767</t>
  </si>
  <si>
    <t>katetr drenážní pig. BTQ BT-PD1-1230-W</t>
  </si>
  <si>
    <t>KJ834</t>
  </si>
  <si>
    <t>katetr drenážní pig. BTQ BT-PD1-1630-W</t>
  </si>
  <si>
    <t>ZD475</t>
  </si>
  <si>
    <t>Katetr fogarty arteriální embolektomický 80 cm, 5,5F 12TLW805F35</t>
  </si>
  <si>
    <t>KC179</t>
  </si>
  <si>
    <t>katetr infuzní Cragg-McNamara 41038-01</t>
  </si>
  <si>
    <t>KF151</t>
  </si>
  <si>
    <t>katetr infuzní Cragg-McNamara 41039-01</t>
  </si>
  <si>
    <t>KH660</t>
  </si>
  <si>
    <t>katetr infuzní Cragg-McNamara 41052-01</t>
  </si>
  <si>
    <t>KH661</t>
  </si>
  <si>
    <t>katetr infuzní Cragg-McNamara 41054-01</t>
  </si>
  <si>
    <t>KF308</t>
  </si>
  <si>
    <t>katetr okluzní Coda CODA-2-10.0-35-140-46</t>
  </si>
  <si>
    <t>KG924</t>
  </si>
  <si>
    <t>katetr okluzní Coda CODA-2-9.0-35-120-32</t>
  </si>
  <si>
    <t>KJ883</t>
  </si>
  <si>
    <t>katetr podpůrný intrakraniální Navien A+ 058 x 115 RFXA058-115-08</t>
  </si>
  <si>
    <t>KJ884</t>
  </si>
  <si>
    <t>katetr podpůrný intrakraniální Navien A+ 072 x 115 RFXA072-115-08MP</t>
  </si>
  <si>
    <t>KI981</t>
  </si>
  <si>
    <t>katetr PTA dilatační rekanalizační Outback Re-Entry OTB42120</t>
  </si>
  <si>
    <t>KJ182</t>
  </si>
  <si>
    <t>katetr trombektomický antegrádní Rotarex S 8F 85 cm 80223</t>
  </si>
  <si>
    <t>KK188</t>
  </si>
  <si>
    <t>katetr trombektomický aspirační Aspirex S 8F 110 cm 80230</t>
  </si>
  <si>
    <t>KH891</t>
  </si>
  <si>
    <t>katetr vodící 40DEG XF 6F 100 cm M003101420</t>
  </si>
  <si>
    <t>KH892</t>
  </si>
  <si>
    <t>katetr vodící 40DEG XF 8F 90 cm H965100440</t>
  </si>
  <si>
    <t>KJ557</t>
  </si>
  <si>
    <t>katetr vodící pro mikrokatetrizaci MERCI DAC 044, 6.3F/ 0,70 x 120 cm 90171</t>
  </si>
  <si>
    <t>KK183</t>
  </si>
  <si>
    <t>katetr vodící pro mikrokatetrizaci MERCI DAC 057, 5.2F/ 0,57 x 115 cm 90130</t>
  </si>
  <si>
    <t>KJ558</t>
  </si>
  <si>
    <t>katetr vodící pro mikrokatetrizaci MERCI DAC 057, 5.2F/ 0,57 x 125 cm 90131</t>
  </si>
  <si>
    <t>KI771</t>
  </si>
  <si>
    <t>katetr vodící ST XF 5F 100 cm M003101640</t>
  </si>
  <si>
    <t>KC342</t>
  </si>
  <si>
    <t>katetr vodící ST XF 5F 90 cm M003100640</t>
  </si>
  <si>
    <t>KE503</t>
  </si>
  <si>
    <t>katetr vodící ST XF 6F 100 cm M003101500</t>
  </si>
  <si>
    <t>KC267</t>
  </si>
  <si>
    <t>katetr vodící ST XF 6F 90 cm H965100500</t>
  </si>
  <si>
    <t>KC294</t>
  </si>
  <si>
    <t>katetr vodící ST XF 8F 90 cm H965100520</t>
  </si>
  <si>
    <t>KJ707</t>
  </si>
  <si>
    <t>katetr vodící Vistabrite Per GC ST 8F 90 cm .088" 588844P</t>
  </si>
  <si>
    <t>KI953</t>
  </si>
  <si>
    <t>katetr značený NR5.0-35-100-P-10S-0-CSC-20</t>
  </si>
  <si>
    <t>KE323</t>
  </si>
  <si>
    <t>katetr značený OPT 1080-4000</t>
  </si>
  <si>
    <t>KJ661</t>
  </si>
  <si>
    <t>katetrangiografický TORCON diagnostický 5,0 Fr  HNB5.0-38-125-P-NS-VTK</t>
  </si>
  <si>
    <t>KG632</t>
  </si>
  <si>
    <t>mikrokatetr Cantata MCS-2.8-NT-150-15-HP</t>
  </si>
  <si>
    <t>KC264</t>
  </si>
  <si>
    <t>mikrokatetr Excelsior 150 M0031441890</t>
  </si>
  <si>
    <t>KC312</t>
  </si>
  <si>
    <t>mikrokatetr Excelsior SL-10 150 M0031681890</t>
  </si>
  <si>
    <t>KJ945</t>
  </si>
  <si>
    <t>mikrokatétr neurovaskulární Apollo Onyx 1,9F  3cm 105-5096-000</t>
  </si>
  <si>
    <t>KB997</t>
  </si>
  <si>
    <t>mikrokatetr Progreat 2.7F MC-PP27131</t>
  </si>
  <si>
    <t>KK278</t>
  </si>
  <si>
    <t>mikrokatetr Progreat 2.7F MC-PV2815Y</t>
  </si>
  <si>
    <t>KH573</t>
  </si>
  <si>
    <t>mikrokatetr Progreat 2.8F MC-PE28131ZB</t>
  </si>
  <si>
    <t>KH250</t>
  </si>
  <si>
    <t>mikrokatetr Rebar 027 145 105-5082-145</t>
  </si>
  <si>
    <t>KC175</t>
  </si>
  <si>
    <t>protekce embolická Spider FX SPD2-060-190</t>
  </si>
  <si>
    <t>KB882</t>
  </si>
  <si>
    <t>set bioptický jaterní LABS-100</t>
  </si>
  <si>
    <t>50115075</t>
  </si>
  <si>
    <t>ZPr - stenty (Z538)</t>
  </si>
  <si>
    <t>KH563</t>
  </si>
  <si>
    <t>stent biliární Zilver 10 x 10 ZFV6-80-10-10.0</t>
  </si>
  <si>
    <t>KF189</t>
  </si>
  <si>
    <t>stent biliární Zilver 6 x 10 ZIB6-40-10-6.0</t>
  </si>
  <si>
    <t>KF190</t>
  </si>
  <si>
    <t>stent biliární Zilver 8 x 10 ZIB6-40-10-8.0</t>
  </si>
  <si>
    <t>KK379</t>
  </si>
  <si>
    <t>stent intrakraniální Pipeline samoexpandibilní  Flowdiverter včetně zaváděcího systému PED-325-14</t>
  </si>
  <si>
    <t>KG985</t>
  </si>
  <si>
    <t>stent intrakraniální Solitaire SAB-4-15</t>
  </si>
  <si>
    <t>KF043</t>
  </si>
  <si>
    <t>stent intrakraniální Solitaire SAB-4-20</t>
  </si>
  <si>
    <t>KK275</t>
  </si>
  <si>
    <t>stent intrakraniální Solitaire SAB-4-30</t>
  </si>
  <si>
    <t>KF056</t>
  </si>
  <si>
    <t>stent intrakraniální Solitaire SAB-6-20</t>
  </si>
  <si>
    <t>KJ336</t>
  </si>
  <si>
    <t>stent intrakraniální Solitaire samoexpandibilní SAB-3-20</t>
  </si>
  <si>
    <t>KF136</t>
  </si>
  <si>
    <t>stent jícnový degradabilní BD 019-10A-31/25/31-100</t>
  </si>
  <si>
    <t>KH037</t>
  </si>
  <si>
    <t>stent jícnový FerX-ELLA Boubella 014-01N-20-165-L</t>
  </si>
  <si>
    <t>KF850</t>
  </si>
  <si>
    <t>stent jícnový FerX-ELLA Boubella 014-02N-20-150-L</t>
  </si>
  <si>
    <t>KJ541</t>
  </si>
  <si>
    <t>stent karotický samoexpandibilní CASPER RX 8 x 20 mm CPR-0820-143RX</t>
  </si>
  <si>
    <t>KJ542</t>
  </si>
  <si>
    <t>stent karotický samoexpandibilní CASPER RX 8 x 25 mm CPR-0825-143RX</t>
  </si>
  <si>
    <t>KJ371</t>
  </si>
  <si>
    <t>stent karotický samoexpandibilní CASPER RX 8 x 30 mm CPR-0830-143RX</t>
  </si>
  <si>
    <t>KK022</t>
  </si>
  <si>
    <t>stent periferní vaskulární Astron samoexpandibilní 10 x 40 x 70 cm 349214</t>
  </si>
  <si>
    <t>KI282</t>
  </si>
  <si>
    <t>stent vaskulární Acculink 014 8.0 x 40 x 132 1010129-40</t>
  </si>
  <si>
    <t>KJ848</t>
  </si>
  <si>
    <t>stent vaskulární Isthmus 10 x 19 ICLC10019L</t>
  </si>
  <si>
    <t>KJ258</t>
  </si>
  <si>
    <t>stent vaskulární Isthmus 10 x 29 ICLC10029L</t>
  </si>
  <si>
    <t>KJ259</t>
  </si>
  <si>
    <t>stent vaskulární Isthmus 10 x 39 ICLC10039L</t>
  </si>
  <si>
    <t>KJ262</t>
  </si>
  <si>
    <t>stent vaskulární Isthmus 8 x 29 ICLC8029L</t>
  </si>
  <si>
    <t>KJ264</t>
  </si>
  <si>
    <t>stent vaskulární Isthmus 9 x 29 ICLC9029L</t>
  </si>
  <si>
    <t>KH647</t>
  </si>
  <si>
    <t>stent vaskulární luminexx ZVM14080</t>
  </si>
  <si>
    <t>KJ888</t>
  </si>
  <si>
    <t>stent vaskulární periferní Epic 10 x 40 75 cm samoexpandibilní H74939054104070</t>
  </si>
  <si>
    <t>KJ889</t>
  </si>
  <si>
    <t>stent vaskulární periferní Epic 10 x 60 75 cm samoexpandibilní H74939054106070</t>
  </si>
  <si>
    <t>KJ890</t>
  </si>
  <si>
    <t>stent vaskulární periferní Epic 10 x 80 75 cm samoexpandibilní H74939054108070</t>
  </si>
  <si>
    <t>KH703</t>
  </si>
  <si>
    <t>stent vaskulární periferní Epic 6 x 41 120 cm samoexpandibilní H74939054064020</t>
  </si>
  <si>
    <t>KH708</t>
  </si>
  <si>
    <t>stent vaskulární periferní Epic 7 x 118 120 cm samoexpandibilní H74939054071220</t>
  </si>
  <si>
    <t>KJ946</t>
  </si>
  <si>
    <t>stent vaskulární periferní Epic 7 x 40 75 cm samoexpandibilní H74939054074070</t>
  </si>
  <si>
    <t>KJ947</t>
  </si>
  <si>
    <t>stent vaskulární periferní Epic 7 x 60 75 cm samoexpandibilní H74939054076070</t>
  </si>
  <si>
    <t>KJ948</t>
  </si>
  <si>
    <t>stent vaskulární periferní Epic 7 x 80 75 cm samoexpandibilní H74939054078070</t>
  </si>
  <si>
    <t>KJ885</t>
  </si>
  <si>
    <t>stent vaskulární periferní Epic 8 x 40 75 cm samoexpandibilní H74939054084070</t>
  </si>
  <si>
    <t>KJ891</t>
  </si>
  <si>
    <t>stent vaskulární periferní Epic 8 x 50 75 cm samoexpandibilní H74939054085070</t>
  </si>
  <si>
    <t>KJ886</t>
  </si>
  <si>
    <t>stent vaskulární periferní Epic 8 x 60 75 cm samoexpandibilní H74939054086070</t>
  </si>
  <si>
    <t>KJ887</t>
  </si>
  <si>
    <t>stent vaskulární periferní Epic 8 x 80 75 cm samoexpandibilní H74939054088070</t>
  </si>
  <si>
    <t>KJ266</t>
  </si>
  <si>
    <t>stent vaskulární Radix2 5 x 17 ICRW5017S</t>
  </si>
  <si>
    <t>KJ267</t>
  </si>
  <si>
    <t>stent vaskulární Radix2 6 x 17 ICRW6017S</t>
  </si>
  <si>
    <t>KJ268</t>
  </si>
  <si>
    <t>stent vaskulární Radix2 7 x 17 ICRW7017S</t>
  </si>
  <si>
    <t>KG937</t>
  </si>
  <si>
    <t>stentgraft aortální Zenith AAA- Spiral Leg ZSLE</t>
  </si>
  <si>
    <t>KF100</t>
  </si>
  <si>
    <t>stentgraft aortální Zenith Branch Iliac ZBIS-12-61-41</t>
  </si>
  <si>
    <t>KD694</t>
  </si>
  <si>
    <t>stentgraft aortální Zenith Flex AAA  - Main Body TFFB-32-82,125-ZT,32</t>
  </si>
  <si>
    <t>KK211</t>
  </si>
  <si>
    <t>stentgraft aortální Zenith Iliac Leg Extension ESLE-18-55</t>
  </si>
  <si>
    <t>KF307</t>
  </si>
  <si>
    <t>stentgraft aortální Zenith TX2 TAA - Proximal Comp.  ZTEG-2P-x-x-PF</t>
  </si>
  <si>
    <t>KK276</t>
  </si>
  <si>
    <t>stentgraft aortální Zenith TX2 TAA - Proximal extension TBE-34-77-PF</t>
  </si>
  <si>
    <t>KJ178</t>
  </si>
  <si>
    <t>stentgraft periferní samoexpandibilní Viabahn Low Prof. 8 x 10 120 cm PAJ081002</t>
  </si>
  <si>
    <t>KJ179</t>
  </si>
  <si>
    <t>stentgraft periferní samoexpandibilní Viabahn Low Prof. 8 x 15 120 cm PAJ081502</t>
  </si>
  <si>
    <t>ZP119</t>
  </si>
  <si>
    <t>Stentgraft periferní vaskulární Advanta V12 9 x 38 mm 80 cm 85328</t>
  </si>
  <si>
    <t>KI717</t>
  </si>
  <si>
    <t>stentgraft vaskulární Fluency samoexpandibilní  10 x 60 FVL10060</t>
  </si>
  <si>
    <t>KF095</t>
  </si>
  <si>
    <t>stentgraft vaskulární Fluency samoexpandibilní 12 x 60 FVM12060</t>
  </si>
  <si>
    <t>KF569</t>
  </si>
  <si>
    <t>stentgraft Viatorr 10 x 70 N-PT107275</t>
  </si>
  <si>
    <t>KF570</t>
  </si>
  <si>
    <t>stentgraft Viatorr 10 x 80 N-PT108275</t>
  </si>
  <si>
    <t>50115079</t>
  </si>
  <si>
    <t>ZPr - internzivní péče (Z542)</t>
  </si>
  <si>
    <t>ZO538</t>
  </si>
  <si>
    <t>Kohout trojcestný bílý bal. á 50 ks E0500</t>
  </si>
  <si>
    <t>ZO539</t>
  </si>
  <si>
    <t>Kohout trojcestný červený bal. á 50 ks E0501</t>
  </si>
  <si>
    <t>50115083</t>
  </si>
  <si>
    <t>ZPr - embolizace (Z545)</t>
  </si>
  <si>
    <t>KB996</t>
  </si>
  <si>
    <t>částice embolizační EB2S507</t>
  </si>
  <si>
    <t>KE353</t>
  </si>
  <si>
    <t>činidlo embolizační tekuté onyx 18 105-7000-060</t>
  </si>
  <si>
    <t>KC270</t>
  </si>
  <si>
    <t>kabely k odpoutávači spirál Synerg Connect M00345110240</t>
  </si>
  <si>
    <t>ZM943</t>
  </si>
  <si>
    <t>Okluder AVP - amplatzer vascular plug II 12 x 9 mm 9-AVP2-012</t>
  </si>
  <si>
    <t>ZN384</t>
  </si>
  <si>
    <t>Okluder AVP - amplatzer vascular plug II 16 x 9 mm 9-AVP2-016</t>
  </si>
  <si>
    <t>KI360</t>
  </si>
  <si>
    <t>spirála emboizačníl sleva DGC-10 2D soft 4x8 M003344408SR40s</t>
  </si>
  <si>
    <t>KC360</t>
  </si>
  <si>
    <t>spirála embolizační GDC vortx 2 x 4 M00335302440</t>
  </si>
  <si>
    <t>KC361</t>
  </si>
  <si>
    <t>spirála embolizační GDC vortx 2 x 5 M00335302540</t>
  </si>
  <si>
    <t>KC306</t>
  </si>
  <si>
    <t>spirála embolizační GDC-10 Soft 2D 4 x 8 M003344408SR40</t>
  </si>
  <si>
    <t>KC394</t>
  </si>
  <si>
    <t>spirála embolizační GDC-10 Soft 2D 5 x 6 M003344506SR40</t>
  </si>
  <si>
    <t>KC357</t>
  </si>
  <si>
    <t>spirála embolizační GDC-10 Ultrasoft 2 x 2 M0033432020</t>
  </si>
  <si>
    <t>KC303</t>
  </si>
  <si>
    <t>spirála embolizační GDC-10 Ultrasoft 2 x 6 M0033432060</t>
  </si>
  <si>
    <t>KC292</t>
  </si>
  <si>
    <t>spirála embolizační GDC-10 Ultrasoft 3 x 6 M0033433060</t>
  </si>
  <si>
    <t>KC291</t>
  </si>
  <si>
    <t>spirála embolizační GDC-10 Ultrasoft 3 x 8 M0033433080</t>
  </si>
  <si>
    <t>KC441</t>
  </si>
  <si>
    <t>spirála embolizační GDC-10 Ultrasoft 4 x 8 M0033434080</t>
  </si>
  <si>
    <t>KI948</t>
  </si>
  <si>
    <t>spirála embolizační GDC-10-360 10 x 20 M0033471020SR0</t>
  </si>
  <si>
    <t>KC030</t>
  </si>
  <si>
    <t>spirála embolizační GDC-10-360 12 x 30 M0033461230SR0</t>
  </si>
  <si>
    <t>KD563</t>
  </si>
  <si>
    <t>spirála embolizační GDC-10-360 8 x 20 M003346820SR0</t>
  </si>
  <si>
    <t>KD830</t>
  </si>
  <si>
    <t>spirála embolizační GDC-10SR 10 x 30 M0033461030SR0</t>
  </si>
  <si>
    <t>KD827</t>
  </si>
  <si>
    <t>spirála embolizační GDC-10SR 5 x 15 M003346515SR0</t>
  </si>
  <si>
    <t>KD828</t>
  </si>
  <si>
    <t>spirála embolizační GDC-10SR 7 x 20 M003346720SR0</t>
  </si>
  <si>
    <t>KD829</t>
  </si>
  <si>
    <t>spirála embolizační GDC-10SR 9 x 30 M003346930SR0</t>
  </si>
  <si>
    <t>KC392</t>
  </si>
  <si>
    <t>spirála embolizační GDS-10 Ultrasoft 2 x 3 M0033432030</t>
  </si>
  <si>
    <t>KC393</t>
  </si>
  <si>
    <t>spirála embolizační GDS-10 Ultrasoft 2 x 4 M0033432040</t>
  </si>
  <si>
    <t>KC440</t>
  </si>
  <si>
    <t>spirála embolizační GDS-10-360 3 x 6 M003347306SR0</t>
  </si>
  <si>
    <t>KC439</t>
  </si>
  <si>
    <t>spirála embolizační GDS-10-360 4 x 8 M003347408SR0</t>
  </si>
  <si>
    <t>KC438</t>
  </si>
  <si>
    <t>spirála embolizační GDS-10-360 5 x 9 M003347509SR0</t>
  </si>
  <si>
    <t>KC435</t>
  </si>
  <si>
    <t>spirála embolizační GDS-10-360 6 x 11 M003346611SR0</t>
  </si>
  <si>
    <t>KC436</t>
  </si>
  <si>
    <t>spirála embolizační GDS-10-360 6 x 15 M003346615SR0</t>
  </si>
  <si>
    <t>KC434</t>
  </si>
  <si>
    <t>spirála embolizační GDS-10-360 7 x 15 M003346715SR0</t>
  </si>
  <si>
    <t>KH825</t>
  </si>
  <si>
    <t>spirála embolizační Nester 2 x 5 MWCE-18-5-2-NESTER</t>
  </si>
  <si>
    <t>KH827</t>
  </si>
  <si>
    <t>spirála embolizační Nester 2 x 7 MWCE-18-7-2-NESTER</t>
  </si>
  <si>
    <t>KH823</t>
  </si>
  <si>
    <t>spirála embolizační Nester 2x 3 MWCE-18-3-2-NESTER</t>
  </si>
  <si>
    <t>KH824</t>
  </si>
  <si>
    <t>spirála embolizační Nester 3 x 3 MWCE-18-3-3-NESTER</t>
  </si>
  <si>
    <t>KH826</t>
  </si>
  <si>
    <t>spirála embolizační Nester 3 x 5 MWCE-18-5-3-NESTER</t>
  </si>
  <si>
    <t>KH828</t>
  </si>
  <si>
    <t>spirála embolizační Nester 3 x 7 MWCE-18-7-3-NESTER</t>
  </si>
  <si>
    <t>KH829</t>
  </si>
  <si>
    <t>spirála embolizační Nester 4 x 7 MWCE-18-7-4-NESTER</t>
  </si>
  <si>
    <t>KK194</t>
  </si>
  <si>
    <t>spirála embolizační sleva GDC vortx 2 x 3 M00335302340s</t>
  </si>
  <si>
    <t>KJ935</t>
  </si>
  <si>
    <t>spirála embolizační sleva GDC vortx 2 x 5 M00335302540s</t>
  </si>
  <si>
    <t>KK193</t>
  </si>
  <si>
    <t>spirála embolizační sleva GDC vortx 2 x 6 M00335302640s</t>
  </si>
  <si>
    <t>KJ649</t>
  </si>
  <si>
    <t>spirála embolizační sleva GDC-10 2D 5 x 15 M00334251540s</t>
  </si>
  <si>
    <t>KJ683</t>
  </si>
  <si>
    <t>spirála embolizační sleva GDC-10 3D 6 x 10 M00334561040s</t>
  </si>
  <si>
    <t>KJ723</t>
  </si>
  <si>
    <t>spirála embolizační sleva GDC-10 SOFT 2D 7 x 10 M003344710SR4s</t>
  </si>
  <si>
    <t>KJ702</t>
  </si>
  <si>
    <t>spirála embolizační sleva GDC-18 360 16 x 30 M00334816300s</t>
  </si>
  <si>
    <t>KJ703</t>
  </si>
  <si>
    <t>spirála embolizační sleva GDC-18 360 18 x 30 M00334818300s</t>
  </si>
  <si>
    <t>KJ849</t>
  </si>
  <si>
    <t>spirála embolizačníl sleva GDC-10 2D soft 5 x 10 M003344510SR40s</t>
  </si>
  <si>
    <t>KB927</t>
  </si>
  <si>
    <t>spirála emolizační Hial MWCE-18S-1.0-0-HILA</t>
  </si>
  <si>
    <t>KE345</t>
  </si>
  <si>
    <t>spirála emolizační Nester 4 x 14 MWCE-35-14-4-NESTER</t>
  </si>
  <si>
    <t>KB928</t>
  </si>
  <si>
    <t>spirála emolizační Nester 6 x 14 MWCE-35-14-6-NESTER</t>
  </si>
  <si>
    <t>KB929</t>
  </si>
  <si>
    <t>spirála emolizační Nester 8 x 14 MWCE-35-14-8-NESTER</t>
  </si>
  <si>
    <t>Spotřeba zdravotnického materiálu - orientační přehled</t>
  </si>
  <si>
    <t>ON Data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</si>
  <si>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</si>
  <si>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</si>
  <si>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</si>
  <si>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</si>
  <si>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</si>
  <si>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</si>
  <si>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</si>
  <si>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</si>
  <si>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</si>
  <si>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Černá Marie</t>
  </si>
  <si>
    <t>Černá Tereza</t>
  </si>
  <si>
    <t>Dorňáková Kristýna</t>
  </si>
  <si>
    <t>Chmela David</t>
  </si>
  <si>
    <t>Klimovičová Barbora</t>
  </si>
  <si>
    <t>Macek Jan</t>
  </si>
  <si>
    <t>Müllerová Irena</t>
  </si>
  <si>
    <t>Pejzl Martin</t>
  </si>
  <si>
    <t>Sedláčková Zuzana</t>
  </si>
  <si>
    <t>Szutyányi Peter</t>
  </si>
  <si>
    <t>Štenclová Jana</t>
  </si>
  <si>
    <t>Zdravotní výkony vykázané na pracovišti v rámci ambulantní péče dle lékařů *</t>
  </si>
  <si>
    <t>09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</si>
  <si>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</si>
  <si>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</si>
  <si>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</si>
  <si>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</si>
  <si>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</si>
  <si>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</si>
  <si>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</si>
  <si>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</si>
  <si>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V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</si>
  <si>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</si>
  <si>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</si>
  <si>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</si>
  <si>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</si>
  <si>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</si>
  <si>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</si>
  <si>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</si>
  <si>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</si>
  <si>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</si>
  <si>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</si>
  <si>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</si>
  <si>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</si>
  <si>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</si>
  <si>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</si>
  <si>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</si>
  <si>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</si>
  <si>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</si>
  <si>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</si>
  <si>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</si>
  <si>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</si>
  <si>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</si>
  <si>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0003134</t>
  </si>
  <si>
    <t>0022075</t>
  </si>
  <si>
    <t>0042433</t>
  </si>
  <si>
    <t>0045119</t>
  </si>
  <si>
    <t>VISIPAQUE 270 MG I/ML</t>
  </si>
  <si>
    <t>0045123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</si>
  <si>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</si>
  <si>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</si>
  <si>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</si>
  <si>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</si>
  <si>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</si>
  <si>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</si>
  <si>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</si>
  <si>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</si>
  <si>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</si>
  <si>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</si>
  <si>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</si>
  <si>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</si>
  <si>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</si>
  <si>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</si>
  <si>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</si>
  <si>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</si>
  <si>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</si>
  <si>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0075316</t>
  </si>
  <si>
    <t>JEHLA BIOPTICKÁ MN1616</t>
  </si>
  <si>
    <t>0092932</t>
  </si>
  <si>
    <t>SADA DRENÁŽNÍ</t>
  </si>
  <si>
    <t>0141293</t>
  </si>
  <si>
    <t>PORT MRI S KATÉTREM CHRONOFLEX A ZAVADĚČEM 0607173</t>
  </si>
  <si>
    <t>0111638</t>
  </si>
  <si>
    <t>STENT PERIFERNÍ VASKUL. - ISTHMUS LOGIC CARBOSTENT</t>
  </si>
  <si>
    <t>0056983</t>
  </si>
  <si>
    <t>SPIRÁLA ROTAČNÍ RAT 2173XXXX,2176XXXX</t>
  </si>
  <si>
    <t>09137</t>
  </si>
  <si>
    <t>UZ VYŠETŘENÍ DVOU ORGÁNŮ V NĚKOLIKA ROVINÁCH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</si>
  <si>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</si>
  <si>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</si>
  <si>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</si>
  <si>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</si>
  <si>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</si>
  <si>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</si>
  <si>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</si>
  <si>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</si>
  <si>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</si>
  <si>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</si>
  <si>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</si>
  <si>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</si>
  <si>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</si>
  <si>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</si>
  <si>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</si>
  <si>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</si>
  <si>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</si>
  <si>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</si>
  <si>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</si>
  <si>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</si>
  <si>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</si>
  <si>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</si>
  <si>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</si>
  <si>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</si>
  <si>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89173</t>
  </si>
  <si>
    <t>ANTEGRÁDNÍ PYELOGRAFIE JEDNOSTRANNÁ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</si>
  <si>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</si>
  <si>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</si>
  <si>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</si>
  <si>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</si>
  <si>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</si>
  <si>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</si>
  <si>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</si>
  <si>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</si>
  <si>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</si>
  <si>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</si>
  <si>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</si>
  <si>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</si>
  <si>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</si>
  <si>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</si>
  <si>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</si>
  <si>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</si>
  <si>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</si>
  <si>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</si>
  <si>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</si>
  <si>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</si>
  <si>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</si>
  <si>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</si>
  <si>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</si>
  <si>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</si>
  <si>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</si>
  <si>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</si>
  <si>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</si>
  <si>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</si>
  <si>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</si>
  <si>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</si>
  <si>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</si>
  <si>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</si>
  <si>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</si>
  <si>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</si>
  <si>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</si>
  <si>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</si>
  <si>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</si>
  <si>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</si>
  <si>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</si>
  <si>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</si>
  <si>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</si>
  <si>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</si>
  <si>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</si>
  <si>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</si>
  <si>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</si>
  <si>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</si>
  <si>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</si>
  <si>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</si>
  <si>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</si>
  <si>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</si>
  <si>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</si>
  <si>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</si>
  <si>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</si>
  <si>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</si>
  <si>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</si>
  <si>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</si>
  <si>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</si>
  <si>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</si>
  <si>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</si>
  <si>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</si>
  <si>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</si>
  <si>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</si>
  <si>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</si>
  <si>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</si>
  <si>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</si>
  <si>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</si>
  <si>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</si>
  <si>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</si>
  <si>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</si>
  <si>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</si>
  <si>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</si>
  <si>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</si>
  <si>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</si>
  <si>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</si>
  <si>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</si>
  <si>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</si>
  <si>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</si>
  <si>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</si>
  <si>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89525</t>
  </si>
  <si>
    <t>DOPPLEROVSKÁ ULTRASONOGRAFIE TRANSKRANIÁLNÍ</t>
  </si>
  <si>
    <t>89180</t>
  </si>
  <si>
    <t>DIAGNOSTICKÁ DIGITÁLNÍ MAMOGRAFIE NEBO DUKTOGRAFIE</t>
  </si>
  <si>
    <t>0017039</t>
  </si>
  <si>
    <t>0006707</t>
  </si>
  <si>
    <t>JEHLA BIOPTICKÁ K SYSTÉMU MAMMOTOME</t>
  </si>
  <si>
    <t>0034283</t>
  </si>
  <si>
    <t>JEHLA K LOKALIZACI PRSNÍCH LÉZÍ, X-REIDY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</si>
  <si>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</si>
  <si>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</si>
  <si>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</si>
  <si>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</si>
  <si>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</si>
  <si>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</si>
  <si>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0075248</t>
  </si>
  <si>
    <t>JEHLA BIOPTICKÁ 16150040,.60,.70,.90</t>
  </si>
  <si>
    <t>0085224</t>
  </si>
  <si>
    <t>LOKALIZÁTOR PRSNÍCH LÉZÍ</t>
  </si>
  <si>
    <t>0082502</t>
  </si>
  <si>
    <t>LOKALIZÁTOR PRSNÍCH LÉZÍ HYDROMARK</t>
  </si>
  <si>
    <t>0075302</t>
  </si>
  <si>
    <t>JEHLA BIOPTICKÁ 17920010</t>
  </si>
  <si>
    <t>89167</t>
  </si>
  <si>
    <t>CYSTOGRAFIE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</si>
  <si>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</si>
  <si>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</si>
  <si>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</si>
  <si>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</si>
  <si>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</si>
  <si>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</si>
  <si>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</si>
  <si>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</si>
  <si>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</si>
  <si>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</si>
  <si>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</si>
  <si>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</si>
  <si>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</si>
  <si>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</si>
  <si>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</si>
  <si>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</si>
  <si>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</si>
  <si>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</si>
  <si>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</si>
  <si>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</si>
  <si>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</si>
  <si>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</si>
  <si>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</si>
  <si>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</si>
  <si>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</si>
  <si>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</si>
  <si>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</si>
  <si>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</si>
  <si>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</si>
  <si>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</si>
  <si>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</si>
  <si>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</si>
  <si>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</si>
  <si>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</si>
  <si>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</si>
  <si>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</si>
  <si>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</si>
  <si>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</si>
  <si>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</si>
  <si>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</si>
  <si>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</si>
  <si>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</si>
  <si>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</si>
  <si>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</si>
  <si>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</si>
  <si>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</si>
  <si>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</si>
  <si>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</si>
  <si>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</si>
  <si>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</si>
  <si>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</si>
  <si>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</si>
  <si>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</si>
  <si>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</si>
  <si>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</si>
  <si>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</si>
  <si>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</si>
  <si>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</si>
  <si>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</si>
  <si>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</si>
  <si>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</si>
  <si>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</si>
  <si>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</si>
  <si>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</si>
  <si>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</si>
  <si>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</si>
  <si>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</si>
  <si>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</si>
  <si>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</si>
  <si>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</si>
  <si>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</si>
  <si>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0141695</t>
  </si>
  <si>
    <t>STENT JÍCNOVÝ FERX-ELLA-BOUBELLA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</si>
  <si>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</si>
  <si>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</si>
  <si>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</si>
  <si>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</si>
  <si>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</si>
  <si>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</si>
  <si>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</si>
  <si>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</si>
  <si>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</si>
  <si>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</si>
  <si>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</si>
  <si>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</si>
  <si>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0054475</t>
  </si>
  <si>
    <t>STENT BILIÁRNÍ ZILVER 635,SAMOEXPANDIBILNÍ,NITINOL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</si>
  <si>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</si>
  <si>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</si>
  <si>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</si>
  <si>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</si>
  <si>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</si>
  <si>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</si>
  <si>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</si>
  <si>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</si>
  <si>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0054353</t>
  </si>
  <si>
    <t>KATETR BALÓNKOVÝ PTA - MAXI LD</t>
  </si>
  <si>
    <t>0038497</t>
  </si>
  <si>
    <t>KATETR ANGIOGRAFICKÝ GLIDECATH</t>
  </si>
  <si>
    <t>0092011</t>
  </si>
  <si>
    <t>BALÓNEK DILATAČNÍ - JÍCNOVÝ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</si>
  <si>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</si>
  <si>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</si>
  <si>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</si>
  <si>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</si>
  <si>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</si>
  <si>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</si>
  <si>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</si>
  <si>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</si>
  <si>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</si>
  <si>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</si>
  <si>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</si>
  <si>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</si>
  <si>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</si>
  <si>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</si>
  <si>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</si>
  <si>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</si>
  <si>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</si>
  <si>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</si>
  <si>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89311</t>
  </si>
  <si>
    <t xml:space="preserve">INTERVENČNÍ VÝKON ŘÍZENÝ RDG METODOU (SKIASKOPIE,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</si>
  <si>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</si>
  <si>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</si>
  <si>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</si>
  <si>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</si>
  <si>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</si>
  <si>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</si>
  <si>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</si>
  <si>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</si>
  <si>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</si>
  <si>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</si>
  <si>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</si>
  <si>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</si>
  <si>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</si>
  <si>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</si>
  <si>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</si>
  <si>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</si>
  <si>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</si>
  <si>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</si>
  <si>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</si>
  <si>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</si>
  <si>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</si>
  <si>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</si>
  <si>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</si>
  <si>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</si>
  <si>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</si>
  <si>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</si>
  <si>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</si>
  <si>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</si>
  <si>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</si>
  <si>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</si>
  <si>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</si>
  <si>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</si>
  <si>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</si>
  <si>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</si>
  <si>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</si>
  <si>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</si>
  <si>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</si>
  <si>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</si>
  <si>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</si>
  <si>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</si>
  <si>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</si>
  <si>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</si>
  <si>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</si>
  <si>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0046507</t>
  </si>
  <si>
    <t>SET K TLAKOVÝM KOMŮRKÁM - COMBITRANS; SET K INVAZI</t>
  </si>
  <si>
    <t>0051591</t>
  </si>
  <si>
    <t>0052143</t>
  </si>
  <si>
    <t>EXTRAKTOR - AMPLATZ GOOSE NECK GNXXXX - PERIFERNÍ,</t>
  </si>
  <si>
    <t>0054358</t>
  </si>
  <si>
    <t>KATETR DIAGNOSTICKÝ SUPER TORQUE 5F,6F 533525-686</t>
  </si>
  <si>
    <t>0056361</t>
  </si>
  <si>
    <t>ZAVADĚČ FLEXOR BALKIN RADIOOPÁKNÍ ZNAČKA</t>
  </si>
  <si>
    <t>0056503</t>
  </si>
  <si>
    <t>SPIRÁLA GDC VORTX 3530XX</t>
  </si>
  <si>
    <t>0059982</t>
  </si>
  <si>
    <t>DRÁT ZAVÁDĚCÍ MIRAGE 103-0608-200</t>
  </si>
  <si>
    <t>0092128</t>
  </si>
  <si>
    <t>SOUPRAVA ZAVÁDĚCÍ DESTINATION - 45CM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</si>
  <si>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</si>
  <si>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</si>
  <si>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</si>
  <si>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</si>
  <si>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</si>
  <si>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0152522</t>
  </si>
  <si>
    <t>STENT PERIFERNÍ VASKULÁRNÍ - RADIX2; BALONEXPANDIB</t>
  </si>
  <si>
    <t>89409</t>
  </si>
  <si>
    <t>ZAVEDENÍ STENTGRAFTU DO NEKORONÁRNÍHO TEPENNÉHO NE</t>
  </si>
  <si>
    <t>90931</t>
  </si>
  <si>
    <t xml:space="preserve">(DRG) ENDOVASKULÁRNÍ ZAVEDENÍ POTAHOVANÉHO STENTU </t>
  </si>
  <si>
    <t>90933</t>
  </si>
  <si>
    <t>(DRG) ENDOVASKULÁRNÍ ZAVEDENÍ NEPOTAHOVANÉHO STENT</t>
  </si>
  <si>
    <t>02</t>
  </si>
  <si>
    <t>0059494</t>
  </si>
  <si>
    <t>LIPIODOL ULTRA-FLUIDE</t>
  </si>
  <si>
    <t>0038498</t>
  </si>
  <si>
    <t>0052399</t>
  </si>
  <si>
    <t>KATETR DRENÁŽNÍ BILIÁRNÍ</t>
  </si>
  <si>
    <t>0056125</t>
  </si>
  <si>
    <t>KATETR ASPIRAČNÍ, KATETR MĚŘÍCÍ</t>
  </si>
  <si>
    <t>0057792</t>
  </si>
  <si>
    <t>SHUNT TRANSJUGULÁRNÍ RING-CS</t>
  </si>
  <si>
    <t>0057844</t>
  </si>
  <si>
    <t>TĚLÍSKO EMBOLIZAČNÍ TORNADO</t>
  </si>
  <si>
    <t>0058736</t>
  </si>
  <si>
    <t>TĚLÍSKO EMBOLIZAČNÍ NESTER</t>
  </si>
  <si>
    <t>0059579</t>
  </si>
  <si>
    <t>STENT PERIFERNÍ HEPATICKÝ GORE VIATORR TIPS,SAMOEX</t>
  </si>
  <si>
    <t>0059797</t>
  </si>
  <si>
    <t>DRÁT VODÍCÍ ANGIODYN J3 MC-FS 200-0,35</t>
  </si>
  <si>
    <t>0057846</t>
  </si>
  <si>
    <t>TĚLÍSKO EMBOLIZAČNÍ HILAL</t>
  </si>
  <si>
    <t>0075340</t>
  </si>
  <si>
    <t>JEHLA BIOPTICKÁ C1610B,C1616B,C1620B</t>
  </si>
  <si>
    <t>0046107</t>
  </si>
  <si>
    <t>STENT BILIÁRNÍ SX-ELLA-NITINELLA, NITINOL</t>
  </si>
  <si>
    <t>0059341</t>
  </si>
  <si>
    <t>KATETR ANGIOGRAFICKÝ ANGIODYN</t>
  </si>
  <si>
    <t>90930</t>
  </si>
  <si>
    <t>03</t>
  </si>
  <si>
    <t>0047648</t>
  </si>
  <si>
    <t>KATETR ANGIOGRAFICKÝ OUTLOOK RQ-4</t>
  </si>
  <si>
    <t>0057418</t>
  </si>
  <si>
    <t>DRÁT VODÍCÍ 300CM M001468XX0</t>
  </si>
  <si>
    <t>0057840</t>
  </si>
  <si>
    <t>TĚLÍSKO EMBOLIZAČNÍ IMWCE</t>
  </si>
  <si>
    <t>04</t>
  </si>
  <si>
    <t>0094542</t>
  </si>
  <si>
    <t>STENT JÍCNOVÝ SX-ELLA DEGRADABILNÍ BD (BD STENT)</t>
  </si>
  <si>
    <t>0141868</t>
  </si>
  <si>
    <t>STENTGRAFT PERIFERNÍ VASKULÁRNÍ - HEMOBAHN-GORE VI</t>
  </si>
  <si>
    <t>0141907</t>
  </si>
  <si>
    <t>STENT JÍC.BILIÁRNÍ,KOLOREK.DUODEN.TRACH.BRONCH.SX-</t>
  </si>
  <si>
    <t>0048828</t>
  </si>
  <si>
    <t>STENT JÍCNOVÝ FERX-ELLA-BOUBELLA-E</t>
  </si>
  <si>
    <t>0151349</t>
  </si>
  <si>
    <t>KATETR PODPŮR.PRO MIKROKAT - SYSTÉM MERCI - MULTIF</t>
  </si>
  <si>
    <t>0049201</t>
  </si>
  <si>
    <t>STENT PERIFERNÍ VASKULÁRNÍ - ADVANTA V12; KRYTÝ ST</t>
  </si>
  <si>
    <t>0058501</t>
  </si>
  <si>
    <t>VODIČ-PTA,PTCA - HI-TORQUE 0.14(18,35)/130,190,300</t>
  </si>
  <si>
    <t>0034264</t>
  </si>
  <si>
    <t>JEHLA PUNKČNÍ,DLOUHÁ,TROKAR</t>
  </si>
  <si>
    <t>0092453</t>
  </si>
  <si>
    <t>KATETR TROMBEKTOMICKÝ ASPIRAČNÍ- ASPIREX 6F,8F/85,</t>
  </si>
  <si>
    <t>89451</t>
  </si>
  <si>
    <t>SPLENOPORTOGRAFIE</t>
  </si>
  <si>
    <t>05</t>
  </si>
  <si>
    <t>0048307</t>
  </si>
  <si>
    <t>STENTGRAFT PERIFERNÍ VASKULÁRNÍ - FLUENCY; SAMOEXP</t>
  </si>
  <si>
    <t>0048347</t>
  </si>
  <si>
    <t>KATETR INFUZNÍ CRAGG MAC NAMMARA</t>
  </si>
  <si>
    <t>0053558</t>
  </si>
  <si>
    <t>KATETR VODÍCÍ VISTABRITE TIP G.C.5-10F</t>
  </si>
  <si>
    <t>0054472</t>
  </si>
  <si>
    <t>KATETR BALÓNKOVÝ OKLUZNÍ PRO ZENITH</t>
  </si>
  <si>
    <t>0056358</t>
  </si>
  <si>
    <t>0056476</t>
  </si>
  <si>
    <t>STENTGRAFT KORONÁRNÍ GRAFTMASTER RX</t>
  </si>
  <si>
    <t>0057298</t>
  </si>
  <si>
    <t>STENT PERIFERNÍ VASKULÁRNÍ - E-LUMINEXX; SAMOEXPAN</t>
  </si>
  <si>
    <t>0058000</t>
  </si>
  <si>
    <t>DRÁT VODÍCÍ JINDO PRO PTA           503451-503657</t>
  </si>
  <si>
    <t>0058462</t>
  </si>
  <si>
    <t>VODIČ DRÁTĚNÝ LUNDERQUIST EXTRA STIFF, ZAHNUTÝ</t>
  </si>
  <si>
    <t>0058504</t>
  </si>
  <si>
    <t>STENT KAROTICKÝ - ACCULINK; SAMOEXPANDIBILNÍ; COCR</t>
  </si>
  <si>
    <t>0058692</t>
  </si>
  <si>
    <t>STENTGRAFT AORTÁLNÍ - ZENITH FLEX - KRÁTKÝ SEGMENT</t>
  </si>
  <si>
    <t>0059024</t>
  </si>
  <si>
    <t>STENTGRAFT AORTÁLNÍ BŘIŠNÍ - ELLA; KÓNICKÝ; TUBULÁ</t>
  </si>
  <si>
    <t>0059025</t>
  </si>
  <si>
    <t>STENTGRAFT AORTÁLNÍ BŘIŠNÍ - ELLA; BIFURKAČNÍ</t>
  </si>
  <si>
    <t>0092284</t>
  </si>
  <si>
    <t>STENT PERIFERNÍ VASKULÁRNÍ - ASTRON; SAMOEXPAND; N</t>
  </si>
  <si>
    <t>0094736</t>
  </si>
  <si>
    <t>STENT PERIFERNÍ VASKULÁRNÍ - EPIC; SAMOEXPANDIBILN</t>
  </si>
  <si>
    <t>0141815</t>
  </si>
  <si>
    <t>STENT PERIFERNĺ VASKULÁRNÍ - OMNILINK ELITE ; BALO</t>
  </si>
  <si>
    <t>0192089</t>
  </si>
  <si>
    <t>STENTGRAFT AORTÁLNÍ - ZENITH LP - TĚLO</t>
  </si>
  <si>
    <t>0193339</t>
  </si>
  <si>
    <t>STENTGRAFT AORTÁLNÍ - ZENITH - NOHA SPIRÁLNÍ</t>
  </si>
  <si>
    <t>0151536</t>
  </si>
  <si>
    <t>DRÁT VODÍCÍ PTA - POD KOLENO - ASAHI -.014,.018/18</t>
  </si>
  <si>
    <t>0192083</t>
  </si>
  <si>
    <t>OKLUDER AVP - AMPLATZER</t>
  </si>
  <si>
    <t>0151037</t>
  </si>
  <si>
    <t>EXTRAKTOR PRO FILTR VENAKAVÁLNÍ</t>
  </si>
  <si>
    <t>0058849</t>
  </si>
  <si>
    <t>SADA AG - ZAVADĚČ (SHEATH) PRO ZENITH AAA</t>
  </si>
  <si>
    <t>0054477</t>
  </si>
  <si>
    <t xml:space="preserve">STENTGRAFT AORTÁLNÍ - ZENITH AAA AOUNI EMERGENCY; </t>
  </si>
  <si>
    <t>0054478</t>
  </si>
  <si>
    <t>STENTGRAFT AORTÁLNÍ - ZENITH FLEX AAA; SAMOEXPAND;</t>
  </si>
  <si>
    <t>0193334</t>
  </si>
  <si>
    <t>STENTGRAFT AORTÁLNÍ - ZENITH BIFURKOVANÝ PRO A.I.I</t>
  </si>
  <si>
    <t>0048344</t>
  </si>
  <si>
    <t>VODIČ SPIDER RX FX EMBOLIC PROTECTION SPD 030..070</t>
  </si>
  <si>
    <t>0059026</t>
  </si>
  <si>
    <t>STENTGRAFT AORTÁLNÍ BŘIŠNÍ - ELLA; KÓNICKÝ</t>
  </si>
  <si>
    <t>0052130</t>
  </si>
  <si>
    <t>STENT PERIFERNÍ CARBOSTENT VŠECHNY TYPY ICVXXXX</t>
  </si>
  <si>
    <t>0141714</t>
  </si>
  <si>
    <t>0051321</t>
  </si>
  <si>
    <t>KATETR MĚŘÍCÍ ANGIOGRAFICKÝ</t>
  </si>
  <si>
    <t>0151947</t>
  </si>
  <si>
    <t>0051173</t>
  </si>
  <si>
    <t>VODIČ - PTA-SPECIÁLNÍ(DILATAČNÍ,REKANALIZAČNÍ)-OUT</t>
  </si>
  <si>
    <t>0059590</t>
  </si>
  <si>
    <t>STENTGRAFT - ZENITH SPIRAL-Z766 - HLAVNÍ ČÁST</t>
  </si>
  <si>
    <t>0193331</t>
  </si>
  <si>
    <t>STENTGRAFT AORTÁLNÍ - ZENITH - EXTENZE PROXIMÁLNÍ</t>
  </si>
  <si>
    <t>0152417</t>
  </si>
  <si>
    <t>STENT PERIFERNÍ VASKULÁRNÍ - LIFESTREAM; POTAH PTF</t>
  </si>
  <si>
    <t>0152036</t>
  </si>
  <si>
    <t>KATETR BALONKOVÝ PTA - LEGFLOW OTW/RX; POTAH PACLI</t>
  </si>
  <si>
    <t>0056492</t>
  </si>
  <si>
    <t>KATETR TROMBEKTOMICKÝ ASPIRAČNÍ - ASPIREX 10F/110C</t>
  </si>
  <si>
    <t>0058763</t>
  </si>
  <si>
    <t>KATETR DRENÁŽNÍ RING-MCLEAN</t>
  </si>
  <si>
    <t>89317</t>
  </si>
  <si>
    <t>SELEKTIVNÍ TROMBOLÝZA</t>
  </si>
  <si>
    <t>89443</t>
  </si>
  <si>
    <t>ŽÍLY DOLNÍ KONČETINY - FLEBOGRAFIE PERIFERNÍ (ASCE</t>
  </si>
  <si>
    <t>90932</t>
  </si>
  <si>
    <t>06</t>
  </si>
  <si>
    <t>0046543</t>
  </si>
  <si>
    <t>MIKROKAT PERIF. KORON. NEURO: EXCELSIOR SL-10; NEU</t>
  </si>
  <si>
    <t>0048264</t>
  </si>
  <si>
    <t>DRÁT NEUROINTERVENČNÍ</t>
  </si>
  <si>
    <t>0057999</t>
  </si>
  <si>
    <t>SPIRÁLA GDC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</si>
  <si>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</si>
  <si>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</si>
  <si>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</si>
  <si>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</si>
  <si>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</si>
  <si>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SADA EMBOL - TEKUTÉ EMBOL ČINIDL0 ONYX 18/20/34/-H</t>
  </si>
  <si>
    <t>0057776</t>
  </si>
  <si>
    <t>KATETR MICROFERRET, SET</t>
  </si>
  <si>
    <t>0052146</t>
  </si>
  <si>
    <t>EXTRAKTOR - AMPLATZ GOOSE NECK SET SKXXX - PERIFER</t>
  </si>
  <si>
    <t>0058980</t>
  </si>
  <si>
    <t>KATETR NEUROINTERVENČNÍ</t>
  </si>
  <si>
    <t>0059984</t>
  </si>
  <si>
    <t>MIKROKATETR - NEUROVASKULÁRNÍ - REBAR, APOLLO ONYX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</si>
  <si>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</si>
  <si>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</si>
  <si>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</si>
  <si>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</si>
  <si>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</si>
  <si>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</si>
  <si>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0151925</t>
  </si>
  <si>
    <t>DRÁT VODÍCÍ NEUROVASKULÁRNÍ ASAHI CHIKAI 10 200/30</t>
  </si>
  <si>
    <t>0151924</t>
  </si>
  <si>
    <t>DRÁT VODÍCÍ NEUROVASKULÁRNÍ ASAHI CHIKAI 200/300CM</t>
  </si>
  <si>
    <t>07</t>
  </si>
  <si>
    <t>0049439</t>
  </si>
  <si>
    <t>STENTGRAFT - ZENITH TX2 ZTEG-2P - PROXIMÁLNÍ ČÁST</t>
  </si>
  <si>
    <t>0050237</t>
  </si>
  <si>
    <t>DRÁT VODÍCÍ CHOICE PLUS</t>
  </si>
  <si>
    <t>0056303</t>
  </si>
  <si>
    <t>KATETR BALÓNKOVÝ FOGARTY EMBOLEKTOMICKÝ - TRU-LUME</t>
  </si>
  <si>
    <t>0092127</t>
  </si>
  <si>
    <t>ČÁSTICE EMBOLIZAČNÍ - EMBOSFÉRY EB2S103-912</t>
  </si>
  <si>
    <t>0048349</t>
  </si>
  <si>
    <t>KATETR INFUZNÍ VODIČ PROSTREAM 41271..41278</t>
  </si>
  <si>
    <t>89447</t>
  </si>
  <si>
    <t>LYMFOGRAFIE, CELÝ VÝKON</t>
  </si>
  <si>
    <t>08</t>
  </si>
  <si>
    <t>0056301</t>
  </si>
  <si>
    <t>10</t>
  </si>
  <si>
    <t>0047748</t>
  </si>
  <si>
    <t>SADA EMBOLIZAČNÍ - KABEL PROPOJOVACÍ</t>
  </si>
  <si>
    <t>09215</t>
  </si>
  <si>
    <t>INJEKCE I. M., S. C., I. D.</t>
  </si>
  <si>
    <t>11</t>
  </si>
  <si>
    <t>12</t>
  </si>
  <si>
    <t>13</t>
  </si>
  <si>
    <t>0058750</t>
  </si>
  <si>
    <t>TĚLÍSKA EMBOLIZAČNÍ - ČÁSTICE</t>
  </si>
  <si>
    <t>14</t>
  </si>
  <si>
    <t>16</t>
  </si>
  <si>
    <t>17</t>
  </si>
  <si>
    <t>0058503</t>
  </si>
  <si>
    <t>KATETR PERIFERNĺ DILATAČNĺ VIATRAC - PTA</t>
  </si>
  <si>
    <t>0152056</t>
  </si>
  <si>
    <t>KATETR PODPŮRNÝ, ASPIRAČNÍ KORON., PERIF., INTRAKR</t>
  </si>
  <si>
    <t>18</t>
  </si>
  <si>
    <t>19</t>
  </si>
  <si>
    <t>20</t>
  </si>
  <si>
    <t>21</t>
  </si>
  <si>
    <t>0053921</t>
  </si>
  <si>
    <t>KATETR PRO DRENÁŽ ŽLUČNÍKU VAN SONNENBERG 20-8XX</t>
  </si>
  <si>
    <t>25</t>
  </si>
  <si>
    <t>26</t>
  </si>
  <si>
    <t>30</t>
  </si>
  <si>
    <t>31</t>
  </si>
  <si>
    <t>32</t>
  </si>
  <si>
    <t>50</t>
  </si>
  <si>
    <t>0049441</t>
  </si>
  <si>
    <t>STENTGRAFT - ZENITH TX2 ZTEG-2PT - PROXIMÁLNÍ ZÚŽE</t>
  </si>
  <si>
    <t>0038476</t>
  </si>
  <si>
    <t>59</t>
  </si>
  <si>
    <t>0034083</t>
  </si>
  <si>
    <t>JEHLA BIOPTICKÁ ASPIRAČNÍ PLICNÍ, FRANSEENOVA,ECHO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</si>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</sst>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4" xfId="53" applyNumberFormat="1" applyFont="1" applyFill="1" applyBorder="1"/>
    <xf numFmtId="9" fontId="3" fillId="0" borderId="74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6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5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2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6" xfId="33" applyFont="1" applyFill="1" applyBorder="1" applyAlignment="1">
      <alignment horizontal="center" vertical="center"/>
    </xf>
    <xf numFmtId="9" fontId="3" fillId="0" borderId="73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4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5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80" xfId="0" applyNumberFormat="1" applyFont="1" applyFill="1" applyBorder="1"/>
    <xf numFmtId="3" fontId="55" fillId="8" borderId="81" xfId="0" applyNumberFormat="1" applyFont="1" applyFill="1" applyBorder="1"/>
    <xf numFmtId="3" fontId="55" fillId="8" borderId="80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40" fillId="2" borderId="85" xfId="0" applyFont="1" applyFill="1" applyBorder="1" applyAlignment="1">
      <alignment horizontal="center" vertical="center"/>
    </xf>
    <xf numFmtId="0" fontId="57" fillId="2" borderId="88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/>
    <xf numFmtId="0" fontId="40" fillId="2" borderId="92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0" xfId="0" applyFont="1" applyFill="1" applyBorder="1" applyAlignment="1"/>
    <xf numFmtId="0" fontId="40" fillId="4" borderId="92" xfId="0" applyFont="1" applyFill="1" applyBorder="1" applyAlignment="1">
      <alignment horizontal="left" indent="1"/>
    </xf>
    <xf numFmtId="0" fontId="40" fillId="4" borderId="103" xfId="0" applyFont="1" applyFill="1" applyBorder="1" applyAlignment="1">
      <alignment horizontal="left" indent="1"/>
    </xf>
    <xf numFmtId="0" fontId="33" fillId="2" borderId="92" xfId="0" quotePrefix="1" applyFont="1" applyFill="1" applyBorder="1" applyAlignment="1">
      <alignment horizontal="left" indent="2"/>
    </xf>
    <xf numFmtId="0" fontId="33" fillId="2" borderId="98" xfId="0" quotePrefix="1" applyFont="1" applyFill="1" applyBorder="1" applyAlignment="1">
      <alignment horizontal="left" indent="2"/>
    </xf>
    <xf numFmtId="0" fontId="40" fillId="2" borderId="90" xfId="0" applyFont="1" applyFill="1" applyBorder="1" applyAlignment="1">
      <alignment horizontal="left" indent="1"/>
    </xf>
    <xf numFmtId="0" fontId="40" fillId="2" borderId="103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0" borderId="108" xfId="0" applyFont="1" applyBorder="1"/>
    <xf numFmtId="3" fontId="33" fillId="0" borderId="108" xfId="0" applyNumberFormat="1" applyFont="1" applyBorder="1"/>
    <xf numFmtId="0" fontId="40" fillId="4" borderId="82" xfId="0" applyFont="1" applyFill="1" applyBorder="1" applyAlignment="1">
      <alignment horizontal="center" vertical="center"/>
    </xf>
    <xf numFmtId="0" fontId="40" fillId="4" borderId="66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7" xfId="0" applyNumberFormat="1" applyFont="1" applyFill="1" applyBorder="1" applyAlignment="1">
      <alignment horizontal="center" vertical="center"/>
    </xf>
    <xf numFmtId="3" fontId="57" fillId="2" borderId="105" xfId="0" applyNumberFormat="1" applyFont="1" applyFill="1" applyBorder="1" applyAlignment="1">
      <alignment horizontal="center" vertical="center" wrapText="1"/>
    </xf>
    <xf numFmtId="173" fontId="40" fillId="4" borderId="91" xfId="0" applyNumberFormat="1" applyFont="1" applyFill="1" applyBorder="1" applyAlignment="1"/>
    <xf numFmtId="173" fontId="40" fillId="4" borderId="85" xfId="0" applyNumberFormat="1" applyFont="1" applyFill="1" applyBorder="1" applyAlignment="1"/>
    <xf numFmtId="173" fontId="40" fillId="0" borderId="93" xfId="0" applyNumberFormat="1" applyFont="1" applyBorder="1"/>
    <xf numFmtId="173" fontId="33" fillId="0" borderId="95" xfId="0" applyNumberFormat="1" applyFont="1" applyBorder="1"/>
    <xf numFmtId="173" fontId="40" fillId="0" borderId="104" xfId="0" applyNumberFormat="1" applyFont="1" applyBorder="1"/>
    <xf numFmtId="173" fontId="33" fillId="0" borderId="88" xfId="0" applyNumberFormat="1" applyFont="1" applyBorder="1"/>
    <xf numFmtId="173" fontId="40" fillId="2" borderId="106" xfId="0" applyNumberFormat="1" applyFont="1" applyFill="1" applyBorder="1" applyAlignment="1"/>
    <xf numFmtId="173" fontId="40" fillId="2" borderId="85" xfId="0" applyNumberFormat="1" applyFont="1" applyFill="1" applyBorder="1" applyAlignment="1"/>
    <xf numFmtId="173" fontId="40" fillId="0" borderId="99" xfId="0" applyNumberFormat="1" applyFont="1" applyBorder="1"/>
    <xf numFmtId="173" fontId="33" fillId="0" borderId="101" xfId="0" applyNumberFormat="1" applyFont="1" applyBorder="1"/>
    <xf numFmtId="174" fontId="40" fillId="2" borderId="91" xfId="0" applyNumberFormat="1" applyFont="1" applyFill="1" applyBorder="1" applyAlignment="1"/>
    <xf numFmtId="174" fontId="33" fillId="2" borderId="85" xfId="0" applyNumberFormat="1" applyFont="1" applyFill="1" applyBorder="1" applyAlignment="1"/>
    <xf numFmtId="174" fontId="40" fillId="0" borderId="93" xfId="0" applyNumberFormat="1" applyFont="1" applyBorder="1"/>
    <xf numFmtId="174" fontId="33" fillId="0" borderId="95" xfId="0" applyNumberFormat="1" applyFont="1" applyBorder="1"/>
    <xf numFmtId="174" fontId="40" fillId="0" borderId="99" xfId="0" applyNumberFormat="1" applyFont="1" applyBorder="1"/>
    <xf numFmtId="174" fontId="33" fillId="0" borderId="101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1" xfId="0" applyNumberFormat="1" applyFont="1" applyFill="1" applyBorder="1" applyAlignment="1">
      <alignment horizontal="center"/>
    </xf>
    <xf numFmtId="175" fontId="40" fillId="0" borderId="99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89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6" xfId="0" applyFont="1" applyFill="1" applyBorder="1"/>
    <xf numFmtId="0" fontId="33" fillId="0" borderId="97" xfId="0" applyFont="1" applyBorder="1" applyAlignment="1"/>
    <xf numFmtId="9" fontId="33" fillId="0" borderId="95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33" fillId="0" borderId="95" xfId="0" applyNumberFormat="1" applyFont="1" applyBorder="1"/>
    <xf numFmtId="49" fontId="38" fillId="2" borderId="95" xfId="0" quotePrefix="1" applyNumberFormat="1" applyFont="1" applyFill="1" applyBorder="1" applyAlignment="1">
      <alignment horizontal="center" vertical="center"/>
    </xf>
    <xf numFmtId="0" fontId="26" fillId="4" borderId="92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4" xfId="0" applyFont="1" applyBorder="1"/>
    <xf numFmtId="0" fontId="32" fillId="2" borderId="82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0" fillId="0" borderId="0" xfId="0" applyBorder="1"/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173" fontId="33" fillId="0" borderId="118" xfId="0" applyNumberFormat="1" applyFont="1" applyBorder="1"/>
    <xf numFmtId="3" fontId="33" fillId="0" borderId="0" xfId="0" applyNumberFormat="1" applyFont="1" applyBorder="1"/>
    <xf numFmtId="173" fontId="33" fillId="0" borderId="94" xfId="0" applyNumberFormat="1" applyFont="1" applyBorder="1" applyAlignment="1"/>
    <xf numFmtId="173" fontId="33" fillId="0" borderId="95" xfId="0" applyNumberFormat="1" applyFont="1" applyBorder="1" applyAlignment="1"/>
    <xf numFmtId="173" fontId="33" fillId="0" borderId="96" xfId="0" applyNumberFormat="1" applyFont="1" applyBorder="1" applyAlignment="1"/>
    <xf numFmtId="175" fontId="33" fillId="0" borderId="94" xfId="0" applyNumberFormat="1" applyFont="1" applyBorder="1" applyAlignment="1"/>
    <xf numFmtId="175" fontId="33" fillId="0" borderId="95" xfId="0" applyNumberFormat="1" applyFont="1" applyBorder="1" applyAlignment="1"/>
    <xf numFmtId="175" fontId="33" fillId="0" borderId="96" xfId="0" applyNumberFormat="1" applyFont="1" applyBorder="1" applyAlignment="1"/>
    <xf numFmtId="173" fontId="33" fillId="0" borderId="87" xfId="0" applyNumberFormat="1" applyFont="1" applyBorder="1" applyAlignment="1"/>
    <xf numFmtId="173" fontId="33" fillId="0" borderId="88" xfId="0" applyNumberFormat="1" applyFont="1" applyBorder="1" applyAlignment="1"/>
    <xf numFmtId="173" fontId="33" fillId="0" borderId="89" xfId="0" applyNumberFormat="1" applyFont="1" applyBorder="1" applyAlignment="1"/>
    <xf numFmtId="173" fontId="40" fillId="4" borderId="26" xfId="0" applyNumberFormat="1" applyFont="1" applyFill="1" applyBorder="1" applyAlignment="1">
      <alignment horizontal="center"/>
    </xf>
    <xf numFmtId="173" fontId="40" fillId="4" borderId="31" xfId="0" applyNumberFormat="1" applyFont="1" applyFill="1" applyBorder="1" applyAlignment="1">
      <alignment horizontal="center"/>
    </xf>
    <xf numFmtId="173" fontId="40" fillId="4" borderId="27" xfId="0" applyNumberFormat="1" applyFont="1" applyFill="1" applyBorder="1" applyAlignment="1">
      <alignment horizontal="center"/>
    </xf>
    <xf numFmtId="173" fontId="33" fillId="0" borderId="119" xfId="0" applyNumberFormat="1" applyFont="1" applyBorder="1"/>
    <xf numFmtId="9" fontId="33" fillId="0" borderId="92" xfId="0" applyNumberFormat="1" applyFont="1" applyBorder="1"/>
    <xf numFmtId="173" fontId="33" fillId="0" borderId="103" xfId="0" applyNumberFormat="1" applyFont="1" applyBorder="1"/>
    <xf numFmtId="0" fontId="0" fillId="0" borderId="2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20" xfId="0" applyNumberFormat="1" applyFont="1" applyBorder="1"/>
    <xf numFmtId="173" fontId="40" fillId="0" borderId="29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12" xfId="81" applyFont="1" applyFill="1" applyBorder="1" applyAlignment="1">
      <alignment horizontal="center"/>
    </xf>
    <xf numFmtId="0" fontId="32" fillId="2" borderId="9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7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7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7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8" xfId="53" applyFont="1" applyFill="1" applyBorder="1" applyAlignment="1">
      <alignment horizontal="right"/>
    </xf>
    <xf numFmtId="0" fontId="5" fillId="2" borderId="69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70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5" xfId="0" applyFont="1" applyFill="1" applyBorder="1" applyAlignment="1">
      <alignment vertical="center"/>
    </xf>
    <xf numFmtId="3" fontId="32" fillId="2" borderId="67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83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7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2" xfId="0" applyNumberFormat="1" applyFont="1" applyFill="1" applyBorder="1" applyAlignment="1">
      <alignment horizontal="center" vertical="top"/>
    </xf>
    <xf numFmtId="0" fontId="32" fillId="2" borderId="82" xfId="0" applyFont="1" applyFill="1" applyBorder="1" applyAlignment="1">
      <alignment horizontal="center" vertical="top" wrapText="1"/>
    </xf>
    <xf numFmtId="0" fontId="32" fillId="2" borderId="67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7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21" xfId="0" applyNumberFormat="1" applyFont="1" applyFill="1" applyBorder="1" applyAlignment="1">
      <alignment horizontal="right" vertical="top"/>
    </xf>
    <xf numFmtId="3" fontId="34" fillId="9" borderId="122" xfId="0" applyNumberFormat="1" applyFont="1" applyFill="1" applyBorder="1" applyAlignment="1">
      <alignment horizontal="right" vertical="top"/>
    </xf>
    <xf numFmtId="176" fontId="34" fillId="9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6" fontId="34" fillId="9" borderId="124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3" fontId="36" fillId="9" borderId="127" xfId="0" applyNumberFormat="1" applyFont="1" applyFill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9" borderId="129" xfId="0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0" fontId="34" fillId="9" borderId="124" xfId="0" applyFont="1" applyFill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6" fontId="36" fillId="9" borderId="133" xfId="0" applyNumberFormat="1" applyFont="1" applyFill="1" applyBorder="1" applyAlignment="1">
      <alignment horizontal="right" vertical="top"/>
    </xf>
    <xf numFmtId="0" fontId="38" fillId="10" borderId="120" xfId="0" applyFont="1" applyFill="1" applyBorder="1" applyAlignment="1">
      <alignment vertical="top"/>
    </xf>
    <xf numFmtId="0" fontId="38" fillId="10" borderId="120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 indent="6"/>
    </xf>
    <xf numFmtId="0" fontId="38" fillId="10" borderId="120" xfId="0" applyFont="1" applyFill="1" applyBorder="1" applyAlignment="1">
      <alignment vertical="top" indent="8"/>
    </xf>
    <xf numFmtId="0" fontId="39" fillId="10" borderId="125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6"/>
    </xf>
    <xf numFmtId="0" fontId="39" fillId="10" borderId="125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/>
    </xf>
    <xf numFmtId="0" fontId="33" fillId="10" borderId="120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4" xfId="53" applyNumberFormat="1" applyFont="1" applyFill="1" applyBorder="1" applyAlignment="1">
      <alignment horizontal="left"/>
    </xf>
    <xf numFmtId="164" fontId="32" fillId="2" borderId="135" xfId="53" applyNumberFormat="1" applyFont="1" applyFill="1" applyBorder="1" applyAlignment="1">
      <alignment horizontal="left"/>
    </xf>
    <xf numFmtId="0" fontId="32" fillId="2" borderId="135" xfId="53" applyNumberFormat="1" applyFont="1" applyFill="1" applyBorder="1" applyAlignment="1">
      <alignment horizontal="left"/>
    </xf>
    <xf numFmtId="164" fontId="32" fillId="2" borderId="63" xfId="53" applyNumberFormat="1" applyFont="1" applyFill="1" applyBorder="1" applyAlignment="1">
      <alignment horizontal="left"/>
    </xf>
    <xf numFmtId="3" fontId="32" fillId="2" borderId="63" xfId="53" applyNumberFormat="1" applyFont="1" applyFill="1" applyBorder="1" applyAlignment="1">
      <alignment horizontal="left"/>
    </xf>
    <xf numFmtId="3" fontId="32" fillId="2" borderId="71" xfId="53" applyNumberFormat="1" applyFont="1" applyFill="1" applyBorder="1" applyAlignment="1">
      <alignment horizontal="left"/>
    </xf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94" xfId="0" applyFont="1" applyFill="1" applyBorder="1"/>
    <xf numFmtId="0" fontId="33" fillId="0" borderId="95" xfId="0" applyFont="1" applyFill="1" applyBorder="1"/>
    <xf numFmtId="164" fontId="33" fillId="0" borderId="95" xfId="0" applyNumberFormat="1" applyFont="1" applyFill="1" applyBorder="1"/>
    <xf numFmtId="164" fontId="33" fillId="0" borderId="95" xfId="0" applyNumberFormat="1" applyFont="1" applyFill="1" applyBorder="1" applyAlignment="1">
      <alignment horizontal="right"/>
    </xf>
    <xf numFmtId="0" fontId="33" fillId="0" borderId="95" xfId="0" applyNumberFormat="1" applyFont="1" applyFill="1" applyBorder="1"/>
    <xf numFmtId="3" fontId="33" fillId="0" borderId="95" xfId="0" applyNumberFormat="1" applyFont="1" applyFill="1" applyBorder="1"/>
    <xf numFmtId="3" fontId="33" fillId="0" borderId="96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0" fontId="33" fillId="0" borderId="88" xfId="0" applyNumberFormat="1" applyFont="1" applyFill="1" applyBorder="1"/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40" fillId="2" borderId="134" xfId="0" applyFont="1" applyFill="1" applyBorder="1"/>
    <xf numFmtId="3" fontId="40" fillId="2" borderId="116" xfId="0" applyNumberFormat="1" applyFont="1" applyFill="1" applyBorder="1"/>
    <xf numFmtId="9" fontId="40" fillId="2" borderId="79" xfId="0" applyNumberFormat="1" applyFont="1" applyFill="1" applyBorder="1"/>
    <xf numFmtId="3" fontId="40" fillId="2" borderId="71" xfId="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3" fontId="33" fillId="0" borderId="101" xfId="0" applyNumberFormat="1" applyFont="1" applyFill="1" applyBorder="1"/>
    <xf numFmtId="9" fontId="33" fillId="0" borderId="101" xfId="0" applyNumberFormat="1" applyFont="1" applyFill="1" applyBorder="1"/>
    <xf numFmtId="3" fontId="33" fillId="0" borderId="102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4" xfId="0" applyFont="1" applyFill="1" applyBorder="1"/>
    <xf numFmtId="0" fontId="40" fillId="0" borderId="11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4" xfId="0" applyFont="1" applyFill="1" applyBorder="1"/>
    <xf numFmtId="0" fontId="40" fillId="2" borderId="135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4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3" fillId="0" borderId="86" xfId="0" applyNumberFormat="1" applyFont="1" applyFill="1" applyBorder="1"/>
    <xf numFmtId="9" fontId="33" fillId="0" borderId="96" xfId="0" applyNumberFormat="1" applyFont="1" applyFill="1" applyBorder="1"/>
    <xf numFmtId="9" fontId="33" fillId="0" borderId="89" xfId="0" applyNumberFormat="1" applyFont="1" applyFill="1" applyBorder="1"/>
    <xf numFmtId="0" fontId="40" fillId="0" borderId="112" xfId="0" applyFont="1" applyFill="1" applyBorder="1"/>
    <xf numFmtId="0" fontId="40" fillId="0" borderId="136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7" xfId="0" applyNumberFormat="1" applyFont="1" applyFill="1" applyBorder="1"/>
    <xf numFmtId="9" fontId="33" fillId="0" borderId="97" xfId="0" applyNumberFormat="1" applyFont="1" applyFill="1" applyBorder="1"/>
    <xf numFmtId="9" fontId="33" fillId="0" borderId="105" xfId="0" applyNumberFormat="1" applyFont="1" applyFill="1" applyBorder="1"/>
    <xf numFmtId="3" fontId="33" fillId="0" borderId="84" xfId="0" applyNumberFormat="1" applyFont="1" applyFill="1" applyBorder="1"/>
    <xf numFmtId="3" fontId="33" fillId="0" borderId="94" xfId="0" applyNumberFormat="1" applyFont="1" applyFill="1" applyBorder="1"/>
    <xf numFmtId="3" fontId="33" fillId="0" borderId="87" xfId="0" applyNumberFormat="1" applyFont="1" applyFill="1" applyBorder="1"/>
    <xf numFmtId="9" fontId="33" fillId="0" borderId="137" xfId="0" applyNumberFormat="1" applyFont="1" applyFill="1" applyBorder="1"/>
    <xf numFmtId="9" fontId="33" fillId="0" borderId="109" xfId="0" applyNumberFormat="1" applyFont="1" applyFill="1" applyBorder="1"/>
    <xf numFmtId="9" fontId="33" fillId="0" borderId="138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0" borderId="112" xfId="0" applyFont="1" applyFill="1" applyBorder="1"/>
    <xf numFmtId="0" fontId="40" fillId="10" borderId="136" xfId="0" applyFont="1" applyFill="1" applyBorder="1"/>
    <xf numFmtId="0" fontId="40" fillId="10" borderId="111" xfId="0" applyFont="1" applyFill="1" applyBorder="1"/>
    <xf numFmtId="0" fontId="3" fillId="2" borderId="101" xfId="80" applyFont="1" applyFill="1" applyBorder="1"/>
    <xf numFmtId="3" fontId="33" fillId="0" borderId="137" xfId="0" applyNumberFormat="1" applyFont="1" applyFill="1" applyBorder="1"/>
    <xf numFmtId="3" fontId="33" fillId="0" borderId="109" xfId="0" applyNumberFormat="1" applyFont="1" applyFill="1" applyBorder="1"/>
    <xf numFmtId="3" fontId="33" fillId="0" borderId="138" xfId="0" applyNumberFormat="1" applyFont="1" applyFill="1" applyBorder="1"/>
    <xf numFmtId="0" fontId="33" fillId="0" borderId="112" xfId="0" applyFont="1" applyFill="1" applyBorder="1"/>
    <xf numFmtId="0" fontId="33" fillId="0" borderId="136" xfId="0" applyFont="1" applyFill="1" applyBorder="1"/>
    <xf numFmtId="0" fontId="33" fillId="0" borderId="111" xfId="0" applyFont="1" applyFill="1" applyBorder="1"/>
    <xf numFmtId="3" fontId="33" fillId="0" borderId="107" xfId="0" applyNumberFormat="1" applyFont="1" applyFill="1" applyBorder="1"/>
    <xf numFmtId="3" fontId="33" fillId="0" borderId="97" xfId="0" applyNumberFormat="1" applyFont="1" applyFill="1" applyBorder="1"/>
    <xf numFmtId="3" fontId="33" fillId="0" borderId="105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5" xfId="0" applyFont="1" applyFill="1" applyBorder="1" applyAlignment="1">
      <alignment horizontal="right"/>
    </xf>
    <xf numFmtId="0" fontId="33" fillId="0" borderId="95" xfId="0" applyFont="1" applyFill="1" applyBorder="1" applyAlignment="1">
      <alignment horizontal="left"/>
    </xf>
    <xf numFmtId="165" fontId="33" fillId="0" borderId="95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0" fontId="33" fillId="2" borderId="71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1" fillId="4" borderId="94" xfId="0" applyFont="1" applyFill="1" applyBorder="1" applyAlignment="1">
      <alignment horizontal="left"/>
    </xf>
    <xf numFmtId="169" fontId="61" fillId="4" borderId="95" xfId="0" applyNumberFormat="1" applyFont="1" applyFill="1" applyBorder="1"/>
    <xf numFmtId="9" fontId="61" fillId="4" borderId="95" xfId="0" applyNumberFormat="1" applyFont="1" applyFill="1" applyBorder="1"/>
    <xf numFmtId="9" fontId="61" fillId="4" borderId="96" xfId="0" applyNumberFormat="1" applyFont="1" applyFill="1" applyBorder="1"/>
    <xf numFmtId="169" fontId="0" fillId="0" borderId="88" xfId="0" applyNumberFormat="1" applyBorder="1"/>
    <xf numFmtId="9" fontId="0" fillId="0" borderId="88" xfId="0" applyNumberFormat="1" applyBorder="1"/>
    <xf numFmtId="9" fontId="0" fillId="0" borderId="89" xfId="0" applyNumberFormat="1" applyBorder="1"/>
    <xf numFmtId="0" fontId="61" fillId="0" borderId="94" xfId="0" applyFont="1" applyBorder="1" applyAlignment="1">
      <alignment horizontal="left" indent="1"/>
    </xf>
    <xf numFmtId="0" fontId="61" fillId="0" borderId="87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96" xfId="0" applyNumberFormat="1" applyFont="1" applyFill="1" applyBorder="1"/>
    <xf numFmtId="169" fontId="33" fillId="0" borderId="88" xfId="0" applyNumberFormat="1" applyFont="1" applyFill="1" applyBorder="1"/>
    <xf numFmtId="169" fontId="33" fillId="0" borderId="89" xfId="0" applyNumberFormat="1" applyFont="1" applyFill="1" applyBorder="1"/>
    <xf numFmtId="0" fontId="40" fillId="0" borderId="87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9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0.85958112118146279</c:v>
                </c:pt>
                <c:pt idx="1">
                  <c:v>0.79214835715020893</c:v>
                </c:pt>
                <c:pt idx="2">
                  <c:v>0.82595516791466173</c:v>
                </c:pt>
                <c:pt idx="3">
                  <c:v>0.79601103718324473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694544"/>
        <c:axId val="-9596912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0.76805073992789019</c:v>
                </c:pt>
                <c:pt idx="1">
                  <c:v>0.76805073992789019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0736"/>
        <c:axId val="-1479083520"/>
      </c:scatterChart>
      <c:catAx>
        <c:axId val="-95969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5969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59691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59694544"/>
        <c:crosses val="autoZero"/>
        <c:crossBetween val="between"/>
      </c:valAx>
      <c:valAx>
        <c:axId val="-959690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79083520"/>
        <c:crosses val="max"/>
        <c:crossBetween val="midCat"/>
      </c:valAx>
      <c:valAx>
        <c:axId val="-1479083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596907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9082976"/>
        <c:axId val="-14790889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9086240"/>
        <c:axId val="-1479084064"/>
      </c:scatterChart>
      <c:catAx>
        <c:axId val="-147908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7908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9088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479082976"/>
        <c:crosses val="autoZero"/>
        <c:crossBetween val="between"/>
      </c:valAx>
      <c:valAx>
        <c:axId val="-1479086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79084064"/>
        <c:crosses val="max"/>
        <c:crossBetween val="midCat"/>
      </c:valAx>
      <c:valAx>
        <c:axId val="-1479084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4790862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0" bestFit="1" customWidth="1"/>
    <col min="2" max="2" width="102.21875" style="160" bestFit="1" customWidth="1"/>
    <col min="3" max="3" width="16.109375" style="47" hidden="1" customWidth="1"/>
    <col min="4" max="16384" width="8.88671875" style="160"/>
  </cols>
  <sheetData>
    <row r="1" spans="1:3" ht="18.600000000000001" customHeight="1" thickBot="1" x14ac:dyDescent="0.4">
      <c r="A1" s="380" t="s">
        <v>117</v>
      </c>
      <c r="B1" s="380"/>
    </row>
    <row r="2" spans="1:3" ht="14.4" customHeight="1" thickBot="1" x14ac:dyDescent="0.35">
      <c r="A2" s="272" t="s">
        <v>272</v>
      </c>
      <c r="B2" s="46"/>
    </row>
    <row r="3" spans="1:3" ht="14.4" customHeight="1" thickBot="1" x14ac:dyDescent="0.35">
      <c r="A3" s="376" t="s">
        <v>153</v>
      </c>
      <c r="B3" s="377"/>
    </row>
    <row r="4" spans="1:3" ht="14.4" customHeight="1" x14ac:dyDescent="0.3">
      <c r="A4" s="175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6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7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7" t="str">
        <f t="shared" si="0"/>
        <v>Man Tab</v>
      </c>
      <c r="B7" s="114" t="s">
        <v>274</v>
      </c>
      <c r="C7" s="47" t="s">
        <v>122</v>
      </c>
    </row>
    <row r="8" spans="1:3" ht="14.4" customHeight="1" thickBot="1" x14ac:dyDescent="0.35">
      <c r="A8" s="178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78" t="s">
        <v>118</v>
      </c>
      <c r="B10" s="377"/>
    </row>
    <row r="11" spans="1:3" ht="14.4" customHeight="1" x14ac:dyDescent="0.3">
      <c r="A11" s="179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7" t="str">
        <f t="shared" ref="A12:A23" si="2">HYPERLINK("#'"&amp;C12&amp;"'!A1",C12)</f>
        <v>LŽ Detail</v>
      </c>
      <c r="B12" s="114" t="s">
        <v>176</v>
      </c>
      <c r="C12" s="47" t="s">
        <v>124</v>
      </c>
    </row>
    <row r="13" spans="1:3" ht="28.8" customHeight="1" x14ac:dyDescent="0.3">
      <c r="A13" s="177" t="str">
        <f t="shared" si="2"/>
        <v>LŽ PL</v>
      </c>
      <c r="B13" s="556" t="s">
        <v>177</v>
      </c>
      <c r="C13" s="47" t="s">
        <v>157</v>
      </c>
    </row>
    <row r="14" spans="1:3" ht="14.4" customHeight="1" x14ac:dyDescent="0.3">
      <c r="A14" s="177" t="str">
        <f t="shared" si="2"/>
        <v>LŽ PL Detail</v>
      </c>
      <c r="B14" s="114" t="s">
        <v>680</v>
      </c>
      <c r="C14" s="47" t="s">
        <v>159</v>
      </c>
    </row>
    <row r="15" spans="1:3" ht="14.4" customHeight="1" x14ac:dyDescent="0.3">
      <c r="A15" s="177" t="str">
        <f t="shared" si="2"/>
        <v>LŽ Statim</v>
      </c>
      <c r="B15" s="332" t="s">
        <v>220</v>
      </c>
      <c r="C15" s="47" t="s">
        <v>230</v>
      </c>
    </row>
    <row r="16" spans="1:3" ht="14.4" customHeight="1" x14ac:dyDescent="0.3">
      <c r="A16" s="177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7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7" t="str">
        <f t="shared" si="2"/>
        <v>LRp Detail</v>
      </c>
      <c r="B18" s="114" t="s">
        <v>932</v>
      </c>
      <c r="C18" s="47" t="s">
        <v>126</v>
      </c>
    </row>
    <row r="19" spans="1:3" ht="28.8" customHeight="1" x14ac:dyDescent="0.3">
      <c r="A19" s="177" t="str">
        <f t="shared" si="2"/>
        <v>LRp PL</v>
      </c>
      <c r="B19" s="556" t="s">
        <v>933</v>
      </c>
      <c r="C19" s="47" t="s">
        <v>158</v>
      </c>
    </row>
    <row r="20" spans="1:3" ht="14.4" customHeight="1" x14ac:dyDescent="0.3">
      <c r="A20" s="177" t="str">
        <f>HYPERLINK("#'"&amp;C20&amp;"'!A1",C20)</f>
        <v>LRp PL Detail</v>
      </c>
      <c r="B20" s="114" t="s">
        <v>958</v>
      </c>
      <c r="C20" s="47" t="s">
        <v>160</v>
      </c>
    </row>
    <row r="21" spans="1:3" ht="14.4" customHeight="1" x14ac:dyDescent="0.3">
      <c r="A21" s="179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7" t="str">
        <f t="shared" si="2"/>
        <v>MŽ Detail</v>
      </c>
      <c r="B22" s="114" t="s">
        <v>1800</v>
      </c>
      <c r="C22" s="47" t="s">
        <v>128</v>
      </c>
    </row>
    <row r="23" spans="1:3" ht="14.4" customHeight="1" thickBot="1" x14ac:dyDescent="0.35">
      <c r="A23" s="179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79" t="s">
        <v>119</v>
      </c>
      <c r="B25" s="377"/>
    </row>
    <row r="26" spans="1:3" ht="14.4" customHeight="1" x14ac:dyDescent="0.3">
      <c r="A26" s="180" t="str">
        <f t="shared" ref="A26:A34" si="4">HYPERLINK("#'"&amp;C26&amp;"'!A1",C26)</f>
        <v>ZV Vykáz.-A</v>
      </c>
      <c r="B26" s="113" t="s">
        <v>1806</v>
      </c>
      <c r="C26" s="47" t="s">
        <v>134</v>
      </c>
    </row>
    <row r="27" spans="1:3" ht="14.4" customHeight="1" x14ac:dyDescent="0.3">
      <c r="A27" s="177" t="str">
        <f t="shared" ref="A27" si="5">HYPERLINK("#'"&amp;C27&amp;"'!A1",C27)</f>
        <v>ZV Vykáz.-A Lékaři</v>
      </c>
      <c r="B27" s="114" t="s">
        <v>1822</v>
      </c>
      <c r="C27" s="47" t="s">
        <v>233</v>
      </c>
    </row>
    <row r="28" spans="1:3" ht="14.4" customHeight="1" x14ac:dyDescent="0.3">
      <c r="A28" s="177" t="str">
        <f t="shared" si="4"/>
        <v>ZV Vykáz.-A Detail</v>
      </c>
      <c r="B28" s="114" t="s">
        <v>2152</v>
      </c>
      <c r="C28" s="47" t="s">
        <v>135</v>
      </c>
    </row>
    <row r="29" spans="1:3" ht="14.4" customHeight="1" x14ac:dyDescent="0.3">
      <c r="A29" s="346" t="str">
        <f>HYPERLINK("#'"&amp;C29&amp;"'!A1",C29)</f>
        <v>ZV Vykáz.-A Det.Lék.</v>
      </c>
      <c r="B29" s="114" t="s">
        <v>2153</v>
      </c>
      <c r="C29" s="47" t="s">
        <v>261</v>
      </c>
    </row>
    <row r="30" spans="1:3" ht="14.4" customHeight="1" x14ac:dyDescent="0.3">
      <c r="A30" s="177" t="str">
        <f t="shared" si="4"/>
        <v>ZV Vykáz.-H</v>
      </c>
      <c r="B30" s="114" t="s">
        <v>138</v>
      </c>
      <c r="C30" s="47" t="s">
        <v>136</v>
      </c>
    </row>
    <row r="31" spans="1:3" ht="14.4" customHeight="1" x14ac:dyDescent="0.3">
      <c r="A31" s="177" t="str">
        <f t="shared" si="4"/>
        <v>ZV Vykáz.-H Detail</v>
      </c>
      <c r="B31" s="114" t="s">
        <v>2425</v>
      </c>
      <c r="C31" s="47" t="s">
        <v>137</v>
      </c>
    </row>
    <row r="32" spans="1:3" ht="14.4" customHeight="1" x14ac:dyDescent="0.3">
      <c r="A32" s="177" t="str">
        <f t="shared" si="4"/>
        <v>ALOS</v>
      </c>
      <c r="B32" s="114" t="s">
        <v>100</v>
      </c>
      <c r="C32" s="47" t="s">
        <v>73</v>
      </c>
    </row>
    <row r="33" spans="1:3" ht="14.4" customHeight="1" x14ac:dyDescent="0.3">
      <c r="A33" s="177" t="str">
        <f t="shared" si="4"/>
        <v>ZV Vyžád.</v>
      </c>
      <c r="B33" s="114" t="s">
        <v>139</v>
      </c>
      <c r="C33" s="47" t="s">
        <v>131</v>
      </c>
    </row>
    <row r="34" spans="1:3" ht="14.4" customHeight="1" x14ac:dyDescent="0.3">
      <c r="A34" s="177" t="str">
        <f t="shared" si="4"/>
        <v>ZV Vyžád. Detail</v>
      </c>
      <c r="B34" s="114" t="s">
        <v>2426</v>
      </c>
      <c r="C34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1" bestFit="1" customWidth="1"/>
    <col min="2" max="2" width="11.6640625" style="181" hidden="1" customWidth="1"/>
    <col min="3" max="4" width="11" style="183" customWidth="1"/>
    <col min="5" max="5" width="11" style="184" customWidth="1"/>
    <col min="6" max="16384" width="8.88671875" style="181"/>
  </cols>
  <sheetData>
    <row r="1" spans="1:5" ht="18.600000000000001" thickBot="1" x14ac:dyDescent="0.4">
      <c r="A1" s="380" t="s">
        <v>132</v>
      </c>
      <c r="B1" s="380"/>
      <c r="C1" s="381"/>
      <c r="D1" s="381"/>
      <c r="E1" s="381"/>
    </row>
    <row r="2" spans="1:5" ht="14.4" customHeight="1" thickBot="1" x14ac:dyDescent="0.35">
      <c r="A2" s="272" t="s">
        <v>272</v>
      </c>
      <c r="B2" s="182"/>
    </row>
    <row r="3" spans="1:5" ht="14.4" customHeight="1" thickBot="1" x14ac:dyDescent="0.35">
      <c r="A3" s="185"/>
      <c r="C3" s="186" t="s">
        <v>116</v>
      </c>
      <c r="D3" s="187" t="s">
        <v>79</v>
      </c>
      <c r="E3" s="188" t="s">
        <v>81</v>
      </c>
    </row>
    <row r="4" spans="1:5" ht="14.4" customHeight="1" thickBot="1" x14ac:dyDescent="0.3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63274.495112865457</v>
      </c>
      <c r="D4" s="191">
        <f ca="1">IF(ISERROR(VLOOKUP("Náklady celkem",INDIRECT("HI!$A:$G"),5,0)),0,VLOOKUP("Náklady celkem",INDIRECT("HI!$A:$G"),5,0))</f>
        <v>60045.932489999999</v>
      </c>
      <c r="E4" s="192">
        <f ca="1">IF(C4=0,0,D4/C4)</f>
        <v>0.94897529222309029</v>
      </c>
    </row>
    <row r="5" spans="1:5" ht="14.4" customHeight="1" x14ac:dyDescent="0.3">
      <c r="A5" s="193" t="s">
        <v>165</v>
      </c>
      <c r="B5" s="194"/>
      <c r="C5" s="195"/>
      <c r="D5" s="195"/>
      <c r="E5" s="196"/>
    </row>
    <row r="6" spans="1:5" ht="14.4" customHeight="1" x14ac:dyDescent="0.3">
      <c r="A6" s="197" t="s">
        <v>170</v>
      </c>
      <c r="B6" s="198"/>
      <c r="C6" s="199"/>
      <c r="D6" s="199"/>
      <c r="E6" s="196"/>
    </row>
    <row r="7" spans="1:5" ht="14.4" customHeight="1" x14ac:dyDescent="0.3">
      <c r="A7" s="3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120</v>
      </c>
      <c r="C7" s="199">
        <f>IF(ISERROR(HI!F5),"",HI!F5)</f>
        <v>4450.3333099060055</v>
      </c>
      <c r="D7" s="199">
        <f>IF(ISERROR(HI!E5),"",HI!E5)</f>
        <v>3655.3209299999999</v>
      </c>
      <c r="E7" s="196">
        <f t="shared" ref="E7:E15" si="0">IF(C7=0,0,D7/C7)</f>
        <v>0.82135891301975383</v>
      </c>
    </row>
    <row r="8" spans="1:5" ht="14.4" customHeight="1" x14ac:dyDescent="0.3">
      <c r="A8" s="335" t="str">
        <f>HYPERLINK("#'LŽ PL'!A1","Plnění pozitivního listu (min. 90%)")</f>
        <v>Plnění pozitivního listu (min. 90%)</v>
      </c>
      <c r="B8" s="198" t="s">
        <v>157</v>
      </c>
      <c r="C8" s="200">
        <v>0.9</v>
      </c>
      <c r="D8" s="200">
        <f>IF(ISERROR(VLOOKUP("celkem",'LŽ PL'!$A:$F,5,0)),0,VLOOKUP("celkem",'LŽ PL'!$A:$F,5,0))</f>
        <v>0.90991889930766467</v>
      </c>
      <c r="E8" s="196">
        <f t="shared" si="0"/>
        <v>1.0110209992307384</v>
      </c>
    </row>
    <row r="9" spans="1:5" ht="14.4" customHeight="1" x14ac:dyDescent="0.3">
      <c r="A9" s="335" t="str">
        <f>HYPERLINK("#'LŽ Statim'!A1","Podíl statimových žádanek (max. 30%)")</f>
        <v>Podíl statimových žádanek (max. 30%)</v>
      </c>
      <c r="B9" s="333" t="s">
        <v>230</v>
      </c>
      <c r="C9" s="334">
        <v>0.3</v>
      </c>
      <c r="D9" s="334">
        <f>IF('LŽ Statim'!G3="",0,'LŽ Statim'!G3)</f>
        <v>1.2539184952978056E-2</v>
      </c>
      <c r="E9" s="196">
        <f>IF(C9=0,0,D9/C9)</f>
        <v>4.1797283176593522E-2</v>
      </c>
    </row>
    <row r="10" spans="1:5" ht="14.4" customHeight="1" x14ac:dyDescent="0.3">
      <c r="A10" s="201" t="s">
        <v>166</v>
      </c>
      <c r="B10" s="198"/>
      <c r="C10" s="199"/>
      <c r="D10" s="199"/>
      <c r="E10" s="196"/>
    </row>
    <row r="11" spans="1:5" ht="14.4" customHeight="1" x14ac:dyDescent="0.3">
      <c r="A11" s="335" t="str">
        <f>HYPERLINK("#'Léky Recepty'!A1","Záchyt v lékárně (Úhrada Kč, min. 60%)")</f>
        <v>Záchyt v lékárně (Úhrada Kč, min. 60%)</v>
      </c>
      <c r="B11" s="198" t="s">
        <v>125</v>
      </c>
      <c r="C11" s="200">
        <v>0.6</v>
      </c>
      <c r="D11" s="200">
        <f>IF(ISERROR(VLOOKUP("Celkem",'Léky Recepty'!B:H,5,0)),0,VLOOKUP("Celkem",'Léky Recepty'!B:H,5,0))</f>
        <v>0.58804417117357966</v>
      </c>
      <c r="E11" s="196">
        <f t="shared" si="0"/>
        <v>0.98007361862263276</v>
      </c>
    </row>
    <row r="12" spans="1:5" ht="14.4" customHeight="1" x14ac:dyDescent="0.3">
      <c r="A12" s="335" t="str">
        <f>HYPERLINK("#'LRp PL'!A1","Plnění pozitivního listu (min. 80%)")</f>
        <v>Plnění pozitivního listu (min. 80%)</v>
      </c>
      <c r="B12" s="198" t="s">
        <v>158</v>
      </c>
      <c r="C12" s="200">
        <v>0.8</v>
      </c>
      <c r="D12" s="200">
        <f>IF(ISERROR(VLOOKUP("Celkem",'LRp PL'!A:F,5,0)),0,VLOOKUP("Celkem",'LRp PL'!A:F,5,0))</f>
        <v>0.52998357963875209</v>
      </c>
      <c r="E12" s="196">
        <f t="shared" si="0"/>
        <v>0.66247947454844003</v>
      </c>
    </row>
    <row r="13" spans="1:5" ht="14.4" customHeight="1" x14ac:dyDescent="0.3">
      <c r="A13" s="201" t="s">
        <v>167</v>
      </c>
      <c r="B13" s="198"/>
      <c r="C13" s="199"/>
      <c r="D13" s="199"/>
      <c r="E13" s="196"/>
    </row>
    <row r="14" spans="1:5" ht="14.4" customHeight="1" x14ac:dyDescent="0.3">
      <c r="A14" s="202" t="s">
        <v>171</v>
      </c>
      <c r="B14" s="198"/>
      <c r="C14" s="195"/>
      <c r="D14" s="195"/>
      <c r="E14" s="196"/>
    </row>
    <row r="15" spans="1:5" ht="14.4" customHeight="1" x14ac:dyDescent="0.3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120</v>
      </c>
      <c r="C15" s="199">
        <f>IF(ISERROR(HI!F6),"",HI!F6)</f>
        <v>16146.666115600587</v>
      </c>
      <c r="D15" s="199">
        <f>IF(ISERROR(HI!E6),"",HI!E6)</f>
        <v>14777.710810000002</v>
      </c>
      <c r="E15" s="196">
        <f t="shared" si="0"/>
        <v>0.91521746372906498</v>
      </c>
    </row>
    <row r="16" spans="1:5" ht="14.4" customHeight="1" thickBot="1" x14ac:dyDescent="0.3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24626.000161865235</v>
      </c>
      <c r="D16" s="195">
        <f ca="1">IF(ISERROR(VLOOKUP("Osobní náklady (Kč) *",INDIRECT("HI!$A:$G"),5,0)),0,VLOOKUP("Osobní náklady (Kč) *",INDIRECT("HI!$A:$G"),5,0))</f>
        <v>24752.767249999997</v>
      </c>
      <c r="E16" s="196">
        <f ca="1">IF(C16=0,0,D16/C16)</f>
        <v>1.0051476929790275</v>
      </c>
    </row>
    <row r="17" spans="1:5" ht="14.4" customHeight="1" thickBot="1" x14ac:dyDescent="0.35">
      <c r="A17" s="208"/>
      <c r="B17" s="209"/>
      <c r="C17" s="210"/>
      <c r="D17" s="210"/>
      <c r="E17" s="211"/>
    </row>
    <row r="18" spans="1:5" ht="14.4" customHeight="1" thickBot="1" x14ac:dyDescent="0.3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48598.022789999988</v>
      </c>
      <c r="D18" s="214">
        <f ca="1">IF(ISERROR(VLOOKUP("Výnosy celkem",INDIRECT("HI!$A:$G"),5,0)),0,VLOOKUP("Výnosy celkem",INDIRECT("HI!$A:$G"),5,0))</f>
        <v>47797.224999999999</v>
      </c>
      <c r="E18" s="215">
        <f t="shared" ref="E18:E26" ca="1" si="1">IF(C18=0,0,D18/C18)</f>
        <v>0.98352200883850016</v>
      </c>
    </row>
    <row r="19" spans="1:5" ht="14.4" customHeight="1" x14ac:dyDescent="0.3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48598.022789999988</v>
      </c>
      <c r="D19" s="195">
        <f ca="1">IF(ISERROR(VLOOKUP("Ambulance *",INDIRECT("HI!$A:$G"),5,0)),0,VLOOKUP("Ambulance *",INDIRECT("HI!$A:$G"),5,0))</f>
        <v>47797.224999999999</v>
      </c>
      <c r="E19" s="196">
        <f t="shared" ca="1" si="1"/>
        <v>0.98352200883850016</v>
      </c>
    </row>
    <row r="20" spans="1:5" ht="14.4" customHeight="1" x14ac:dyDescent="0.3">
      <c r="A20" s="343" t="str">
        <f>HYPERLINK("#'ZV Vykáz.-A'!A1","Zdravotní výkony vykázané u ambulantních pacientů (min. 100 % 2016)")</f>
        <v>Zdravotní výkony vykázané u ambulantních pacientů (min. 100 % 2016)</v>
      </c>
      <c r="B20" s="344" t="s">
        <v>134</v>
      </c>
      <c r="C20" s="200">
        <v>1</v>
      </c>
      <c r="D20" s="200">
        <f>IF(ISERROR(VLOOKUP("Celkem:",'ZV Vykáz.-A'!$A:$AB,10,0)),"",VLOOKUP("Celkem:",'ZV Vykáz.-A'!$A:$AB,10,0))</f>
        <v>0.98352200883850005</v>
      </c>
      <c r="E20" s="196">
        <f t="shared" si="1"/>
        <v>0.98352200883850005</v>
      </c>
    </row>
    <row r="21" spans="1:5" ht="14.4" customHeight="1" x14ac:dyDescent="0.3">
      <c r="A21" s="342" t="str">
        <f>HYPERLINK("#'ZV Vykáz.-A'!A1","Specializovaná ambulantní péče")</f>
        <v>Specializovaná ambulantní péče</v>
      </c>
      <c r="B21" s="344" t="s">
        <v>134</v>
      </c>
      <c r="C21" s="200">
        <v>1</v>
      </c>
      <c r="D21" s="334">
        <f>IF(ISERROR(VLOOKUP("Specializovaná ambulantní péče",'ZV Vykáz.-A'!$A:$AB,10,0)),"",VLOOKUP("Specializovaná ambulantní péče",'ZV Vykáz.-A'!$A:$AB,10,0))</f>
        <v>0.78572243674359887</v>
      </c>
      <c r="E21" s="196">
        <f t="shared" si="1"/>
        <v>0.78572243674359887</v>
      </c>
    </row>
    <row r="22" spans="1:5" ht="14.4" customHeight="1" x14ac:dyDescent="0.3">
      <c r="A22" s="342" t="str">
        <f>HYPERLINK("#'ZV Vykáz.-A'!A1","Ambulantní péče ve vyjmenovaných odbornostech (§9)")</f>
        <v>Ambulantní péče ve vyjmenovaných odbornostech (§9)</v>
      </c>
      <c r="B22" s="344" t="s">
        <v>134</v>
      </c>
      <c r="C22" s="200">
        <v>1</v>
      </c>
      <c r="D22" s="334">
        <f>IF(ISERROR(VLOOKUP("Ambulantní péče ve vyjmenovaných odbornostech (§9) *",'ZV Vykáz.-A'!$A:$AB,10,0)),"",VLOOKUP("Ambulantní péče ve vyjmenovaných odbornostech (§9) *",'ZV Vykáz.-A'!$A:$AB,10,0))</f>
        <v>0.99213122271613452</v>
      </c>
      <c r="E22" s="196">
        <f>IF(OR(C22=0,D22=""),0,IF(C22="","",D22/C22))</f>
        <v>0.99213122271613452</v>
      </c>
    </row>
    <row r="23" spans="1:5" ht="14.4" customHeight="1" x14ac:dyDescent="0.3">
      <c r="A23" s="217" t="str">
        <f>HYPERLINK("#'ZV Vykáz.-H'!A1","Zdravotní výkony vykázané u hospitalizovaných pacientů (max. 85 %)")</f>
        <v>Zdravotní výkony vykázané u hospitalizovaných pacientů (max. 85 %)</v>
      </c>
      <c r="B23" s="344" t="s">
        <v>136</v>
      </c>
      <c r="C23" s="200">
        <v>0.85</v>
      </c>
      <c r="D23" s="200">
        <f>IF(ISERROR(VLOOKUP("Celkem:",'ZV Vykáz.-H'!$A:$S,7,0)),"",VLOOKUP("Celkem:",'ZV Vykáz.-H'!$A:$S,7,0))</f>
        <v>0.96107154425334407</v>
      </c>
      <c r="E23" s="196">
        <f t="shared" si="1"/>
        <v>1.1306724050039343</v>
      </c>
    </row>
    <row r="24" spans="1:5" ht="14.4" customHeight="1" x14ac:dyDescent="0.3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" customHeight="1" x14ac:dyDescent="0.3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73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7.6" x14ac:dyDescent="0.3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131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" customHeight="1" thickBot="1" x14ac:dyDescent="0.35">
      <c r="A27" s="221" t="s">
        <v>168</v>
      </c>
      <c r="B27" s="205"/>
      <c r="C27" s="206"/>
      <c r="D27" s="206"/>
      <c r="E27" s="207"/>
    </row>
    <row r="28" spans="1:5" ht="14.4" customHeight="1" thickBot="1" x14ac:dyDescent="0.35">
      <c r="A28" s="222"/>
      <c r="B28" s="223"/>
      <c r="C28" s="224"/>
      <c r="D28" s="224"/>
      <c r="E28" s="225"/>
    </row>
    <row r="29" spans="1:5" ht="14.4" customHeight="1" thickBot="1" x14ac:dyDescent="0.35">
      <c r="A29" s="226" t="s">
        <v>169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71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70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60" bestFit="1" customWidth="1"/>
    <col min="2" max="2" width="9.5546875" style="160" hidden="1" customWidth="1" outlineLevel="1"/>
    <col min="3" max="3" width="9.5546875" style="160" customWidth="1" collapsed="1"/>
    <col min="4" max="4" width="2.21875" style="160" customWidth="1"/>
    <col min="5" max="8" width="9.5546875" style="160" customWidth="1"/>
    <col min="9" max="10" width="9.77734375" style="160" hidden="1" customWidth="1" outlineLevel="1"/>
    <col min="11" max="11" width="8.88671875" style="160" collapsed="1"/>
    <col min="12" max="16384" width="8.88671875" style="160"/>
  </cols>
  <sheetData>
    <row r="1" spans="1:10" ht="18.600000000000001" customHeight="1" thickBot="1" x14ac:dyDescent="0.4">
      <c r="A1" s="391" t="s">
        <v>149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0" ht="14.4" customHeight="1" thickBot="1" x14ac:dyDescent="0.35">
      <c r="A2" s="272" t="s">
        <v>272</v>
      </c>
      <c r="B2" s="142"/>
      <c r="C2" s="142"/>
      <c r="D2" s="142"/>
      <c r="E2" s="142"/>
      <c r="F2" s="142"/>
    </row>
    <row r="3" spans="1:10" ht="14.4" customHeight="1" x14ac:dyDescent="0.3">
      <c r="A3" s="382"/>
      <c r="B3" s="138">
        <v>2015</v>
      </c>
      <c r="C3" s="40">
        <v>2016</v>
      </c>
      <c r="D3" s="7"/>
      <c r="E3" s="386">
        <v>2017</v>
      </c>
      <c r="F3" s="387"/>
      <c r="G3" s="387"/>
      <c r="H3" s="388"/>
      <c r="I3" s="389">
        <v>2017</v>
      </c>
      <c r="J3" s="390"/>
    </row>
    <row r="4" spans="1:10" ht="14.4" customHeight="1" thickBot="1" x14ac:dyDescent="0.35">
      <c r="A4" s="383"/>
      <c r="B4" s="384" t="s">
        <v>79</v>
      </c>
      <c r="C4" s="385"/>
      <c r="D4" s="7"/>
      <c r="E4" s="159" t="s">
        <v>79</v>
      </c>
      <c r="F4" s="140" t="s">
        <v>80</v>
      </c>
      <c r="G4" s="140" t="s">
        <v>69</v>
      </c>
      <c r="H4" s="141" t="s">
        <v>81</v>
      </c>
      <c r="I4" s="347" t="s">
        <v>263</v>
      </c>
      <c r="J4" s="348" t="s">
        <v>264</v>
      </c>
    </row>
    <row r="5" spans="1:10" ht="14.4" customHeight="1" x14ac:dyDescent="0.3">
      <c r="A5" s="143" t="str">
        <f>HYPERLINK("#'Léky Žádanky'!A1","Léky (Kč)")</f>
        <v>Léky (Kč)</v>
      </c>
      <c r="B5" s="27">
        <v>4096.0931100000007</v>
      </c>
      <c r="C5" s="29">
        <v>4733.0317800000003</v>
      </c>
      <c r="D5" s="8"/>
      <c r="E5" s="148">
        <v>3655.3209299999999</v>
      </c>
      <c r="F5" s="28">
        <v>4450.3333099060055</v>
      </c>
      <c r="G5" s="147">
        <f>E5-F5</f>
        <v>-795.01237990600566</v>
      </c>
      <c r="H5" s="153">
        <f>IF(F5&lt;0.00000001,"",E5/F5)</f>
        <v>0.82135891301975383</v>
      </c>
    </row>
    <row r="6" spans="1:10" ht="14.4" customHeight="1" x14ac:dyDescent="0.3">
      <c r="A6" s="143" t="str">
        <f>HYPERLINK("#'Materiál Žádanky'!A1","Materiál - SZM (Kč)")</f>
        <v>Materiál - SZM (Kč)</v>
      </c>
      <c r="B6" s="10">
        <v>12715.710650000003</v>
      </c>
      <c r="C6" s="31">
        <v>15465.867509999998</v>
      </c>
      <c r="D6" s="8"/>
      <c r="E6" s="149">
        <v>14777.710810000002</v>
      </c>
      <c r="F6" s="30">
        <v>16146.666115600587</v>
      </c>
      <c r="G6" s="150">
        <f>E6-F6</f>
        <v>-1368.9553056005843</v>
      </c>
      <c r="H6" s="154">
        <f>IF(F6&lt;0.00000001,"",E6/F6)</f>
        <v>0.91521746372906498</v>
      </c>
    </row>
    <row r="7" spans="1:10" ht="14.4" customHeight="1" x14ac:dyDescent="0.3">
      <c r="A7" s="143" t="str">
        <f>HYPERLINK("#'Osobní náklady'!A1","Osobní náklady (Kč) *")</f>
        <v>Osobní náklady (Kč) *</v>
      </c>
      <c r="B7" s="10">
        <v>20960.873189999998</v>
      </c>
      <c r="C7" s="31">
        <v>22940.861290000001</v>
      </c>
      <c r="D7" s="8"/>
      <c r="E7" s="149">
        <v>24752.767249999997</v>
      </c>
      <c r="F7" s="30">
        <v>24626.000161865235</v>
      </c>
      <c r="G7" s="150">
        <f>E7-F7</f>
        <v>126.76708813476216</v>
      </c>
      <c r="H7" s="154">
        <f>IF(F7&lt;0.00000001,"",E7/F7)</f>
        <v>1.0051476929790275</v>
      </c>
    </row>
    <row r="8" spans="1:10" ht="14.4" customHeight="1" thickBot="1" x14ac:dyDescent="0.35">
      <c r="A8" s="1" t="s">
        <v>82</v>
      </c>
      <c r="B8" s="11">
        <v>17396.865320000004</v>
      </c>
      <c r="C8" s="33">
        <v>16793.140069999987</v>
      </c>
      <c r="D8" s="8"/>
      <c r="E8" s="151">
        <v>16860.133500000004</v>
      </c>
      <c r="F8" s="32">
        <v>18051.495525493629</v>
      </c>
      <c r="G8" s="152">
        <f>E8-F8</f>
        <v>-1191.362025493625</v>
      </c>
      <c r="H8" s="155">
        <f>IF(F8&lt;0.00000001,"",E8/F8)</f>
        <v>0.93400203191967679</v>
      </c>
    </row>
    <row r="9" spans="1:10" ht="14.4" customHeight="1" thickBot="1" x14ac:dyDescent="0.35">
      <c r="A9" s="2" t="s">
        <v>83</v>
      </c>
      <c r="B9" s="3">
        <v>55169.542270000005</v>
      </c>
      <c r="C9" s="35">
        <v>59932.900649999989</v>
      </c>
      <c r="D9" s="8"/>
      <c r="E9" s="3">
        <v>60045.932489999999</v>
      </c>
      <c r="F9" s="34">
        <v>63274.495112865457</v>
      </c>
      <c r="G9" s="34">
        <f>E9-F9</f>
        <v>-3228.5626228654583</v>
      </c>
      <c r="H9" s="156">
        <f>IF(F9&lt;0.00000001,"",E9/F9)</f>
        <v>0.94897529222309029</v>
      </c>
    </row>
    <row r="10" spans="1:10" ht="14.4" customHeight="1" thickBot="1" x14ac:dyDescent="0.35">
      <c r="A10" s="12"/>
      <c r="B10" s="12"/>
      <c r="C10" s="139"/>
      <c r="D10" s="8"/>
      <c r="E10" s="12"/>
      <c r="F10" s="13"/>
    </row>
    <row r="11" spans="1:10" ht="14.4" customHeight="1" x14ac:dyDescent="0.3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44883.38278</v>
      </c>
      <c r="C11" s="29">
        <f>IF(ISERROR(VLOOKUP("Celkem:",'ZV Vykáz.-A'!A:H,5,0)),0,VLOOKUP("Celkem:",'ZV Vykáz.-A'!A:H,5,0)/1000)</f>
        <v>48598.022789999988</v>
      </c>
      <c r="D11" s="8"/>
      <c r="E11" s="148">
        <f>IF(ISERROR(VLOOKUP("Celkem:",'ZV Vykáz.-A'!A:H,8,0)),0,VLOOKUP("Celkem:",'ZV Vykáz.-A'!A:H,8,0)/1000)</f>
        <v>47797.224999999999</v>
      </c>
      <c r="F11" s="28">
        <f>C11</f>
        <v>48598.022789999988</v>
      </c>
      <c r="G11" s="147">
        <f>E11-F11</f>
        <v>-800.79778999998962</v>
      </c>
      <c r="H11" s="153">
        <f>IF(F11&lt;0.00000001,"",E11/F11)</f>
        <v>0.98352200883850016</v>
      </c>
      <c r="I11" s="147">
        <f>E11-B11</f>
        <v>2913.8422199999986</v>
      </c>
      <c r="J11" s="153">
        <f>IF(B11&lt;0.00000001,"",E11/B11)</f>
        <v>1.0649202898605585</v>
      </c>
    </row>
    <row r="12" spans="1:10" ht="14.4" customHeight="1" thickBot="1" x14ac:dyDescent="0.3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" customHeight="1" thickBot="1" x14ac:dyDescent="0.35">
      <c r="A13" s="4" t="s">
        <v>86</v>
      </c>
      <c r="B13" s="5">
        <f>SUM(B11:B12)</f>
        <v>44883.38278</v>
      </c>
      <c r="C13" s="37">
        <f>SUM(C11:C12)</f>
        <v>48598.022789999988</v>
      </c>
      <c r="D13" s="8"/>
      <c r="E13" s="5">
        <f>SUM(E11:E12)</f>
        <v>47797.224999999999</v>
      </c>
      <c r="F13" s="36">
        <f>SUM(F11:F12)</f>
        <v>48598.022789999988</v>
      </c>
      <c r="G13" s="36">
        <f>E13-F13</f>
        <v>-800.79778999998962</v>
      </c>
      <c r="H13" s="157">
        <f>IF(F13&lt;0.00000001,"",E13/F13)</f>
        <v>0.98352200883850016</v>
      </c>
      <c r="I13" s="36">
        <f>SUM(I11:I12)</f>
        <v>2913.8422199999986</v>
      </c>
      <c r="J13" s="157">
        <f>IF(B13&lt;0.00000001,"",E13/B13)</f>
        <v>1.0649202898605585</v>
      </c>
    </row>
    <row r="14" spans="1:10" ht="14.4" customHeight="1" thickBot="1" x14ac:dyDescent="0.35">
      <c r="A14" s="12"/>
      <c r="B14" s="12"/>
      <c r="C14" s="139"/>
      <c r="D14" s="8"/>
      <c r="E14" s="12"/>
      <c r="F14" s="13"/>
    </row>
    <row r="15" spans="1:10" ht="14.4" customHeight="1" thickBot="1" x14ac:dyDescent="0.35">
      <c r="A15" s="165" t="str">
        <f>HYPERLINK("#'HI Graf'!A1","Hospodářský index (Výnosy / Náklady) *")</f>
        <v>Hospodářský index (Výnosy / Náklady) *</v>
      </c>
      <c r="B15" s="6">
        <f>IF(B9=0,"",B13/B9)</f>
        <v>0.81355365539087687</v>
      </c>
      <c r="C15" s="39">
        <f>IF(C9=0,"",C13/C9)</f>
        <v>0.81087386498787783</v>
      </c>
      <c r="D15" s="8"/>
      <c r="E15" s="6">
        <f>IF(E9=0,"",E13/E9)</f>
        <v>0.79601103718324484</v>
      </c>
      <c r="F15" s="38">
        <f>IF(F9=0,"",F13/F9)</f>
        <v>0.76805073992789019</v>
      </c>
      <c r="G15" s="38">
        <f>IF(ISERROR(F15-E15),"",E15-F15)</f>
        <v>2.7960297255354649E-2</v>
      </c>
      <c r="H15" s="158">
        <f>IF(ISERROR(F15-E15),"",IF(F15&lt;0.00000001,"",E15/F15))</f>
        <v>1.0364042319104851</v>
      </c>
    </row>
    <row r="17" spans="1:8" ht="14.4" customHeight="1" x14ac:dyDescent="0.3">
      <c r="A17" s="144" t="s">
        <v>173</v>
      </c>
    </row>
    <row r="18" spans="1:8" ht="14.4" customHeight="1" x14ac:dyDescent="0.3">
      <c r="A18" s="311" t="s">
        <v>207</v>
      </c>
      <c r="B18" s="312"/>
      <c r="C18" s="312"/>
      <c r="D18" s="312"/>
      <c r="E18" s="312"/>
      <c r="F18" s="312"/>
      <c r="G18" s="312"/>
      <c r="H18" s="312"/>
    </row>
    <row r="19" spans="1:8" x14ac:dyDescent="0.3">
      <c r="A19" s="310" t="s">
        <v>206</v>
      </c>
      <c r="B19" s="312"/>
      <c r="C19" s="312"/>
      <c r="D19" s="312"/>
      <c r="E19" s="312"/>
      <c r="F19" s="312"/>
      <c r="G19" s="312"/>
      <c r="H19" s="312"/>
    </row>
    <row r="20" spans="1:8" ht="14.4" customHeight="1" x14ac:dyDescent="0.3">
      <c r="A20" s="145" t="s">
        <v>231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262</v>
      </c>
    </row>
    <row r="23" spans="1:8" ht="14.4" customHeight="1" x14ac:dyDescent="0.3">
      <c r="A23" s="146" t="s">
        <v>175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8" operator="greaterThan">
      <formula>0</formula>
    </cfRule>
  </conditionalFormatting>
  <conditionalFormatting sqref="G11:G13 G15">
    <cfRule type="cellIs" dxfId="68" priority="7" operator="lessThan">
      <formula>0</formula>
    </cfRule>
  </conditionalFormatting>
  <conditionalFormatting sqref="H5:H9">
    <cfRule type="cellIs" dxfId="67" priority="6" operator="greaterThan">
      <formula>1</formula>
    </cfRule>
  </conditionalFormatting>
  <conditionalFormatting sqref="H11:H13 H15">
    <cfRule type="cellIs" dxfId="66" priority="5" operator="lessThan">
      <formula>1</formula>
    </cfRule>
  </conditionalFormatting>
  <conditionalFormatting sqref="I11:I13">
    <cfRule type="cellIs" dxfId="65" priority="4" operator="lessThan">
      <formula>0</formula>
    </cfRule>
  </conditionalFormatting>
  <conditionalFormatting sqref="J11:J13">
    <cfRule type="cellIs" dxfId="6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0"/>
    <col min="2" max="13" width="8.88671875" style="160" customWidth="1"/>
    <col min="14" max="16384" width="8.88671875" style="160"/>
  </cols>
  <sheetData>
    <row r="1" spans="1:13" ht="18.600000000000001" customHeight="1" thickBot="1" x14ac:dyDescent="0.4">
      <c r="A1" s="380" t="s">
        <v>113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ht="14.4" customHeight="1" x14ac:dyDescent="0.3">
      <c r="A2" s="272" t="s">
        <v>272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" customHeight="1" x14ac:dyDescent="0.3">
      <c r="A3" s="231"/>
      <c r="B3" s="232" t="s">
        <v>88</v>
      </c>
      <c r="C3" s="233" t="s">
        <v>89</v>
      </c>
      <c r="D3" s="233" t="s">
        <v>90</v>
      </c>
      <c r="E3" s="232" t="s">
        <v>91</v>
      </c>
      <c r="F3" s="233" t="s">
        <v>92</v>
      </c>
      <c r="G3" s="233" t="s">
        <v>93</v>
      </c>
      <c r="H3" s="233" t="s">
        <v>94</v>
      </c>
      <c r="I3" s="233" t="s">
        <v>95</v>
      </c>
      <c r="J3" s="233" t="s">
        <v>96</v>
      </c>
      <c r="K3" s="233" t="s">
        <v>97</v>
      </c>
      <c r="L3" s="233" t="s">
        <v>98</v>
      </c>
      <c r="M3" s="233" t="s">
        <v>99</v>
      </c>
    </row>
    <row r="4" spans="1:13" ht="14.4" customHeight="1" x14ac:dyDescent="0.3">
      <c r="A4" s="231" t="s">
        <v>87</v>
      </c>
      <c r="B4" s="234">
        <f>(B10+B8)/B6</f>
        <v>0.85958112118146279</v>
      </c>
      <c r="C4" s="234">
        <f t="shared" ref="C4:M4" si="0">(C10+C8)/C6</f>
        <v>0.79214835715020893</v>
      </c>
      <c r="D4" s="234">
        <f t="shared" si="0"/>
        <v>0.82595516791466173</v>
      </c>
      <c r="E4" s="234">
        <f t="shared" si="0"/>
        <v>0.79601103718324473</v>
      </c>
      <c r="F4" s="234">
        <f t="shared" si="0"/>
        <v>0.79601103718324473</v>
      </c>
      <c r="G4" s="234">
        <f t="shared" si="0"/>
        <v>0.79601103718324473</v>
      </c>
      <c r="H4" s="234">
        <f t="shared" si="0"/>
        <v>0.79601103718324473</v>
      </c>
      <c r="I4" s="234">
        <f t="shared" si="0"/>
        <v>0.79601103718324473</v>
      </c>
      <c r="J4" s="234">
        <f t="shared" si="0"/>
        <v>0.79601103718324473</v>
      </c>
      <c r="K4" s="234">
        <f t="shared" si="0"/>
        <v>0.79601103718324473</v>
      </c>
      <c r="L4" s="234">
        <f t="shared" si="0"/>
        <v>0.79601103718324473</v>
      </c>
      <c r="M4" s="234">
        <f t="shared" si="0"/>
        <v>0.79601103718324473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14295.06849</v>
      </c>
      <c r="C5" s="234">
        <f>IF(ISERROR(VLOOKUP($A5,'Man Tab'!$A:$Q,COLUMN()+2,0)),0,VLOOKUP($A5,'Man Tab'!$A:$Q,COLUMN()+2,0))</f>
        <v>15553.36304</v>
      </c>
      <c r="D5" s="234">
        <f>IF(ISERROR(VLOOKUP($A5,'Man Tab'!$A:$Q,COLUMN()+2,0)),0,VLOOKUP($A5,'Man Tab'!$A:$Q,COLUMN()+2,0))</f>
        <v>15186.239170000001</v>
      </c>
      <c r="E5" s="234">
        <f>IF(ISERROR(VLOOKUP($A5,'Man Tab'!$A:$Q,COLUMN()+2,0)),0,VLOOKUP($A5,'Man Tab'!$A:$Q,COLUMN()+2,0))</f>
        <v>15011.26179</v>
      </c>
      <c r="F5" s="234">
        <f>IF(ISERROR(VLOOKUP($A5,'Man Tab'!$A:$Q,COLUMN()+2,0)),0,VLOOKUP($A5,'Man Tab'!$A:$Q,COLUMN()+2,0))</f>
        <v>0</v>
      </c>
      <c r="G5" s="234">
        <f>IF(ISERROR(VLOOKUP($A5,'Man Tab'!$A:$Q,COLUMN()+2,0)),0,VLOOKUP($A5,'Man Tab'!$A:$Q,COLUMN()+2,0))</f>
        <v>0</v>
      </c>
      <c r="H5" s="234">
        <f>IF(ISERROR(VLOOKUP($A5,'Man Tab'!$A:$Q,COLUMN()+2,0)),0,VLOOKUP($A5,'Man Tab'!$A:$Q,COLUMN()+2,0))</f>
        <v>0</v>
      </c>
      <c r="I5" s="234">
        <f>IF(ISERROR(VLOOKUP($A5,'Man Tab'!$A:$Q,COLUMN()+2,0)),0,VLOOKUP($A5,'Man Tab'!$A:$Q,COLUMN()+2,0))</f>
        <v>0</v>
      </c>
      <c r="J5" s="234">
        <f>IF(ISERROR(VLOOKUP($A5,'Man Tab'!$A:$Q,COLUMN()+2,0)),0,VLOOKUP($A5,'Man Tab'!$A:$Q,COLUMN()+2,0))</f>
        <v>0</v>
      </c>
      <c r="K5" s="234">
        <f>IF(ISERROR(VLOOKUP($A5,'Man Tab'!$A:$Q,COLUMN()+2,0)),0,VLOOKUP($A5,'Man Tab'!$A:$Q,COLUMN()+2,0))</f>
        <v>0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83</v>
      </c>
      <c r="B6" s="236">
        <f>B5</f>
        <v>14295.06849</v>
      </c>
      <c r="C6" s="236">
        <f t="shared" ref="C6:M6" si="1">C5+B6</f>
        <v>29848.431530000002</v>
      </c>
      <c r="D6" s="236">
        <f t="shared" si="1"/>
        <v>45034.670700000002</v>
      </c>
      <c r="E6" s="236">
        <f t="shared" si="1"/>
        <v>60045.932490000007</v>
      </c>
      <c r="F6" s="236">
        <f t="shared" si="1"/>
        <v>60045.932490000007</v>
      </c>
      <c r="G6" s="236">
        <f t="shared" si="1"/>
        <v>60045.932490000007</v>
      </c>
      <c r="H6" s="236">
        <f t="shared" si="1"/>
        <v>60045.932490000007</v>
      </c>
      <c r="I6" s="236">
        <f t="shared" si="1"/>
        <v>60045.932490000007</v>
      </c>
      <c r="J6" s="236">
        <f t="shared" si="1"/>
        <v>60045.932490000007</v>
      </c>
      <c r="K6" s="236">
        <f t="shared" si="1"/>
        <v>60045.932490000007</v>
      </c>
      <c r="L6" s="236">
        <f t="shared" si="1"/>
        <v>60045.932490000007</v>
      </c>
      <c r="M6" s="236">
        <f t="shared" si="1"/>
        <v>60045.932490000007</v>
      </c>
    </row>
    <row r="7" spans="1:13" ht="14.4" customHeight="1" x14ac:dyDescent="0.3">
      <c r="A7" s="235" t="s">
        <v>111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84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112</v>
      </c>
      <c r="B9" s="235">
        <v>12287771</v>
      </c>
      <c r="C9" s="235">
        <v>11356615</v>
      </c>
      <c r="D9" s="235">
        <v>13552233</v>
      </c>
      <c r="E9" s="235">
        <v>10600606</v>
      </c>
      <c r="F9" s="235">
        <v>0</v>
      </c>
      <c r="G9" s="235">
        <v>0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</row>
    <row r="10" spans="1:13" ht="14.4" customHeight="1" x14ac:dyDescent="0.3">
      <c r="A10" s="235" t="s">
        <v>85</v>
      </c>
      <c r="B10" s="236">
        <f>B9/1000</f>
        <v>12287.771000000001</v>
      </c>
      <c r="C10" s="236">
        <f t="shared" ref="C10:M10" si="3">C9/1000+B10</f>
        <v>23644.385999999999</v>
      </c>
      <c r="D10" s="236">
        <f t="shared" si="3"/>
        <v>37196.618999999999</v>
      </c>
      <c r="E10" s="236">
        <f t="shared" si="3"/>
        <v>47797.224999999999</v>
      </c>
      <c r="F10" s="236">
        <f t="shared" si="3"/>
        <v>47797.224999999999</v>
      </c>
      <c r="G10" s="236">
        <f t="shared" si="3"/>
        <v>47797.224999999999</v>
      </c>
      <c r="H10" s="236">
        <f t="shared" si="3"/>
        <v>47797.224999999999</v>
      </c>
      <c r="I10" s="236">
        <f t="shared" si="3"/>
        <v>47797.224999999999</v>
      </c>
      <c r="J10" s="236">
        <f t="shared" si="3"/>
        <v>47797.224999999999</v>
      </c>
      <c r="K10" s="236">
        <f t="shared" si="3"/>
        <v>47797.224999999999</v>
      </c>
      <c r="L10" s="236">
        <f t="shared" si="3"/>
        <v>47797.224999999999</v>
      </c>
      <c r="M10" s="236">
        <f t="shared" si="3"/>
        <v>47797.224999999999</v>
      </c>
    </row>
    <row r="11" spans="1:13" ht="14.4" customHeight="1" x14ac:dyDescent="0.3">
      <c r="A11" s="231"/>
      <c r="B11" s="231" t="s">
        <v>101</v>
      </c>
      <c r="C11" s="231">
        <f ca="1">IF(MONTH(TODAY())=1,12,MONTH(TODAY())-1)</f>
        <v>4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0.76805073992789019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0.76805073992789019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0" bestFit="1" customWidth="1"/>
    <col min="2" max="2" width="12.77734375" style="160" bestFit="1" customWidth="1"/>
    <col min="3" max="3" width="13.6640625" style="160" bestFit="1" customWidth="1"/>
    <col min="4" max="15" width="7.77734375" style="160" bestFit="1" customWidth="1"/>
    <col min="16" max="16" width="8.88671875" style="160" customWidth="1"/>
    <col min="17" max="17" width="6.6640625" style="160" bestFit="1" customWidth="1"/>
    <col min="18" max="16384" width="8.88671875" style="160"/>
  </cols>
  <sheetData>
    <row r="1" spans="1:17" s="237" customFormat="1" ht="18.600000000000001" customHeight="1" thickBot="1" x14ac:dyDescent="0.4">
      <c r="A1" s="392" t="s">
        <v>274</v>
      </c>
      <c r="B1" s="392"/>
      <c r="C1" s="392"/>
      <c r="D1" s="392"/>
      <c r="E1" s="392"/>
      <c r="F1" s="392"/>
      <c r="G1" s="392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s="237" customFormat="1" ht="14.4" customHeight="1" thickBot="1" x14ac:dyDescent="0.3">
      <c r="A2" s="272" t="s">
        <v>272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93" t="s">
        <v>29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168"/>
      <c r="Q3" s="170"/>
    </row>
    <row r="4" spans="1:17" ht="14.4" customHeight="1" x14ac:dyDescent="0.3">
      <c r="A4" s="90"/>
      <c r="B4" s="20">
        <v>2017</v>
      </c>
      <c r="C4" s="169" t="s">
        <v>30</v>
      </c>
      <c r="D4" s="341" t="s">
        <v>238</v>
      </c>
      <c r="E4" s="341" t="s">
        <v>239</v>
      </c>
      <c r="F4" s="341" t="s">
        <v>240</v>
      </c>
      <c r="G4" s="341" t="s">
        <v>241</v>
      </c>
      <c r="H4" s="341" t="s">
        <v>242</v>
      </c>
      <c r="I4" s="341" t="s">
        <v>243</v>
      </c>
      <c r="J4" s="341" t="s">
        <v>244</v>
      </c>
      <c r="K4" s="341" t="s">
        <v>245</v>
      </c>
      <c r="L4" s="341" t="s">
        <v>246</v>
      </c>
      <c r="M4" s="341" t="s">
        <v>247</v>
      </c>
      <c r="N4" s="341" t="s">
        <v>248</v>
      </c>
      <c r="O4" s="341" t="s">
        <v>249</v>
      </c>
      <c r="P4" s="395" t="s">
        <v>3</v>
      </c>
      <c r="Q4" s="396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273</v>
      </c>
    </row>
    <row r="7" spans="1:17" ht="14.4" customHeight="1" x14ac:dyDescent="0.3">
      <c r="A7" s="15" t="s">
        <v>35</v>
      </c>
      <c r="B7" s="51">
        <v>13351</v>
      </c>
      <c r="C7" s="52">
        <v>1112.5833333333301</v>
      </c>
      <c r="D7" s="52">
        <v>889.66831999999999</v>
      </c>
      <c r="E7" s="52">
        <v>1015.18762</v>
      </c>
      <c r="F7" s="52">
        <v>904.68331000000103</v>
      </c>
      <c r="G7" s="52">
        <v>845.78168000000005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3655.3209299999999</v>
      </c>
      <c r="Q7" s="119">
        <v>0.82135890869499995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273</v>
      </c>
    </row>
    <row r="9" spans="1:17" ht="14.4" customHeight="1" x14ac:dyDescent="0.3">
      <c r="A9" s="15" t="s">
        <v>37</v>
      </c>
      <c r="B9" s="51">
        <v>48440</v>
      </c>
      <c r="C9" s="52">
        <v>4036.6666666666702</v>
      </c>
      <c r="D9" s="52">
        <v>3011.2879400000002</v>
      </c>
      <c r="E9" s="52">
        <v>3748.5207</v>
      </c>
      <c r="F9" s="52">
        <v>4074.9367200000102</v>
      </c>
      <c r="G9" s="52">
        <v>3942.9654500000001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14777.71081</v>
      </c>
      <c r="Q9" s="119">
        <v>0.91521743249300003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273</v>
      </c>
    </row>
    <row r="11" spans="1:17" ht="14.4" customHeight="1" x14ac:dyDescent="0.3">
      <c r="A11" s="15" t="s">
        <v>39</v>
      </c>
      <c r="B11" s="51">
        <v>1372.5452644532199</v>
      </c>
      <c r="C11" s="52">
        <v>114.378772037769</v>
      </c>
      <c r="D11" s="52">
        <v>42.094970000000004</v>
      </c>
      <c r="E11" s="52">
        <v>37.291029999999999</v>
      </c>
      <c r="F11" s="52">
        <v>29.145669999999999</v>
      </c>
      <c r="G11" s="52">
        <v>33.281599999999997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141.81326999999999</v>
      </c>
      <c r="Q11" s="119">
        <v>0.309964138173</v>
      </c>
    </row>
    <row r="12" spans="1:17" ht="14.4" customHeight="1" x14ac:dyDescent="0.3">
      <c r="A12" s="15" t="s">
        <v>40</v>
      </c>
      <c r="B12" s="51">
        <v>84.583075173517997</v>
      </c>
      <c r="C12" s="52">
        <v>7.0485895977929998</v>
      </c>
      <c r="D12" s="52">
        <v>1.61327</v>
      </c>
      <c r="E12" s="52">
        <v>0.66807000000000005</v>
      </c>
      <c r="F12" s="52">
        <v>15.3157</v>
      </c>
      <c r="G12" s="52">
        <v>0.26014999999999999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17.857189999999999</v>
      </c>
      <c r="Q12" s="119">
        <v>0.63336039615600004</v>
      </c>
    </row>
    <row r="13" spans="1:17" ht="14.4" customHeight="1" x14ac:dyDescent="0.3">
      <c r="A13" s="15" t="s">
        <v>41</v>
      </c>
      <c r="B13" s="51">
        <v>353</v>
      </c>
      <c r="C13" s="52">
        <v>29.416666666666</v>
      </c>
      <c r="D13" s="52">
        <v>26.265789999999999</v>
      </c>
      <c r="E13" s="52">
        <v>24.38288</v>
      </c>
      <c r="F13" s="52">
        <v>27.038799999999998</v>
      </c>
      <c r="G13" s="52">
        <v>13.21885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90.906319999999994</v>
      </c>
      <c r="Q13" s="119">
        <v>0.772574957507</v>
      </c>
    </row>
    <row r="14" spans="1:17" ht="14.4" customHeight="1" x14ac:dyDescent="0.3">
      <c r="A14" s="15" t="s">
        <v>42</v>
      </c>
      <c r="B14" s="51">
        <v>1601.38051268863</v>
      </c>
      <c r="C14" s="52">
        <v>133.44837605738601</v>
      </c>
      <c r="D14" s="52">
        <v>194.40799999999999</v>
      </c>
      <c r="E14" s="52">
        <v>156.22399999999999</v>
      </c>
      <c r="F14" s="52">
        <v>145.36699999999999</v>
      </c>
      <c r="G14" s="52">
        <v>122.709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618.70799999999997</v>
      </c>
      <c r="Q14" s="119">
        <v>1.1590774243169999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273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273</v>
      </c>
    </row>
    <row r="17" spans="1:17" ht="14.4" customHeight="1" x14ac:dyDescent="0.3">
      <c r="A17" s="15" t="s">
        <v>45</v>
      </c>
      <c r="B17" s="51">
        <v>3229.0929342303398</v>
      </c>
      <c r="C17" s="52">
        <v>269.09107785252797</v>
      </c>
      <c r="D17" s="52">
        <v>259.10775000000001</v>
      </c>
      <c r="E17" s="52">
        <v>827.51350000000002</v>
      </c>
      <c r="F17" s="52">
        <v>181.16494</v>
      </c>
      <c r="G17" s="52">
        <v>27.55462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1295.3408099999999</v>
      </c>
      <c r="Q17" s="119">
        <v>1.203440876168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2.2000000000000002</v>
      </c>
      <c r="E18" s="52">
        <v>1.7230000000000001</v>
      </c>
      <c r="F18" s="52">
        <v>29.347000000000001</v>
      </c>
      <c r="G18" s="52">
        <v>2.6440000000000001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35.914000000000001</v>
      </c>
      <c r="Q18" s="119" t="s">
        <v>273</v>
      </c>
    </row>
    <row r="19" spans="1:17" ht="14.4" customHeight="1" x14ac:dyDescent="0.3">
      <c r="A19" s="15" t="s">
        <v>47</v>
      </c>
      <c r="B19" s="51">
        <v>18176.884106406102</v>
      </c>
      <c r="C19" s="52">
        <v>1514.74034220051</v>
      </c>
      <c r="D19" s="52">
        <v>1289.2121</v>
      </c>
      <c r="E19" s="52">
        <v>1291.7374600000001</v>
      </c>
      <c r="F19" s="52">
        <v>1212.76</v>
      </c>
      <c r="G19" s="52">
        <v>1195.37995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4989.0895099999998</v>
      </c>
      <c r="Q19" s="119">
        <v>0.82342322492499997</v>
      </c>
    </row>
    <row r="20" spans="1:17" ht="14.4" customHeight="1" x14ac:dyDescent="0.3">
      <c r="A20" s="15" t="s">
        <v>48</v>
      </c>
      <c r="B20" s="51">
        <v>73878</v>
      </c>
      <c r="C20" s="52">
        <v>6156.5</v>
      </c>
      <c r="D20" s="52">
        <v>6216.3896000000004</v>
      </c>
      <c r="E20" s="52">
        <v>6090.2315399999998</v>
      </c>
      <c r="F20" s="52">
        <v>6150.0168200000098</v>
      </c>
      <c r="G20" s="52">
        <v>6296.1292899999999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24752.767250000001</v>
      </c>
      <c r="Q20" s="119">
        <v>1.0051476995849999</v>
      </c>
    </row>
    <row r="21" spans="1:17" ht="14.4" customHeight="1" x14ac:dyDescent="0.3">
      <c r="A21" s="16" t="s">
        <v>49</v>
      </c>
      <c r="B21" s="51">
        <v>29302</v>
      </c>
      <c r="C21" s="52">
        <v>2441.8333333333399</v>
      </c>
      <c r="D21" s="52">
        <v>2359.8209999999999</v>
      </c>
      <c r="E21" s="52">
        <v>2359.8820000000001</v>
      </c>
      <c r="F21" s="52">
        <v>2358.7130000000002</v>
      </c>
      <c r="G21" s="52">
        <v>2443.377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9521.7929999999997</v>
      </c>
      <c r="Q21" s="119">
        <v>0.97486106750299995</v>
      </c>
    </row>
    <row r="22" spans="1:17" ht="14.4" customHeight="1" x14ac:dyDescent="0.3">
      <c r="A22" s="15" t="s">
        <v>50</v>
      </c>
      <c r="B22" s="51">
        <v>35</v>
      </c>
      <c r="C22" s="52">
        <v>2.9166666666659999</v>
      </c>
      <c r="D22" s="52">
        <v>0</v>
      </c>
      <c r="E22" s="52">
        <v>0</v>
      </c>
      <c r="F22" s="52">
        <v>35.090000000000003</v>
      </c>
      <c r="G22" s="52">
        <v>77.161699999999996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112.2517</v>
      </c>
      <c r="Q22" s="119">
        <v>9.6215742857140008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273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2.9997500000000001</v>
      </c>
      <c r="E24" s="52">
        <v>1.239999997E-3</v>
      </c>
      <c r="F24" s="52">
        <v>22.660210000001001</v>
      </c>
      <c r="G24" s="52">
        <v>10.798499999999001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36.459699999999003</v>
      </c>
      <c r="Q24" s="119"/>
    </row>
    <row r="25" spans="1:17" ht="14.4" customHeight="1" x14ac:dyDescent="0.3">
      <c r="A25" s="17" t="s">
        <v>53</v>
      </c>
      <c r="B25" s="54">
        <v>189823.48589295201</v>
      </c>
      <c r="C25" s="55">
        <v>15818.6238244127</v>
      </c>
      <c r="D25" s="55">
        <v>14295.06849</v>
      </c>
      <c r="E25" s="55">
        <v>15553.36304</v>
      </c>
      <c r="F25" s="55">
        <v>15186.239170000001</v>
      </c>
      <c r="G25" s="55">
        <v>15011.26179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60045.932489999999</v>
      </c>
      <c r="Q25" s="120">
        <v>0.94897528945099996</v>
      </c>
    </row>
    <row r="26" spans="1:17" ht="14.4" customHeight="1" x14ac:dyDescent="0.3">
      <c r="A26" s="15" t="s">
        <v>54</v>
      </c>
      <c r="B26" s="51">
        <v>9770.3139214928906</v>
      </c>
      <c r="C26" s="52">
        <v>814.19282679107403</v>
      </c>
      <c r="D26" s="52">
        <v>735.67666999999994</v>
      </c>
      <c r="E26" s="52">
        <v>701.76283999999998</v>
      </c>
      <c r="F26" s="52">
        <v>824.31536000000006</v>
      </c>
      <c r="G26" s="52">
        <v>832.87909999999999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3094.6339699999999</v>
      </c>
      <c r="Q26" s="119">
        <v>0.95021531391900005</v>
      </c>
    </row>
    <row r="27" spans="1:17" ht="14.4" customHeight="1" x14ac:dyDescent="0.3">
      <c r="A27" s="18" t="s">
        <v>55</v>
      </c>
      <c r="B27" s="54">
        <v>199593.799814445</v>
      </c>
      <c r="C27" s="55">
        <v>16632.816651203699</v>
      </c>
      <c r="D27" s="55">
        <v>15030.74516</v>
      </c>
      <c r="E27" s="55">
        <v>16255.12588</v>
      </c>
      <c r="F27" s="55">
        <v>16010.554529999999</v>
      </c>
      <c r="G27" s="55">
        <v>15844.140890000001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63140.566460000002</v>
      </c>
      <c r="Q27" s="120">
        <v>0.94903598987500004</v>
      </c>
    </row>
    <row r="28" spans="1:17" ht="14.4" customHeight="1" x14ac:dyDescent="0.3">
      <c r="A28" s="16" t="s">
        <v>56</v>
      </c>
      <c r="B28" s="51">
        <v>800</v>
      </c>
      <c r="C28" s="52">
        <v>66.666666666666003</v>
      </c>
      <c r="D28" s="52">
        <v>48.59966</v>
      </c>
      <c r="E28" s="52">
        <v>24.234249999999999</v>
      </c>
      <c r="F28" s="52">
        <v>31.24774</v>
      </c>
      <c r="G28" s="52">
        <v>24.292819999999999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128.37447</v>
      </c>
      <c r="Q28" s="119">
        <v>0.48140426250000001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273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273</v>
      </c>
    </row>
    <row r="32" spans="1:17" ht="14.4" customHeight="1" x14ac:dyDescent="0.3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" customHeight="1" x14ac:dyDescent="0.3">
      <c r="A33" s="144" t="s">
        <v>173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" customHeight="1" x14ac:dyDescent="0.3">
      <c r="A34" s="166" t="s">
        <v>250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" customHeight="1" x14ac:dyDescent="0.3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0" customWidth="1"/>
    <col min="2" max="11" width="10" style="160" customWidth="1"/>
    <col min="12" max="16384" width="8.88671875" style="160"/>
  </cols>
  <sheetData>
    <row r="1" spans="1:11" s="60" customFormat="1" ht="18.600000000000001" customHeight="1" thickBot="1" x14ac:dyDescent="0.4">
      <c r="A1" s="392" t="s">
        <v>61</v>
      </c>
      <c r="B1" s="392"/>
      <c r="C1" s="392"/>
      <c r="D1" s="392"/>
      <c r="E1" s="392"/>
      <c r="F1" s="392"/>
      <c r="G1" s="392"/>
      <c r="H1" s="397"/>
      <c r="I1" s="397"/>
      <c r="J1" s="397"/>
      <c r="K1" s="397"/>
    </row>
    <row r="2" spans="1:11" s="60" customFormat="1" ht="14.4" customHeight="1" thickBot="1" x14ac:dyDescent="0.35">
      <c r="A2" s="272" t="s">
        <v>272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93" t="s">
        <v>62</v>
      </c>
      <c r="C3" s="394"/>
      <c r="D3" s="394"/>
      <c r="E3" s="394"/>
      <c r="F3" s="400" t="s">
        <v>63</v>
      </c>
      <c r="G3" s="394"/>
      <c r="H3" s="394"/>
      <c r="I3" s="394"/>
      <c r="J3" s="394"/>
      <c r="K3" s="401"/>
    </row>
    <row r="4" spans="1:11" ht="14.4" customHeight="1" x14ac:dyDescent="0.3">
      <c r="A4" s="90"/>
      <c r="B4" s="398"/>
      <c r="C4" s="399"/>
      <c r="D4" s="399"/>
      <c r="E4" s="399"/>
      <c r="F4" s="402" t="s">
        <v>251</v>
      </c>
      <c r="G4" s="404" t="s">
        <v>64</v>
      </c>
      <c r="H4" s="171" t="s">
        <v>154</v>
      </c>
      <c r="I4" s="402" t="s">
        <v>65</v>
      </c>
      <c r="J4" s="404" t="s">
        <v>258</v>
      </c>
      <c r="K4" s="405" t="s">
        <v>252</v>
      </c>
    </row>
    <row r="5" spans="1:11" ht="42" thickBot="1" x14ac:dyDescent="0.35">
      <c r="A5" s="91"/>
      <c r="B5" s="24" t="s">
        <v>254</v>
      </c>
      <c r="C5" s="25" t="s">
        <v>255</v>
      </c>
      <c r="D5" s="26" t="s">
        <v>256</v>
      </c>
      <c r="E5" s="26" t="s">
        <v>257</v>
      </c>
      <c r="F5" s="403"/>
      <c r="G5" s="403"/>
      <c r="H5" s="25" t="s">
        <v>253</v>
      </c>
      <c r="I5" s="403"/>
      <c r="J5" s="403"/>
      <c r="K5" s="406"/>
    </row>
    <row r="6" spans="1:11" ht="14.4" customHeight="1" thickBot="1" x14ac:dyDescent="0.35">
      <c r="A6" s="497" t="s">
        <v>275</v>
      </c>
      <c r="B6" s="479">
        <v>187275.50587576401</v>
      </c>
      <c r="C6" s="479">
        <v>182797.78245</v>
      </c>
      <c r="D6" s="480">
        <v>-4477.7234257637501</v>
      </c>
      <c r="E6" s="481">
        <v>0.97609018112199997</v>
      </c>
      <c r="F6" s="479">
        <v>189823.48589295201</v>
      </c>
      <c r="G6" s="480">
        <v>63274.495297650603</v>
      </c>
      <c r="H6" s="482">
        <v>15011.26179</v>
      </c>
      <c r="I6" s="479">
        <v>60045.932489999999</v>
      </c>
      <c r="J6" s="480">
        <v>-3228.56280765059</v>
      </c>
      <c r="K6" s="483">
        <v>0.316325096483</v>
      </c>
    </row>
    <row r="7" spans="1:11" ht="14.4" customHeight="1" thickBot="1" x14ac:dyDescent="0.35">
      <c r="A7" s="498" t="s">
        <v>276</v>
      </c>
      <c r="B7" s="479">
        <v>65374.114408425397</v>
      </c>
      <c r="C7" s="479">
        <v>63702.539519999998</v>
      </c>
      <c r="D7" s="480">
        <v>-1671.5748884253701</v>
      </c>
      <c r="E7" s="481">
        <v>0.97443063047800005</v>
      </c>
      <c r="F7" s="479">
        <v>65202.508852315397</v>
      </c>
      <c r="G7" s="480">
        <v>21734.1696174385</v>
      </c>
      <c r="H7" s="482">
        <v>4958.2152299999998</v>
      </c>
      <c r="I7" s="479">
        <v>19302.876219999998</v>
      </c>
      <c r="J7" s="480">
        <v>-2431.29339743844</v>
      </c>
      <c r="K7" s="483">
        <v>0.29604499212899998</v>
      </c>
    </row>
    <row r="8" spans="1:11" ht="14.4" customHeight="1" thickBot="1" x14ac:dyDescent="0.35">
      <c r="A8" s="499" t="s">
        <v>277</v>
      </c>
      <c r="B8" s="479">
        <v>63786.314674280897</v>
      </c>
      <c r="C8" s="479">
        <v>62133.542520000003</v>
      </c>
      <c r="D8" s="480">
        <v>-1652.7721542808399</v>
      </c>
      <c r="E8" s="481">
        <v>0.97408892232199995</v>
      </c>
      <c r="F8" s="479">
        <v>63601.128339626703</v>
      </c>
      <c r="G8" s="480">
        <v>21200.376113208898</v>
      </c>
      <c r="H8" s="482">
        <v>4835.50623</v>
      </c>
      <c r="I8" s="479">
        <v>18684.16822</v>
      </c>
      <c r="J8" s="480">
        <v>-2516.2078932089098</v>
      </c>
      <c r="K8" s="483">
        <v>0.29377101802700001</v>
      </c>
    </row>
    <row r="9" spans="1:11" ht="14.4" customHeight="1" thickBot="1" x14ac:dyDescent="0.35">
      <c r="A9" s="500" t="s">
        <v>278</v>
      </c>
      <c r="B9" s="484">
        <v>0</v>
      </c>
      <c r="C9" s="484">
        <v>3.9100000000000003E-3</v>
      </c>
      <c r="D9" s="485">
        <v>3.9100000000000003E-3</v>
      </c>
      <c r="E9" s="486" t="s">
        <v>273</v>
      </c>
      <c r="F9" s="484">
        <v>0</v>
      </c>
      <c r="G9" s="485">
        <v>0</v>
      </c>
      <c r="H9" s="487">
        <v>-1.5E-3</v>
      </c>
      <c r="I9" s="484">
        <v>-2.9999999999999997E-4</v>
      </c>
      <c r="J9" s="485">
        <v>-2.9999999999999997E-4</v>
      </c>
      <c r="K9" s="488" t="s">
        <v>273</v>
      </c>
    </row>
    <row r="10" spans="1:11" ht="14.4" customHeight="1" thickBot="1" x14ac:dyDescent="0.35">
      <c r="A10" s="501" t="s">
        <v>279</v>
      </c>
      <c r="B10" s="479">
        <v>0</v>
      </c>
      <c r="C10" s="479">
        <v>3.9100000000000003E-3</v>
      </c>
      <c r="D10" s="480">
        <v>3.9100000000000003E-3</v>
      </c>
      <c r="E10" s="489" t="s">
        <v>273</v>
      </c>
      <c r="F10" s="479">
        <v>0</v>
      </c>
      <c r="G10" s="480">
        <v>0</v>
      </c>
      <c r="H10" s="482">
        <v>-1.5E-3</v>
      </c>
      <c r="I10" s="479">
        <v>-2.9999999999999997E-4</v>
      </c>
      <c r="J10" s="480">
        <v>-2.9999999999999997E-4</v>
      </c>
      <c r="K10" s="490" t="s">
        <v>273</v>
      </c>
    </row>
    <row r="11" spans="1:11" ht="14.4" customHeight="1" thickBot="1" x14ac:dyDescent="0.35">
      <c r="A11" s="500" t="s">
        <v>280</v>
      </c>
      <c r="B11" s="484">
        <v>12938.039298039401</v>
      </c>
      <c r="C11" s="484">
        <v>12821.50749</v>
      </c>
      <c r="D11" s="485">
        <v>-116.53180803941</v>
      </c>
      <c r="E11" s="491">
        <v>0.990993085941</v>
      </c>
      <c r="F11" s="484">
        <v>13351</v>
      </c>
      <c r="G11" s="485">
        <v>4450.3333333333303</v>
      </c>
      <c r="H11" s="487">
        <v>845.78168000000005</v>
      </c>
      <c r="I11" s="484">
        <v>3655.3209299999999</v>
      </c>
      <c r="J11" s="485">
        <v>-795.01240333333203</v>
      </c>
      <c r="K11" s="492">
        <v>0.27378630289799999</v>
      </c>
    </row>
    <row r="12" spans="1:11" ht="14.4" customHeight="1" thickBot="1" x14ac:dyDescent="0.35">
      <c r="A12" s="501" t="s">
        <v>281</v>
      </c>
      <c r="B12" s="479">
        <v>271.00002446574001</v>
      </c>
      <c r="C12" s="479">
        <v>306.76094000000001</v>
      </c>
      <c r="D12" s="480">
        <v>35.760915534258999</v>
      </c>
      <c r="E12" s="481">
        <v>1.1319590859990001</v>
      </c>
      <c r="F12" s="479">
        <v>320</v>
      </c>
      <c r="G12" s="480">
        <v>106.666666666667</v>
      </c>
      <c r="H12" s="482">
        <v>24.729900000000001</v>
      </c>
      <c r="I12" s="479">
        <v>103.3336</v>
      </c>
      <c r="J12" s="480">
        <v>-3.3330666666659998</v>
      </c>
      <c r="K12" s="483">
        <v>0.32291750000000002</v>
      </c>
    </row>
    <row r="13" spans="1:11" ht="14.4" customHeight="1" thickBot="1" x14ac:dyDescent="0.35">
      <c r="A13" s="501" t="s">
        <v>282</v>
      </c>
      <c r="B13" s="479">
        <v>0</v>
      </c>
      <c r="C13" s="479">
        <v>0.66659999999999997</v>
      </c>
      <c r="D13" s="480">
        <v>0.66659999999999997</v>
      </c>
      <c r="E13" s="489" t="s">
        <v>283</v>
      </c>
      <c r="F13" s="479">
        <v>1</v>
      </c>
      <c r="G13" s="480">
        <v>0.33333333333300003</v>
      </c>
      <c r="H13" s="482">
        <v>0.16664999999999999</v>
      </c>
      <c r="I13" s="479">
        <v>0.49995000000000001</v>
      </c>
      <c r="J13" s="480">
        <v>0.166616666666</v>
      </c>
      <c r="K13" s="483">
        <v>0.49995000000000001</v>
      </c>
    </row>
    <row r="14" spans="1:11" ht="14.4" customHeight="1" thickBot="1" x14ac:dyDescent="0.35">
      <c r="A14" s="501" t="s">
        <v>284</v>
      </c>
      <c r="B14" s="479">
        <v>12637.001140861799</v>
      </c>
      <c r="C14" s="479">
        <v>12484.513650000001</v>
      </c>
      <c r="D14" s="480">
        <v>-152.48749086184199</v>
      </c>
      <c r="E14" s="481">
        <v>0.98793325337500004</v>
      </c>
      <c r="F14" s="479">
        <v>13000</v>
      </c>
      <c r="G14" s="480">
        <v>4333.3333333333303</v>
      </c>
      <c r="H14" s="482">
        <v>818.50402999999994</v>
      </c>
      <c r="I14" s="479">
        <v>3539.93154</v>
      </c>
      <c r="J14" s="480">
        <v>-793.40179333333197</v>
      </c>
      <c r="K14" s="483">
        <v>0.27230242615299999</v>
      </c>
    </row>
    <row r="15" spans="1:11" ht="14.4" customHeight="1" thickBot="1" x14ac:dyDescent="0.35">
      <c r="A15" s="501" t="s">
        <v>285</v>
      </c>
      <c r="B15" s="479">
        <v>3.8130003442000002E-2</v>
      </c>
      <c r="C15" s="479">
        <v>0</v>
      </c>
      <c r="D15" s="480">
        <v>-3.8130003442000002E-2</v>
      </c>
      <c r="E15" s="481">
        <v>0</v>
      </c>
      <c r="F15" s="479">
        <v>0</v>
      </c>
      <c r="G15" s="480">
        <v>0</v>
      </c>
      <c r="H15" s="482">
        <v>0</v>
      </c>
      <c r="I15" s="479">
        <v>0</v>
      </c>
      <c r="J15" s="480">
        <v>0</v>
      </c>
      <c r="K15" s="483">
        <v>0</v>
      </c>
    </row>
    <row r="16" spans="1:11" ht="14.4" customHeight="1" thickBot="1" x14ac:dyDescent="0.35">
      <c r="A16" s="501" t="s">
        <v>286</v>
      </c>
      <c r="B16" s="479">
        <v>30.000002708383999</v>
      </c>
      <c r="C16" s="479">
        <v>29.566299999999998</v>
      </c>
      <c r="D16" s="480">
        <v>-0.43370270838399999</v>
      </c>
      <c r="E16" s="481">
        <v>0.985543244358</v>
      </c>
      <c r="F16" s="479">
        <v>30</v>
      </c>
      <c r="G16" s="480">
        <v>10</v>
      </c>
      <c r="H16" s="482">
        <v>2.3811</v>
      </c>
      <c r="I16" s="479">
        <v>11.55584</v>
      </c>
      <c r="J16" s="480">
        <v>1.5558399999999999</v>
      </c>
      <c r="K16" s="483">
        <v>0.385194666666</v>
      </c>
    </row>
    <row r="17" spans="1:11" ht="14.4" customHeight="1" thickBot="1" x14ac:dyDescent="0.35">
      <c r="A17" s="500" t="s">
        <v>287</v>
      </c>
      <c r="B17" s="484">
        <v>49294.925069440702</v>
      </c>
      <c r="C17" s="484">
        <v>48419.011059999997</v>
      </c>
      <c r="D17" s="485">
        <v>-875.91400944062502</v>
      </c>
      <c r="E17" s="491">
        <v>0.98223115243100001</v>
      </c>
      <c r="F17" s="484">
        <v>48440</v>
      </c>
      <c r="G17" s="485">
        <v>16146.666666666701</v>
      </c>
      <c r="H17" s="487">
        <v>3942.9654500000001</v>
      </c>
      <c r="I17" s="484">
        <v>14777.71081</v>
      </c>
      <c r="J17" s="485">
        <v>-1368.9558566666601</v>
      </c>
      <c r="K17" s="492">
        <v>0.30507247749700001</v>
      </c>
    </row>
    <row r="18" spans="1:11" ht="14.4" customHeight="1" thickBot="1" x14ac:dyDescent="0.35">
      <c r="A18" s="501" t="s">
        <v>288</v>
      </c>
      <c r="B18" s="479">
        <v>499.99990731193202</v>
      </c>
      <c r="C18" s="479">
        <v>132.203000000001</v>
      </c>
      <c r="D18" s="480">
        <v>-367.79690731193199</v>
      </c>
      <c r="E18" s="481">
        <v>0.264406049014</v>
      </c>
      <c r="F18" s="479">
        <v>200</v>
      </c>
      <c r="G18" s="480">
        <v>66.666666666666003</v>
      </c>
      <c r="H18" s="482">
        <v>0</v>
      </c>
      <c r="I18" s="479">
        <v>0</v>
      </c>
      <c r="J18" s="480">
        <v>-66.666666666666003</v>
      </c>
      <c r="K18" s="483">
        <v>0</v>
      </c>
    </row>
    <row r="19" spans="1:11" ht="14.4" customHeight="1" thickBot="1" x14ac:dyDescent="0.35">
      <c r="A19" s="501" t="s">
        <v>289</v>
      </c>
      <c r="B19" s="479">
        <v>0.93878008475200003</v>
      </c>
      <c r="C19" s="479">
        <v>1.5305800000000001</v>
      </c>
      <c r="D19" s="480">
        <v>0.59179991524700004</v>
      </c>
      <c r="E19" s="481">
        <v>1.6303924900610001</v>
      </c>
      <c r="F19" s="479">
        <v>2</v>
      </c>
      <c r="G19" s="480">
        <v>0.66666666666600005</v>
      </c>
      <c r="H19" s="482">
        <v>7.85E-2</v>
      </c>
      <c r="I19" s="479">
        <v>0.66051000000000004</v>
      </c>
      <c r="J19" s="480">
        <v>-6.1566666659999998E-3</v>
      </c>
      <c r="K19" s="483">
        <v>0.33025500000000002</v>
      </c>
    </row>
    <row r="20" spans="1:11" ht="14.4" customHeight="1" thickBot="1" x14ac:dyDescent="0.35">
      <c r="A20" s="501" t="s">
        <v>290</v>
      </c>
      <c r="B20" s="479">
        <v>96.673694234601996</v>
      </c>
      <c r="C20" s="479">
        <v>143.2389</v>
      </c>
      <c r="D20" s="480">
        <v>46.565205765397998</v>
      </c>
      <c r="E20" s="481">
        <v>1.4816740079499999</v>
      </c>
      <c r="F20" s="479">
        <v>140</v>
      </c>
      <c r="G20" s="480">
        <v>46.666666666666003</v>
      </c>
      <c r="H20" s="482">
        <v>9.0361999999999991</v>
      </c>
      <c r="I20" s="479">
        <v>25.637969999999999</v>
      </c>
      <c r="J20" s="480">
        <v>-21.028696666666001</v>
      </c>
      <c r="K20" s="483">
        <v>0.18312835714199999</v>
      </c>
    </row>
    <row r="21" spans="1:11" ht="14.4" customHeight="1" thickBot="1" x14ac:dyDescent="0.35">
      <c r="A21" s="501" t="s">
        <v>291</v>
      </c>
      <c r="B21" s="479">
        <v>9908.72054883294</v>
      </c>
      <c r="C21" s="479">
        <v>10571.397080000001</v>
      </c>
      <c r="D21" s="480">
        <v>662.67653116706197</v>
      </c>
      <c r="E21" s="481">
        <v>1.06687811286</v>
      </c>
      <c r="F21" s="479">
        <v>10425</v>
      </c>
      <c r="G21" s="480">
        <v>3475</v>
      </c>
      <c r="H21" s="482">
        <v>840.73227999999995</v>
      </c>
      <c r="I21" s="479">
        <v>3540.8820799999999</v>
      </c>
      <c r="J21" s="480">
        <v>65.882080000000997</v>
      </c>
      <c r="K21" s="483">
        <v>0.33965295731400003</v>
      </c>
    </row>
    <row r="22" spans="1:11" ht="14.4" customHeight="1" thickBot="1" x14ac:dyDescent="0.35">
      <c r="A22" s="501" t="s">
        <v>292</v>
      </c>
      <c r="B22" s="479">
        <v>8.083299627133</v>
      </c>
      <c r="C22" s="479">
        <v>8.5775900000000007</v>
      </c>
      <c r="D22" s="480">
        <v>0.49429037286600003</v>
      </c>
      <c r="E22" s="481">
        <v>1.0611495794620001</v>
      </c>
      <c r="F22" s="479">
        <v>8</v>
      </c>
      <c r="G22" s="480">
        <v>2.6666666666659999</v>
      </c>
      <c r="H22" s="482">
        <v>0.54449999999999998</v>
      </c>
      <c r="I22" s="479">
        <v>2.3132999999999999</v>
      </c>
      <c r="J22" s="480">
        <v>-0.35336666666599997</v>
      </c>
      <c r="K22" s="483">
        <v>0.28916249999999999</v>
      </c>
    </row>
    <row r="23" spans="1:11" ht="14.4" customHeight="1" thickBot="1" x14ac:dyDescent="0.35">
      <c r="A23" s="501" t="s">
        <v>293</v>
      </c>
      <c r="B23" s="479">
        <v>52.146036158194001</v>
      </c>
      <c r="C23" s="479">
        <v>39.196060000000003</v>
      </c>
      <c r="D23" s="480">
        <v>-12.949976158194</v>
      </c>
      <c r="E23" s="481">
        <v>0.751659433539</v>
      </c>
      <c r="F23" s="479">
        <v>50</v>
      </c>
      <c r="G23" s="480">
        <v>16.666666666666</v>
      </c>
      <c r="H23" s="482">
        <v>1.2297</v>
      </c>
      <c r="I23" s="479">
        <v>6.6755199999999997</v>
      </c>
      <c r="J23" s="480">
        <v>-9.9911466666659994</v>
      </c>
      <c r="K23" s="483">
        <v>0.1335104</v>
      </c>
    </row>
    <row r="24" spans="1:11" ht="14.4" customHeight="1" thickBot="1" x14ac:dyDescent="0.35">
      <c r="A24" s="501" t="s">
        <v>294</v>
      </c>
      <c r="B24" s="479">
        <v>185.91247184243201</v>
      </c>
      <c r="C24" s="479">
        <v>166.71493000000001</v>
      </c>
      <c r="D24" s="480">
        <v>-19.197541842431001</v>
      </c>
      <c r="E24" s="481">
        <v>0.89673881664699995</v>
      </c>
      <c r="F24" s="479">
        <v>185</v>
      </c>
      <c r="G24" s="480">
        <v>61.666666666666003</v>
      </c>
      <c r="H24" s="482">
        <v>12.217599999999999</v>
      </c>
      <c r="I24" s="479">
        <v>37.554600000000001</v>
      </c>
      <c r="J24" s="480">
        <v>-24.112066666665999</v>
      </c>
      <c r="K24" s="483">
        <v>0.20299783783700001</v>
      </c>
    </row>
    <row r="25" spans="1:11" ht="14.4" customHeight="1" thickBot="1" x14ac:dyDescent="0.35">
      <c r="A25" s="501" t="s">
        <v>295</v>
      </c>
      <c r="B25" s="479">
        <v>105.46421811132301</v>
      </c>
      <c r="C25" s="479">
        <v>122.46939999999999</v>
      </c>
      <c r="D25" s="480">
        <v>17.005181888675999</v>
      </c>
      <c r="E25" s="481">
        <v>1.161241245544</v>
      </c>
      <c r="F25" s="479">
        <v>110</v>
      </c>
      <c r="G25" s="480">
        <v>36.666666666666003</v>
      </c>
      <c r="H25" s="482">
        <v>8.3137000000000008</v>
      </c>
      <c r="I25" s="479">
        <v>31.4009</v>
      </c>
      <c r="J25" s="480">
        <v>-5.2657666666659999</v>
      </c>
      <c r="K25" s="483">
        <v>0.28546272727200001</v>
      </c>
    </row>
    <row r="26" spans="1:11" ht="14.4" customHeight="1" thickBot="1" x14ac:dyDescent="0.35">
      <c r="A26" s="501" t="s">
        <v>296</v>
      </c>
      <c r="B26" s="479">
        <v>11369.7779445421</v>
      </c>
      <c r="C26" s="479">
        <v>12083.38776</v>
      </c>
      <c r="D26" s="480">
        <v>713.60981545787001</v>
      </c>
      <c r="E26" s="481">
        <v>1.0627637425230001</v>
      </c>
      <c r="F26" s="479">
        <v>11970</v>
      </c>
      <c r="G26" s="480">
        <v>3990</v>
      </c>
      <c r="H26" s="482">
        <v>1072.4170300000001</v>
      </c>
      <c r="I26" s="479">
        <v>4061.5673099999999</v>
      </c>
      <c r="J26" s="480">
        <v>71.567310000001996</v>
      </c>
      <c r="K26" s="483">
        <v>0.33931222305699998</v>
      </c>
    </row>
    <row r="27" spans="1:11" ht="14.4" customHeight="1" thickBot="1" x14ac:dyDescent="0.35">
      <c r="A27" s="501" t="s">
        <v>297</v>
      </c>
      <c r="B27" s="479">
        <v>24051.503894419799</v>
      </c>
      <c r="C27" s="479">
        <v>21856.71399</v>
      </c>
      <c r="D27" s="480">
        <v>-2194.7899044197902</v>
      </c>
      <c r="E27" s="481">
        <v>0.90874625079299998</v>
      </c>
      <c r="F27" s="479">
        <v>21965</v>
      </c>
      <c r="G27" s="480">
        <v>7321.6666666666597</v>
      </c>
      <c r="H27" s="482">
        <v>1774.28955</v>
      </c>
      <c r="I27" s="479">
        <v>5712.6432299999997</v>
      </c>
      <c r="J27" s="480">
        <v>-1609.02343666666</v>
      </c>
      <c r="K27" s="483">
        <v>0.26007936398800002</v>
      </c>
    </row>
    <row r="28" spans="1:11" ht="14.4" customHeight="1" thickBot="1" x14ac:dyDescent="0.35">
      <c r="A28" s="501" t="s">
        <v>298</v>
      </c>
      <c r="B28" s="479">
        <v>2.0000012831810001</v>
      </c>
      <c r="C28" s="479">
        <v>0.70409999999999995</v>
      </c>
      <c r="D28" s="480">
        <v>-1.295901283181</v>
      </c>
      <c r="E28" s="481">
        <v>0.35204977412799998</v>
      </c>
      <c r="F28" s="479">
        <v>0</v>
      </c>
      <c r="G28" s="480">
        <v>0</v>
      </c>
      <c r="H28" s="482">
        <v>0</v>
      </c>
      <c r="I28" s="479">
        <v>0.78681000000000001</v>
      </c>
      <c r="J28" s="480">
        <v>0.78681000000000001</v>
      </c>
      <c r="K28" s="490" t="s">
        <v>273</v>
      </c>
    </row>
    <row r="29" spans="1:11" ht="14.4" customHeight="1" thickBot="1" x14ac:dyDescent="0.35">
      <c r="A29" s="501" t="s">
        <v>299</v>
      </c>
      <c r="B29" s="479">
        <v>4.9999990731189996</v>
      </c>
      <c r="C29" s="479">
        <v>8.1675000000000004</v>
      </c>
      <c r="D29" s="480">
        <v>3.1675009268799998</v>
      </c>
      <c r="E29" s="481">
        <v>1.633500302811</v>
      </c>
      <c r="F29" s="479">
        <v>5</v>
      </c>
      <c r="G29" s="480">
        <v>1.6666666666659999</v>
      </c>
      <c r="H29" s="482">
        <v>0</v>
      </c>
      <c r="I29" s="479">
        <v>-2.8421709430404001E-14</v>
      </c>
      <c r="J29" s="480">
        <v>-1.6666666666659999</v>
      </c>
      <c r="K29" s="483">
        <v>-5.6843418860808002E-15</v>
      </c>
    </row>
    <row r="30" spans="1:11" ht="14.4" customHeight="1" thickBot="1" x14ac:dyDescent="0.35">
      <c r="A30" s="501" t="s">
        <v>300</v>
      </c>
      <c r="B30" s="479">
        <v>3008.7042739191002</v>
      </c>
      <c r="C30" s="479">
        <v>3284.7101699999998</v>
      </c>
      <c r="D30" s="480">
        <v>276.00589608090399</v>
      </c>
      <c r="E30" s="481">
        <v>1.0917358008469999</v>
      </c>
      <c r="F30" s="479">
        <v>3380</v>
      </c>
      <c r="G30" s="480">
        <v>1126.6666666666699</v>
      </c>
      <c r="H30" s="482">
        <v>224.10639</v>
      </c>
      <c r="I30" s="479">
        <v>1357.5885800000001</v>
      </c>
      <c r="J30" s="480">
        <v>230.921913333334</v>
      </c>
      <c r="K30" s="483">
        <v>0.40165342603499998</v>
      </c>
    </row>
    <row r="31" spans="1:11" ht="14.4" customHeight="1" thickBot="1" x14ac:dyDescent="0.35">
      <c r="A31" s="500" t="s">
        <v>301</v>
      </c>
      <c r="B31" s="484">
        <v>0.113166866298</v>
      </c>
      <c r="C31" s="484">
        <v>0</v>
      </c>
      <c r="D31" s="485">
        <v>-0.113166866298</v>
      </c>
      <c r="E31" s="491">
        <v>0</v>
      </c>
      <c r="F31" s="484">
        <v>0</v>
      </c>
      <c r="G31" s="485">
        <v>0</v>
      </c>
      <c r="H31" s="487">
        <v>0</v>
      </c>
      <c r="I31" s="484">
        <v>0</v>
      </c>
      <c r="J31" s="485">
        <v>0</v>
      </c>
      <c r="K31" s="492">
        <v>0</v>
      </c>
    </row>
    <row r="32" spans="1:11" ht="14.4" customHeight="1" thickBot="1" x14ac:dyDescent="0.35">
      <c r="A32" s="501" t="s">
        <v>302</v>
      </c>
      <c r="B32" s="479">
        <v>0.113166866298</v>
      </c>
      <c r="C32" s="479">
        <v>0</v>
      </c>
      <c r="D32" s="480">
        <v>-0.113166866298</v>
      </c>
      <c r="E32" s="481">
        <v>0</v>
      </c>
      <c r="F32" s="479">
        <v>0</v>
      </c>
      <c r="G32" s="480">
        <v>0</v>
      </c>
      <c r="H32" s="482">
        <v>0</v>
      </c>
      <c r="I32" s="479">
        <v>0</v>
      </c>
      <c r="J32" s="480">
        <v>0</v>
      </c>
      <c r="K32" s="483">
        <v>0</v>
      </c>
    </row>
    <row r="33" spans="1:11" ht="14.4" customHeight="1" thickBot="1" x14ac:dyDescent="0.35">
      <c r="A33" s="500" t="s">
        <v>303</v>
      </c>
      <c r="B33" s="484">
        <v>827.839386060945</v>
      </c>
      <c r="C33" s="484">
        <v>471.76522</v>
      </c>
      <c r="D33" s="485">
        <v>-356.074166060945</v>
      </c>
      <c r="E33" s="491">
        <v>0.56987530183199997</v>
      </c>
      <c r="F33" s="484">
        <v>1372.5452644532199</v>
      </c>
      <c r="G33" s="485">
        <v>457.51508815107502</v>
      </c>
      <c r="H33" s="487">
        <v>33.281599999999997</v>
      </c>
      <c r="I33" s="484">
        <v>141.81326999999999</v>
      </c>
      <c r="J33" s="485">
        <v>-315.70181815107497</v>
      </c>
      <c r="K33" s="492">
        <v>0.103321379391</v>
      </c>
    </row>
    <row r="34" spans="1:11" ht="14.4" customHeight="1" thickBot="1" x14ac:dyDescent="0.35">
      <c r="A34" s="501" t="s">
        <v>304</v>
      </c>
      <c r="B34" s="479">
        <v>30.458336868696001</v>
      </c>
      <c r="C34" s="479">
        <v>42.415999999999997</v>
      </c>
      <c r="D34" s="480">
        <v>11.957663131303001</v>
      </c>
      <c r="E34" s="481">
        <v>1.392590809631</v>
      </c>
      <c r="F34" s="479">
        <v>0</v>
      </c>
      <c r="G34" s="480">
        <v>0</v>
      </c>
      <c r="H34" s="482">
        <v>0</v>
      </c>
      <c r="I34" s="479">
        <v>0</v>
      </c>
      <c r="J34" s="480">
        <v>0</v>
      </c>
      <c r="K34" s="490" t="s">
        <v>273</v>
      </c>
    </row>
    <row r="35" spans="1:11" ht="14.4" customHeight="1" thickBot="1" x14ac:dyDescent="0.35">
      <c r="A35" s="501" t="s">
        <v>305</v>
      </c>
      <c r="B35" s="479">
        <v>12.059417230051</v>
      </c>
      <c r="C35" s="479">
        <v>11.740180000000001</v>
      </c>
      <c r="D35" s="480">
        <v>-0.31923723005100002</v>
      </c>
      <c r="E35" s="481">
        <v>0.97352797204300001</v>
      </c>
      <c r="F35" s="479">
        <v>12</v>
      </c>
      <c r="G35" s="480">
        <v>4</v>
      </c>
      <c r="H35" s="482">
        <v>0.55101</v>
      </c>
      <c r="I35" s="479">
        <v>2.9371</v>
      </c>
      <c r="J35" s="480">
        <v>-1.0629</v>
      </c>
      <c r="K35" s="483">
        <v>0.24475833333300001</v>
      </c>
    </row>
    <row r="36" spans="1:11" ht="14.4" customHeight="1" thickBot="1" x14ac:dyDescent="0.35">
      <c r="A36" s="501" t="s">
        <v>306</v>
      </c>
      <c r="B36" s="479">
        <v>177.753469369594</v>
      </c>
      <c r="C36" s="479">
        <v>168.01876999999999</v>
      </c>
      <c r="D36" s="480">
        <v>-9.7346993695930006</v>
      </c>
      <c r="E36" s="481">
        <v>0.94523482774099998</v>
      </c>
      <c r="F36" s="479">
        <v>172.582835677372</v>
      </c>
      <c r="G36" s="480">
        <v>57.527611892457003</v>
      </c>
      <c r="H36" s="482">
        <v>12.59305</v>
      </c>
      <c r="I36" s="479">
        <v>61.759010000000004</v>
      </c>
      <c r="J36" s="480">
        <v>4.2313981075419997</v>
      </c>
      <c r="K36" s="483">
        <v>0.35785140369000001</v>
      </c>
    </row>
    <row r="37" spans="1:11" ht="14.4" customHeight="1" thickBot="1" x14ac:dyDescent="0.35">
      <c r="A37" s="501" t="s">
        <v>307</v>
      </c>
      <c r="B37" s="479">
        <v>98.373536758699004</v>
      </c>
      <c r="C37" s="479">
        <v>106.19131</v>
      </c>
      <c r="D37" s="480">
        <v>7.8177732413000003</v>
      </c>
      <c r="E37" s="481">
        <v>1.079470287425</v>
      </c>
      <c r="F37" s="479">
        <v>105</v>
      </c>
      <c r="G37" s="480">
        <v>35</v>
      </c>
      <c r="H37" s="482">
        <v>6.5139399999999998</v>
      </c>
      <c r="I37" s="479">
        <v>28.326319999999999</v>
      </c>
      <c r="J37" s="480">
        <v>-6.6736800000000001</v>
      </c>
      <c r="K37" s="483">
        <v>0.26977447619</v>
      </c>
    </row>
    <row r="38" spans="1:11" ht="14.4" customHeight="1" thickBot="1" x14ac:dyDescent="0.35">
      <c r="A38" s="501" t="s">
        <v>308</v>
      </c>
      <c r="B38" s="479">
        <v>14.421187774425</v>
      </c>
      <c r="C38" s="479">
        <v>6.2009699999999999</v>
      </c>
      <c r="D38" s="480">
        <v>-8.2202177744250005</v>
      </c>
      <c r="E38" s="481">
        <v>0.42999024054000001</v>
      </c>
      <c r="F38" s="479">
        <v>5.7987391748709998</v>
      </c>
      <c r="G38" s="480">
        <v>1.93291305829</v>
      </c>
      <c r="H38" s="482">
        <v>0.14308000000000001</v>
      </c>
      <c r="I38" s="479">
        <v>2.8421599999999998</v>
      </c>
      <c r="J38" s="480">
        <v>0.909246941709</v>
      </c>
      <c r="K38" s="483">
        <v>0.49013413335</v>
      </c>
    </row>
    <row r="39" spans="1:11" ht="14.4" customHeight="1" thickBot="1" x14ac:dyDescent="0.35">
      <c r="A39" s="501" t="s">
        <v>309</v>
      </c>
      <c r="B39" s="479">
        <v>0</v>
      </c>
      <c r="C39" s="479">
        <v>2.4249999999999998</v>
      </c>
      <c r="D39" s="480">
        <v>2.4249999999999998</v>
      </c>
      <c r="E39" s="489" t="s">
        <v>273</v>
      </c>
      <c r="F39" s="479">
        <v>0</v>
      </c>
      <c r="G39" s="480">
        <v>0</v>
      </c>
      <c r="H39" s="482">
        <v>0</v>
      </c>
      <c r="I39" s="479">
        <v>0</v>
      </c>
      <c r="J39" s="480">
        <v>0</v>
      </c>
      <c r="K39" s="490" t="s">
        <v>273</v>
      </c>
    </row>
    <row r="40" spans="1:11" ht="14.4" customHeight="1" thickBot="1" x14ac:dyDescent="0.35">
      <c r="A40" s="501" t="s">
        <v>310</v>
      </c>
      <c r="B40" s="479">
        <v>0</v>
      </c>
      <c r="C40" s="479">
        <v>0</v>
      </c>
      <c r="D40" s="480">
        <v>0</v>
      </c>
      <c r="E40" s="481">
        <v>1</v>
      </c>
      <c r="F40" s="479">
        <v>0</v>
      </c>
      <c r="G40" s="480">
        <v>0</v>
      </c>
      <c r="H40" s="482">
        <v>0.59774000000000005</v>
      </c>
      <c r="I40" s="479">
        <v>0.82764000000000004</v>
      </c>
      <c r="J40" s="480">
        <v>0.82764000000000004</v>
      </c>
      <c r="K40" s="490" t="s">
        <v>283</v>
      </c>
    </row>
    <row r="41" spans="1:11" ht="14.4" customHeight="1" thickBot="1" x14ac:dyDescent="0.35">
      <c r="A41" s="501" t="s">
        <v>311</v>
      </c>
      <c r="B41" s="479">
        <v>7.3850889673419999</v>
      </c>
      <c r="C41" s="479">
        <v>2.2800400000000001</v>
      </c>
      <c r="D41" s="480">
        <v>-5.1050489673420003</v>
      </c>
      <c r="E41" s="481">
        <v>0.308735617144</v>
      </c>
      <c r="F41" s="479">
        <v>1</v>
      </c>
      <c r="G41" s="480">
        <v>0.33333333333300003</v>
      </c>
      <c r="H41" s="482">
        <v>0</v>
      </c>
      <c r="I41" s="479">
        <v>0</v>
      </c>
      <c r="J41" s="480">
        <v>-0.33333333333300003</v>
      </c>
      <c r="K41" s="483">
        <v>0</v>
      </c>
    </row>
    <row r="42" spans="1:11" ht="14.4" customHeight="1" thickBot="1" x14ac:dyDescent="0.35">
      <c r="A42" s="501" t="s">
        <v>312</v>
      </c>
      <c r="B42" s="479">
        <v>41.124599501906999</v>
      </c>
      <c r="C42" s="479">
        <v>33.501379999999997</v>
      </c>
      <c r="D42" s="480">
        <v>-7.6232195019070002</v>
      </c>
      <c r="E42" s="481">
        <v>0.81463115521499996</v>
      </c>
      <c r="F42" s="479">
        <v>42.163689600978003</v>
      </c>
      <c r="G42" s="480">
        <v>14.054563200325999</v>
      </c>
      <c r="H42" s="482">
        <v>2.6449699999999998</v>
      </c>
      <c r="I42" s="479">
        <v>11.97115</v>
      </c>
      <c r="J42" s="480">
        <v>-2.083413200326</v>
      </c>
      <c r="K42" s="483">
        <v>0.28392083599099999</v>
      </c>
    </row>
    <row r="43" spans="1:11" ht="14.4" customHeight="1" thickBot="1" x14ac:dyDescent="0.35">
      <c r="A43" s="501" t="s">
        <v>313</v>
      </c>
      <c r="B43" s="479">
        <v>0</v>
      </c>
      <c r="C43" s="479">
        <v>0.99219999999999997</v>
      </c>
      <c r="D43" s="480">
        <v>0.99219999999999997</v>
      </c>
      <c r="E43" s="489" t="s">
        <v>273</v>
      </c>
      <c r="F43" s="479">
        <v>0</v>
      </c>
      <c r="G43" s="480">
        <v>0</v>
      </c>
      <c r="H43" s="482">
        <v>0</v>
      </c>
      <c r="I43" s="479">
        <v>0</v>
      </c>
      <c r="J43" s="480">
        <v>0</v>
      </c>
      <c r="K43" s="490" t="s">
        <v>273</v>
      </c>
    </row>
    <row r="44" spans="1:11" ht="14.4" customHeight="1" thickBot="1" x14ac:dyDescent="0.35">
      <c r="A44" s="501" t="s">
        <v>314</v>
      </c>
      <c r="B44" s="479">
        <v>0</v>
      </c>
      <c r="C44" s="479">
        <v>0</v>
      </c>
      <c r="D44" s="480">
        <v>0</v>
      </c>
      <c r="E44" s="481">
        <v>1</v>
      </c>
      <c r="F44" s="479">
        <v>0</v>
      </c>
      <c r="G44" s="480">
        <v>0</v>
      </c>
      <c r="H44" s="482">
        <v>0</v>
      </c>
      <c r="I44" s="479">
        <v>1.1919999999999999</v>
      </c>
      <c r="J44" s="480">
        <v>1.1919999999999999</v>
      </c>
      <c r="K44" s="490" t="s">
        <v>283</v>
      </c>
    </row>
    <row r="45" spans="1:11" ht="14.4" customHeight="1" thickBot="1" x14ac:dyDescent="0.35">
      <c r="A45" s="501" t="s">
        <v>315</v>
      </c>
      <c r="B45" s="479">
        <v>0</v>
      </c>
      <c r="C45" s="479">
        <v>1.998</v>
      </c>
      <c r="D45" s="480">
        <v>1.998</v>
      </c>
      <c r="E45" s="489" t="s">
        <v>283</v>
      </c>
      <c r="F45" s="479">
        <v>0</v>
      </c>
      <c r="G45" s="480">
        <v>0</v>
      </c>
      <c r="H45" s="482">
        <v>0</v>
      </c>
      <c r="I45" s="479">
        <v>0</v>
      </c>
      <c r="J45" s="480">
        <v>0</v>
      </c>
      <c r="K45" s="490" t="s">
        <v>273</v>
      </c>
    </row>
    <row r="46" spans="1:11" ht="14.4" customHeight="1" thickBot="1" x14ac:dyDescent="0.35">
      <c r="A46" s="501" t="s">
        <v>316</v>
      </c>
      <c r="B46" s="479">
        <v>94.449980487619996</v>
      </c>
      <c r="C46" s="479">
        <v>88.596170000000001</v>
      </c>
      <c r="D46" s="480">
        <v>-5.8538104876199997</v>
      </c>
      <c r="E46" s="481">
        <v>0.93802211014299997</v>
      </c>
      <c r="F46" s="479">
        <v>94</v>
      </c>
      <c r="G46" s="480">
        <v>31.333333333333002</v>
      </c>
      <c r="H46" s="482">
        <v>10.23781</v>
      </c>
      <c r="I46" s="479">
        <v>31.957889999999999</v>
      </c>
      <c r="J46" s="480">
        <v>0.62455666666599996</v>
      </c>
      <c r="K46" s="483">
        <v>0.33997755319099998</v>
      </c>
    </row>
    <row r="47" spans="1:11" ht="14.4" customHeight="1" thickBot="1" x14ac:dyDescent="0.35">
      <c r="A47" s="501" t="s">
        <v>317</v>
      </c>
      <c r="B47" s="479">
        <v>351.81376910260798</v>
      </c>
      <c r="C47" s="479">
        <v>7.4051999999999998</v>
      </c>
      <c r="D47" s="480">
        <v>-344.408569102608</v>
      </c>
      <c r="E47" s="481">
        <v>2.1048636097000001E-2</v>
      </c>
      <c r="F47" s="479">
        <v>940.00000000000205</v>
      </c>
      <c r="G47" s="480">
        <v>313.333333333334</v>
      </c>
      <c r="H47" s="482">
        <v>0</v>
      </c>
      <c r="I47" s="479">
        <v>0</v>
      </c>
      <c r="J47" s="480">
        <v>-313.333333333334</v>
      </c>
      <c r="K47" s="483">
        <v>0</v>
      </c>
    </row>
    <row r="48" spans="1:11" ht="14.4" customHeight="1" thickBot="1" x14ac:dyDescent="0.35">
      <c r="A48" s="500" t="s">
        <v>318</v>
      </c>
      <c r="B48" s="484">
        <v>444.04946671639402</v>
      </c>
      <c r="C48" s="484">
        <v>79.23536</v>
      </c>
      <c r="D48" s="485">
        <v>-364.81410671639298</v>
      </c>
      <c r="E48" s="491">
        <v>0.17843813795300001</v>
      </c>
      <c r="F48" s="484">
        <v>84.583075173517997</v>
      </c>
      <c r="G48" s="485">
        <v>28.194358391171999</v>
      </c>
      <c r="H48" s="487">
        <v>0.26014999999999999</v>
      </c>
      <c r="I48" s="484">
        <v>17.857189999999999</v>
      </c>
      <c r="J48" s="485">
        <v>-10.337168391172</v>
      </c>
      <c r="K48" s="492">
        <v>0.211120132052</v>
      </c>
    </row>
    <row r="49" spans="1:11" ht="14.4" customHeight="1" thickBot="1" x14ac:dyDescent="0.35">
      <c r="A49" s="501" t="s">
        <v>319</v>
      </c>
      <c r="B49" s="479">
        <v>4.0769021466999997E-2</v>
      </c>
      <c r="C49" s="479">
        <v>4.87E-2</v>
      </c>
      <c r="D49" s="480">
        <v>7.9309785319999996E-3</v>
      </c>
      <c r="E49" s="481">
        <v>1.194534434413</v>
      </c>
      <c r="F49" s="479">
        <v>0</v>
      </c>
      <c r="G49" s="480">
        <v>0</v>
      </c>
      <c r="H49" s="482">
        <v>0</v>
      </c>
      <c r="I49" s="479">
        <v>0</v>
      </c>
      <c r="J49" s="480">
        <v>0</v>
      </c>
      <c r="K49" s="483">
        <v>0</v>
      </c>
    </row>
    <row r="50" spans="1:11" ht="14.4" customHeight="1" thickBot="1" x14ac:dyDescent="0.35">
      <c r="A50" s="501" t="s">
        <v>320</v>
      </c>
      <c r="B50" s="479">
        <v>0.206179535493</v>
      </c>
      <c r="C50" s="479">
        <v>32.698999999999998</v>
      </c>
      <c r="D50" s="480">
        <v>32.492820464506003</v>
      </c>
      <c r="E50" s="481">
        <v>158.59478935086199</v>
      </c>
      <c r="F50" s="479">
        <v>42.637495480547997</v>
      </c>
      <c r="G50" s="480">
        <v>14.212498493516</v>
      </c>
      <c r="H50" s="482">
        <v>0</v>
      </c>
      <c r="I50" s="479">
        <v>1.1809099999999999</v>
      </c>
      <c r="J50" s="480">
        <v>-13.031588493516001</v>
      </c>
      <c r="K50" s="483">
        <v>2.7696514222E-2</v>
      </c>
    </row>
    <row r="51" spans="1:11" ht="14.4" customHeight="1" thickBot="1" x14ac:dyDescent="0.35">
      <c r="A51" s="501" t="s">
        <v>321</v>
      </c>
      <c r="B51" s="479">
        <v>428.92753570306598</v>
      </c>
      <c r="C51" s="479">
        <v>40.816420000000001</v>
      </c>
      <c r="D51" s="480">
        <v>-388.11111570306599</v>
      </c>
      <c r="E51" s="481">
        <v>9.5159243934000007E-2</v>
      </c>
      <c r="F51" s="479">
        <v>37.841028307819997</v>
      </c>
      <c r="G51" s="480">
        <v>12.613676102606</v>
      </c>
      <c r="H51" s="482">
        <v>0</v>
      </c>
      <c r="I51" s="479">
        <v>12.991770000000001</v>
      </c>
      <c r="J51" s="480">
        <v>0.37809389739299998</v>
      </c>
      <c r="K51" s="483">
        <v>0.34332497241600002</v>
      </c>
    </row>
    <row r="52" spans="1:11" ht="14.4" customHeight="1" thickBot="1" x14ac:dyDescent="0.35">
      <c r="A52" s="501" t="s">
        <v>322</v>
      </c>
      <c r="B52" s="479">
        <v>0</v>
      </c>
      <c r="C52" s="479">
        <v>1.7957700000000001</v>
      </c>
      <c r="D52" s="480">
        <v>1.7957700000000001</v>
      </c>
      <c r="E52" s="489" t="s">
        <v>273</v>
      </c>
      <c r="F52" s="479">
        <v>0</v>
      </c>
      <c r="G52" s="480">
        <v>0</v>
      </c>
      <c r="H52" s="482">
        <v>0</v>
      </c>
      <c r="I52" s="479">
        <v>0.23699999999999999</v>
      </c>
      <c r="J52" s="480">
        <v>0.23699999999999999</v>
      </c>
      <c r="K52" s="490" t="s">
        <v>273</v>
      </c>
    </row>
    <row r="53" spans="1:11" ht="14.4" customHeight="1" thickBot="1" x14ac:dyDescent="0.35">
      <c r="A53" s="501" t="s">
        <v>323</v>
      </c>
      <c r="B53" s="479">
        <v>14.874982456366</v>
      </c>
      <c r="C53" s="479">
        <v>3.87547</v>
      </c>
      <c r="D53" s="480">
        <v>-10.999512456366</v>
      </c>
      <c r="E53" s="481">
        <v>0.26053610559599999</v>
      </c>
      <c r="F53" s="479">
        <v>4.1045513851499997</v>
      </c>
      <c r="G53" s="480">
        <v>1.36818379505</v>
      </c>
      <c r="H53" s="482">
        <v>0.26014999999999999</v>
      </c>
      <c r="I53" s="479">
        <v>3.4475099999999999</v>
      </c>
      <c r="J53" s="480">
        <v>2.079326204949</v>
      </c>
      <c r="K53" s="483">
        <v>0.83992370334800004</v>
      </c>
    </row>
    <row r="54" spans="1:11" ht="14.4" customHeight="1" thickBot="1" x14ac:dyDescent="0.35">
      <c r="A54" s="500" t="s">
        <v>324</v>
      </c>
      <c r="B54" s="484">
        <v>281.34828715718101</v>
      </c>
      <c r="C54" s="484">
        <v>342.01947999999999</v>
      </c>
      <c r="D54" s="485">
        <v>60.671192842819003</v>
      </c>
      <c r="E54" s="491">
        <v>1.215644436494</v>
      </c>
      <c r="F54" s="484">
        <v>353</v>
      </c>
      <c r="G54" s="485">
        <v>117.666666666667</v>
      </c>
      <c r="H54" s="487">
        <v>13.21885</v>
      </c>
      <c r="I54" s="484">
        <v>90.906319999999994</v>
      </c>
      <c r="J54" s="485">
        <v>-26.760346666665999</v>
      </c>
      <c r="K54" s="492">
        <v>0.257524985835</v>
      </c>
    </row>
    <row r="55" spans="1:11" ht="14.4" customHeight="1" thickBot="1" x14ac:dyDescent="0.35">
      <c r="A55" s="501" t="s">
        <v>325</v>
      </c>
      <c r="B55" s="479">
        <v>0</v>
      </c>
      <c r="C55" s="479">
        <v>0</v>
      </c>
      <c r="D55" s="480">
        <v>0</v>
      </c>
      <c r="E55" s="481">
        <v>1</v>
      </c>
      <c r="F55" s="479">
        <v>1</v>
      </c>
      <c r="G55" s="480">
        <v>0.33333333333300003</v>
      </c>
      <c r="H55" s="482">
        <v>0.1065</v>
      </c>
      <c r="I55" s="479">
        <v>0.1065</v>
      </c>
      <c r="J55" s="480">
        <v>-0.22683333333299999</v>
      </c>
      <c r="K55" s="483">
        <v>0.1065</v>
      </c>
    </row>
    <row r="56" spans="1:11" ht="14.4" customHeight="1" thickBot="1" x14ac:dyDescent="0.35">
      <c r="A56" s="501" t="s">
        <v>326</v>
      </c>
      <c r="B56" s="479">
        <v>0</v>
      </c>
      <c r="C56" s="479">
        <v>90.895560000000003</v>
      </c>
      <c r="D56" s="480">
        <v>90.895560000000003</v>
      </c>
      <c r="E56" s="489" t="s">
        <v>273</v>
      </c>
      <c r="F56" s="479">
        <v>120</v>
      </c>
      <c r="G56" s="480">
        <v>40</v>
      </c>
      <c r="H56" s="482">
        <v>0.62951999999999997</v>
      </c>
      <c r="I56" s="479">
        <v>26.98246</v>
      </c>
      <c r="J56" s="480">
        <v>-13.01754</v>
      </c>
      <c r="K56" s="483">
        <v>0.22485383333299999</v>
      </c>
    </row>
    <row r="57" spans="1:11" ht="14.4" customHeight="1" thickBot="1" x14ac:dyDescent="0.35">
      <c r="A57" s="501" t="s">
        <v>327</v>
      </c>
      <c r="B57" s="479">
        <v>0</v>
      </c>
      <c r="C57" s="479">
        <v>0</v>
      </c>
      <c r="D57" s="480">
        <v>0</v>
      </c>
      <c r="E57" s="481">
        <v>1</v>
      </c>
      <c r="F57" s="479">
        <v>0</v>
      </c>
      <c r="G57" s="480">
        <v>0</v>
      </c>
      <c r="H57" s="482">
        <v>0</v>
      </c>
      <c r="I57" s="479">
        <v>6.6859999999999999</v>
      </c>
      <c r="J57" s="480">
        <v>6.6859999999999999</v>
      </c>
      <c r="K57" s="490" t="s">
        <v>283</v>
      </c>
    </row>
    <row r="58" spans="1:11" ht="14.4" customHeight="1" thickBot="1" x14ac:dyDescent="0.35">
      <c r="A58" s="501" t="s">
        <v>328</v>
      </c>
      <c r="B58" s="479">
        <v>0</v>
      </c>
      <c r="C58" s="479">
        <v>2.2147600000000001</v>
      </c>
      <c r="D58" s="480">
        <v>2.2147600000000001</v>
      </c>
      <c r="E58" s="489" t="s">
        <v>273</v>
      </c>
      <c r="F58" s="479">
        <v>0</v>
      </c>
      <c r="G58" s="480">
        <v>0</v>
      </c>
      <c r="H58" s="482">
        <v>0</v>
      </c>
      <c r="I58" s="479">
        <v>1.1189199999999999</v>
      </c>
      <c r="J58" s="480">
        <v>1.1189199999999999</v>
      </c>
      <c r="K58" s="490" t="s">
        <v>273</v>
      </c>
    </row>
    <row r="59" spans="1:11" ht="14.4" customHeight="1" thickBot="1" x14ac:dyDescent="0.35">
      <c r="A59" s="501" t="s">
        <v>329</v>
      </c>
      <c r="B59" s="479">
        <v>125.455728297181</v>
      </c>
      <c r="C59" s="479">
        <v>84.311970000000002</v>
      </c>
      <c r="D59" s="480">
        <v>-41.143758297181002</v>
      </c>
      <c r="E59" s="481">
        <v>0.67204559843</v>
      </c>
      <c r="F59" s="479">
        <v>85</v>
      </c>
      <c r="G59" s="480">
        <v>28.333333333333002</v>
      </c>
      <c r="H59" s="482">
        <v>7.2209500000000002</v>
      </c>
      <c r="I59" s="479">
        <v>24.03867</v>
      </c>
      <c r="J59" s="480">
        <v>-4.2946633333330002</v>
      </c>
      <c r="K59" s="483">
        <v>0.282807882352</v>
      </c>
    </row>
    <row r="60" spans="1:11" ht="14.4" customHeight="1" thickBot="1" x14ac:dyDescent="0.35">
      <c r="A60" s="501" t="s">
        <v>330</v>
      </c>
      <c r="B60" s="479">
        <v>63.034483792526999</v>
      </c>
      <c r="C60" s="479">
        <v>72.523359999999997</v>
      </c>
      <c r="D60" s="480">
        <v>9.4888762074719999</v>
      </c>
      <c r="E60" s="481">
        <v>1.1505346857230001</v>
      </c>
      <c r="F60" s="479">
        <v>57</v>
      </c>
      <c r="G60" s="480">
        <v>19</v>
      </c>
      <c r="H60" s="482">
        <v>3.1339899999999998</v>
      </c>
      <c r="I60" s="479">
        <v>13.302899999999999</v>
      </c>
      <c r="J60" s="480">
        <v>-5.6970999999989997</v>
      </c>
      <c r="K60" s="483">
        <v>0.233384210526</v>
      </c>
    </row>
    <row r="61" spans="1:11" ht="14.4" customHeight="1" thickBot="1" x14ac:dyDescent="0.35">
      <c r="A61" s="501" t="s">
        <v>331</v>
      </c>
      <c r="B61" s="479">
        <v>92.858075067472001</v>
      </c>
      <c r="C61" s="479">
        <v>92.073830000000001</v>
      </c>
      <c r="D61" s="480">
        <v>-0.78424506747099998</v>
      </c>
      <c r="E61" s="481">
        <v>0.991554368676</v>
      </c>
      <c r="F61" s="479">
        <v>90</v>
      </c>
      <c r="G61" s="480">
        <v>30</v>
      </c>
      <c r="H61" s="482">
        <v>2.1278899999999998</v>
      </c>
      <c r="I61" s="479">
        <v>18.670870000000001</v>
      </c>
      <c r="J61" s="480">
        <v>-11.329129999999999</v>
      </c>
      <c r="K61" s="483">
        <v>0.20745411111100001</v>
      </c>
    </row>
    <row r="62" spans="1:11" ht="14.4" customHeight="1" thickBot="1" x14ac:dyDescent="0.35">
      <c r="A62" s="500" t="s">
        <v>332</v>
      </c>
      <c r="B62" s="484">
        <v>0</v>
      </c>
      <c r="C62" s="484">
        <v>0</v>
      </c>
      <c r="D62" s="485">
        <v>0</v>
      </c>
      <c r="E62" s="491">
        <v>1</v>
      </c>
      <c r="F62" s="484">
        <v>0</v>
      </c>
      <c r="G62" s="485">
        <v>0</v>
      </c>
      <c r="H62" s="487">
        <v>0</v>
      </c>
      <c r="I62" s="484">
        <v>0.56000000000000005</v>
      </c>
      <c r="J62" s="485">
        <v>0.56000000000000005</v>
      </c>
      <c r="K62" s="488" t="s">
        <v>283</v>
      </c>
    </row>
    <row r="63" spans="1:11" ht="14.4" customHeight="1" thickBot="1" x14ac:dyDescent="0.35">
      <c r="A63" s="501" t="s">
        <v>333</v>
      </c>
      <c r="B63" s="479">
        <v>0</v>
      </c>
      <c r="C63" s="479">
        <v>0</v>
      </c>
      <c r="D63" s="480">
        <v>0</v>
      </c>
      <c r="E63" s="481">
        <v>1</v>
      </c>
      <c r="F63" s="479">
        <v>0</v>
      </c>
      <c r="G63" s="480">
        <v>0</v>
      </c>
      <c r="H63" s="482">
        <v>0</v>
      </c>
      <c r="I63" s="479">
        <v>0.56000000000000005</v>
      </c>
      <c r="J63" s="480">
        <v>0.56000000000000005</v>
      </c>
      <c r="K63" s="490" t="s">
        <v>283</v>
      </c>
    </row>
    <row r="64" spans="1:11" ht="14.4" customHeight="1" thickBot="1" x14ac:dyDescent="0.35">
      <c r="A64" s="499" t="s">
        <v>42</v>
      </c>
      <c r="B64" s="479">
        <v>1587.79973414452</v>
      </c>
      <c r="C64" s="479">
        <v>1568.9970000000001</v>
      </c>
      <c r="D64" s="480">
        <v>-18.802734144515</v>
      </c>
      <c r="E64" s="481">
        <v>0.98815799389500003</v>
      </c>
      <c r="F64" s="479">
        <v>1601.38051268863</v>
      </c>
      <c r="G64" s="480">
        <v>533.79350422954201</v>
      </c>
      <c r="H64" s="482">
        <v>122.709</v>
      </c>
      <c r="I64" s="479">
        <v>618.70799999999997</v>
      </c>
      <c r="J64" s="480">
        <v>84.914495770458004</v>
      </c>
      <c r="K64" s="483">
        <v>0.38635914143900002</v>
      </c>
    </row>
    <row r="65" spans="1:11" ht="14.4" customHeight="1" thickBot="1" x14ac:dyDescent="0.35">
      <c r="A65" s="500" t="s">
        <v>334</v>
      </c>
      <c r="B65" s="484">
        <v>1587.79973414452</v>
      </c>
      <c r="C65" s="484">
        <v>1568.9970000000001</v>
      </c>
      <c r="D65" s="485">
        <v>-18.802734144515</v>
      </c>
      <c r="E65" s="491">
        <v>0.98815799389500003</v>
      </c>
      <c r="F65" s="484">
        <v>1601.38051268863</v>
      </c>
      <c r="G65" s="485">
        <v>533.79350422954201</v>
      </c>
      <c r="H65" s="487">
        <v>122.709</v>
      </c>
      <c r="I65" s="484">
        <v>618.70799999999997</v>
      </c>
      <c r="J65" s="485">
        <v>84.914495770458004</v>
      </c>
      <c r="K65" s="492">
        <v>0.38635914143900002</v>
      </c>
    </row>
    <row r="66" spans="1:11" ht="14.4" customHeight="1" thickBot="1" x14ac:dyDescent="0.35">
      <c r="A66" s="501" t="s">
        <v>335</v>
      </c>
      <c r="B66" s="479">
        <v>623.85820376200695</v>
      </c>
      <c r="C66" s="479">
        <v>566.86699999999996</v>
      </c>
      <c r="D66" s="480">
        <v>-56.991203762006002</v>
      </c>
      <c r="E66" s="481">
        <v>0.90864718389700005</v>
      </c>
      <c r="F66" s="479">
        <v>584.99999999999795</v>
      </c>
      <c r="G66" s="480">
        <v>194.99999999999901</v>
      </c>
      <c r="H66" s="482">
        <v>46.524000000000001</v>
      </c>
      <c r="I66" s="479">
        <v>190.471</v>
      </c>
      <c r="J66" s="480">
        <v>-4.5289999999989998</v>
      </c>
      <c r="K66" s="483">
        <v>0.32559145299100001</v>
      </c>
    </row>
    <row r="67" spans="1:11" ht="14.4" customHeight="1" thickBot="1" x14ac:dyDescent="0.35">
      <c r="A67" s="501" t="s">
        <v>336</v>
      </c>
      <c r="B67" s="479">
        <v>276.36743087296799</v>
      </c>
      <c r="C67" s="479">
        <v>288.33</v>
      </c>
      <c r="D67" s="480">
        <v>11.962569127031999</v>
      </c>
      <c r="E67" s="481">
        <v>1.043285017663</v>
      </c>
      <c r="F67" s="479">
        <v>311.380512688632</v>
      </c>
      <c r="G67" s="480">
        <v>103.793504229544</v>
      </c>
      <c r="H67" s="482">
        <v>17.373000000000001</v>
      </c>
      <c r="I67" s="479">
        <v>98.82</v>
      </c>
      <c r="J67" s="480">
        <v>-4.973504229544</v>
      </c>
      <c r="K67" s="483">
        <v>0.31736090080500001</v>
      </c>
    </row>
    <row r="68" spans="1:11" ht="14.4" customHeight="1" thickBot="1" x14ac:dyDescent="0.35">
      <c r="A68" s="501" t="s">
        <v>337</v>
      </c>
      <c r="B68" s="479">
        <v>687.57409950954195</v>
      </c>
      <c r="C68" s="479">
        <v>713.80000000000098</v>
      </c>
      <c r="D68" s="480">
        <v>26.225900490457999</v>
      </c>
      <c r="E68" s="481">
        <v>1.038142653292</v>
      </c>
      <c r="F68" s="479">
        <v>704.99999999999704</v>
      </c>
      <c r="G68" s="480">
        <v>234.99999999999901</v>
      </c>
      <c r="H68" s="482">
        <v>58.811999999999998</v>
      </c>
      <c r="I68" s="479">
        <v>329.41699999999997</v>
      </c>
      <c r="J68" s="480">
        <v>94.417000000000996</v>
      </c>
      <c r="K68" s="483">
        <v>0.46725815602800003</v>
      </c>
    </row>
    <row r="69" spans="1:11" ht="14.4" customHeight="1" thickBot="1" x14ac:dyDescent="0.35">
      <c r="A69" s="502" t="s">
        <v>338</v>
      </c>
      <c r="B69" s="484">
        <v>26999.305969225399</v>
      </c>
      <c r="C69" s="484">
        <v>16468.661670000001</v>
      </c>
      <c r="D69" s="485">
        <v>-10530.6442992254</v>
      </c>
      <c r="E69" s="491">
        <v>0.609966111305</v>
      </c>
      <c r="F69" s="484">
        <v>21405.9770406364</v>
      </c>
      <c r="G69" s="485">
        <v>7135.3256802121296</v>
      </c>
      <c r="H69" s="487">
        <v>1225.5785699999999</v>
      </c>
      <c r="I69" s="484">
        <v>6320.3443200000002</v>
      </c>
      <c r="J69" s="485">
        <v>-814.98136021213099</v>
      </c>
      <c r="K69" s="492">
        <v>0.29526072591699998</v>
      </c>
    </row>
    <row r="70" spans="1:11" ht="14.4" customHeight="1" thickBot="1" x14ac:dyDescent="0.35">
      <c r="A70" s="499" t="s">
        <v>45</v>
      </c>
      <c r="B70" s="479">
        <v>5188.6046250238696</v>
      </c>
      <c r="C70" s="479">
        <v>3297.44092</v>
      </c>
      <c r="D70" s="480">
        <v>-1891.1637050238701</v>
      </c>
      <c r="E70" s="481">
        <v>0.63551593507299997</v>
      </c>
      <c r="F70" s="479">
        <v>3229.0929342303398</v>
      </c>
      <c r="G70" s="480">
        <v>1076.3643114101101</v>
      </c>
      <c r="H70" s="482">
        <v>27.55462</v>
      </c>
      <c r="I70" s="479">
        <v>1295.3408099999999</v>
      </c>
      <c r="J70" s="480">
        <v>218.976498589888</v>
      </c>
      <c r="K70" s="483">
        <v>0.40114695872200001</v>
      </c>
    </row>
    <row r="71" spans="1:11" ht="14.4" customHeight="1" thickBot="1" x14ac:dyDescent="0.35">
      <c r="A71" s="503" t="s">
        <v>339</v>
      </c>
      <c r="B71" s="479">
        <v>5188.6046250238696</v>
      </c>
      <c r="C71" s="479">
        <v>3297.44092</v>
      </c>
      <c r="D71" s="480">
        <v>-1891.1637050238701</v>
      </c>
      <c r="E71" s="481">
        <v>0.63551593507299997</v>
      </c>
      <c r="F71" s="479">
        <v>3229.0929342303398</v>
      </c>
      <c r="G71" s="480">
        <v>1076.3643114101101</v>
      </c>
      <c r="H71" s="482">
        <v>27.55462</v>
      </c>
      <c r="I71" s="479">
        <v>1295.3408099999999</v>
      </c>
      <c r="J71" s="480">
        <v>218.976498589888</v>
      </c>
      <c r="K71" s="483">
        <v>0.40114695872200001</v>
      </c>
    </row>
    <row r="72" spans="1:11" ht="14.4" customHeight="1" thickBot="1" x14ac:dyDescent="0.35">
      <c r="A72" s="501" t="s">
        <v>340</v>
      </c>
      <c r="B72" s="479">
        <v>4421.9725357486896</v>
      </c>
      <c r="C72" s="479">
        <v>3051.4233100000001</v>
      </c>
      <c r="D72" s="480">
        <v>-1370.5492257486901</v>
      </c>
      <c r="E72" s="481">
        <v>0.69005930844899999</v>
      </c>
      <c r="F72" s="479">
        <v>3033.8053206649001</v>
      </c>
      <c r="G72" s="480">
        <v>1011.26844022163</v>
      </c>
      <c r="H72" s="482">
        <v>20.49014</v>
      </c>
      <c r="I72" s="479">
        <v>1165.38042</v>
      </c>
      <c r="J72" s="480">
        <v>154.11197977836599</v>
      </c>
      <c r="K72" s="483">
        <v>0.384131576295</v>
      </c>
    </row>
    <row r="73" spans="1:11" ht="14.4" customHeight="1" thickBot="1" x14ac:dyDescent="0.35">
      <c r="A73" s="501" t="s">
        <v>341</v>
      </c>
      <c r="B73" s="479">
        <v>0</v>
      </c>
      <c r="C73" s="479">
        <v>2.359</v>
      </c>
      <c r="D73" s="480">
        <v>2.359</v>
      </c>
      <c r="E73" s="489" t="s">
        <v>283</v>
      </c>
      <c r="F73" s="479">
        <v>0</v>
      </c>
      <c r="G73" s="480">
        <v>0</v>
      </c>
      <c r="H73" s="482">
        <v>2.6019999999999999</v>
      </c>
      <c r="I73" s="479">
        <v>2.6019999999999999</v>
      </c>
      <c r="J73" s="480">
        <v>2.6019999999999999</v>
      </c>
      <c r="K73" s="490" t="s">
        <v>273</v>
      </c>
    </row>
    <row r="74" spans="1:11" ht="14.4" customHeight="1" thickBot="1" x14ac:dyDescent="0.35">
      <c r="A74" s="501" t="s">
        <v>342</v>
      </c>
      <c r="B74" s="479">
        <v>491.21628285624899</v>
      </c>
      <c r="C74" s="479">
        <v>116.88833</v>
      </c>
      <c r="D74" s="480">
        <v>-374.327952856249</v>
      </c>
      <c r="E74" s="481">
        <v>0.23795695313699999</v>
      </c>
      <c r="F74" s="479">
        <v>88.851147713643996</v>
      </c>
      <c r="G74" s="480">
        <v>29.617049237881002</v>
      </c>
      <c r="H74" s="482">
        <v>0</v>
      </c>
      <c r="I74" s="479">
        <v>81.10727</v>
      </c>
      <c r="J74" s="480">
        <v>51.490220762118</v>
      </c>
      <c r="K74" s="483">
        <v>0.91284437046699995</v>
      </c>
    </row>
    <row r="75" spans="1:11" ht="14.4" customHeight="1" thickBot="1" x14ac:dyDescent="0.35">
      <c r="A75" s="501" t="s">
        <v>343</v>
      </c>
      <c r="B75" s="479">
        <v>153.044809434554</v>
      </c>
      <c r="C75" s="479">
        <v>65.808359999999993</v>
      </c>
      <c r="D75" s="480">
        <v>-87.236449434552995</v>
      </c>
      <c r="E75" s="481">
        <v>0.42999406672500001</v>
      </c>
      <c r="F75" s="479">
        <v>45.436465851789002</v>
      </c>
      <c r="G75" s="480">
        <v>15.145488617263</v>
      </c>
      <c r="H75" s="482">
        <v>1.21726</v>
      </c>
      <c r="I75" s="479">
        <v>26.32142</v>
      </c>
      <c r="J75" s="480">
        <v>11.175931382736</v>
      </c>
      <c r="K75" s="483">
        <v>0.57930165796400002</v>
      </c>
    </row>
    <row r="76" spans="1:11" ht="14.4" customHeight="1" thickBot="1" x14ac:dyDescent="0.35">
      <c r="A76" s="501" t="s">
        <v>344</v>
      </c>
      <c r="B76" s="479">
        <v>122.370996984374</v>
      </c>
      <c r="C76" s="479">
        <v>60.961919999999999</v>
      </c>
      <c r="D76" s="480">
        <v>-61.409076984373002</v>
      </c>
      <c r="E76" s="481">
        <v>0.49817294540599999</v>
      </c>
      <c r="F76" s="479">
        <v>60.999999999998998</v>
      </c>
      <c r="G76" s="480">
        <v>20.333333333333002</v>
      </c>
      <c r="H76" s="482">
        <v>0</v>
      </c>
      <c r="I76" s="479">
        <v>16.684480000000001</v>
      </c>
      <c r="J76" s="480">
        <v>-3.6488533333330002</v>
      </c>
      <c r="K76" s="483">
        <v>0.27351606557300001</v>
      </c>
    </row>
    <row r="77" spans="1:11" ht="14.4" customHeight="1" thickBot="1" x14ac:dyDescent="0.35">
      <c r="A77" s="501" t="s">
        <v>345</v>
      </c>
      <c r="B77" s="479">
        <v>0</v>
      </c>
      <c r="C77" s="479">
        <v>0</v>
      </c>
      <c r="D77" s="480">
        <v>0</v>
      </c>
      <c r="E77" s="481">
        <v>1</v>
      </c>
      <c r="F77" s="479">
        <v>0</v>
      </c>
      <c r="G77" s="480">
        <v>0</v>
      </c>
      <c r="H77" s="482">
        <v>3.2452200000000002</v>
      </c>
      <c r="I77" s="479">
        <v>3.2452200000000002</v>
      </c>
      <c r="J77" s="480">
        <v>3.2452200000000002</v>
      </c>
      <c r="K77" s="490" t="s">
        <v>283</v>
      </c>
    </row>
    <row r="78" spans="1:11" ht="14.4" customHeight="1" thickBot="1" x14ac:dyDescent="0.35">
      <c r="A78" s="504" t="s">
        <v>46</v>
      </c>
      <c r="B78" s="484">
        <v>0</v>
      </c>
      <c r="C78" s="484">
        <v>123.955</v>
      </c>
      <c r="D78" s="485">
        <v>123.955</v>
      </c>
      <c r="E78" s="486" t="s">
        <v>273</v>
      </c>
      <c r="F78" s="484">
        <v>0</v>
      </c>
      <c r="G78" s="485">
        <v>0</v>
      </c>
      <c r="H78" s="487">
        <v>2.6440000000000001</v>
      </c>
      <c r="I78" s="484">
        <v>35.914000000000001</v>
      </c>
      <c r="J78" s="485">
        <v>35.914000000000001</v>
      </c>
      <c r="K78" s="488" t="s">
        <v>273</v>
      </c>
    </row>
    <row r="79" spans="1:11" ht="14.4" customHeight="1" thickBot="1" x14ac:dyDescent="0.35">
      <c r="A79" s="500" t="s">
        <v>346</v>
      </c>
      <c r="B79" s="484">
        <v>0</v>
      </c>
      <c r="C79" s="484">
        <v>123.955</v>
      </c>
      <c r="D79" s="485">
        <v>123.955</v>
      </c>
      <c r="E79" s="486" t="s">
        <v>273</v>
      </c>
      <c r="F79" s="484">
        <v>0</v>
      </c>
      <c r="G79" s="485">
        <v>0</v>
      </c>
      <c r="H79" s="487">
        <v>8.1590000000000007</v>
      </c>
      <c r="I79" s="484">
        <v>20.468</v>
      </c>
      <c r="J79" s="485">
        <v>20.468</v>
      </c>
      <c r="K79" s="488" t="s">
        <v>273</v>
      </c>
    </row>
    <row r="80" spans="1:11" ht="14.4" customHeight="1" thickBot="1" x14ac:dyDescent="0.35">
      <c r="A80" s="501" t="s">
        <v>347</v>
      </c>
      <c r="B80" s="479">
        <v>0</v>
      </c>
      <c r="C80" s="479">
        <v>119.19499999999999</v>
      </c>
      <c r="D80" s="480">
        <v>119.19499999999999</v>
      </c>
      <c r="E80" s="489" t="s">
        <v>273</v>
      </c>
      <c r="F80" s="479">
        <v>0</v>
      </c>
      <c r="G80" s="480">
        <v>0</v>
      </c>
      <c r="H80" s="482">
        <v>8.1590000000000007</v>
      </c>
      <c r="I80" s="479">
        <v>16.468</v>
      </c>
      <c r="J80" s="480">
        <v>16.468</v>
      </c>
      <c r="K80" s="490" t="s">
        <v>273</v>
      </c>
    </row>
    <row r="81" spans="1:11" ht="14.4" customHeight="1" thickBot="1" x14ac:dyDescent="0.35">
      <c r="A81" s="501" t="s">
        <v>348</v>
      </c>
      <c r="B81" s="479">
        <v>0</v>
      </c>
      <c r="C81" s="479">
        <v>4.76</v>
      </c>
      <c r="D81" s="480">
        <v>4.76</v>
      </c>
      <c r="E81" s="489" t="s">
        <v>273</v>
      </c>
      <c r="F81" s="479">
        <v>0</v>
      </c>
      <c r="G81" s="480">
        <v>0</v>
      </c>
      <c r="H81" s="482">
        <v>0</v>
      </c>
      <c r="I81" s="479">
        <v>4</v>
      </c>
      <c r="J81" s="480">
        <v>4</v>
      </c>
      <c r="K81" s="490" t="s">
        <v>273</v>
      </c>
    </row>
    <row r="82" spans="1:11" ht="14.4" customHeight="1" thickBot="1" x14ac:dyDescent="0.35">
      <c r="A82" s="500" t="s">
        <v>349</v>
      </c>
      <c r="B82" s="484">
        <v>0</v>
      </c>
      <c r="C82" s="484">
        <v>0</v>
      </c>
      <c r="D82" s="485">
        <v>0</v>
      </c>
      <c r="E82" s="486" t="s">
        <v>273</v>
      </c>
      <c r="F82" s="484">
        <v>0</v>
      </c>
      <c r="G82" s="485">
        <v>0</v>
      </c>
      <c r="H82" s="487">
        <v>-5.5149999999999997</v>
      </c>
      <c r="I82" s="484">
        <v>15.446</v>
      </c>
      <c r="J82" s="485">
        <v>15.446</v>
      </c>
      <c r="K82" s="488" t="s">
        <v>283</v>
      </c>
    </row>
    <row r="83" spans="1:11" ht="14.4" customHeight="1" thickBot="1" x14ac:dyDescent="0.35">
      <c r="A83" s="501" t="s">
        <v>350</v>
      </c>
      <c r="B83" s="479">
        <v>0</v>
      </c>
      <c r="C83" s="479">
        <v>0</v>
      </c>
      <c r="D83" s="480">
        <v>0</v>
      </c>
      <c r="E83" s="489" t="s">
        <v>273</v>
      </c>
      <c r="F83" s="479">
        <v>0</v>
      </c>
      <c r="G83" s="480">
        <v>0</v>
      </c>
      <c r="H83" s="482">
        <v>-5.5149999999999997</v>
      </c>
      <c r="I83" s="479">
        <v>15.446</v>
      </c>
      <c r="J83" s="480">
        <v>15.446</v>
      </c>
      <c r="K83" s="490" t="s">
        <v>283</v>
      </c>
    </row>
    <row r="84" spans="1:11" ht="14.4" customHeight="1" thickBot="1" x14ac:dyDescent="0.35">
      <c r="A84" s="499" t="s">
        <v>47</v>
      </c>
      <c r="B84" s="479">
        <v>21810.701344201501</v>
      </c>
      <c r="C84" s="479">
        <v>13047.26575</v>
      </c>
      <c r="D84" s="480">
        <v>-8763.43559420153</v>
      </c>
      <c r="E84" s="481">
        <v>0.598204777741</v>
      </c>
      <c r="F84" s="479">
        <v>18176.884106406102</v>
      </c>
      <c r="G84" s="480">
        <v>6058.9613688020199</v>
      </c>
      <c r="H84" s="482">
        <v>1195.37995</v>
      </c>
      <c r="I84" s="479">
        <v>4989.0895099999998</v>
      </c>
      <c r="J84" s="480">
        <v>-1069.8718588020199</v>
      </c>
      <c r="K84" s="483">
        <v>0.27447440830800002</v>
      </c>
    </row>
    <row r="85" spans="1:11" ht="14.4" customHeight="1" thickBot="1" x14ac:dyDescent="0.35">
      <c r="A85" s="500" t="s">
        <v>351</v>
      </c>
      <c r="B85" s="484">
        <v>0</v>
      </c>
      <c r="C85" s="484">
        <v>3.7759999999999998</v>
      </c>
      <c r="D85" s="485">
        <v>3.7759999999999998</v>
      </c>
      <c r="E85" s="486" t="s">
        <v>283</v>
      </c>
      <c r="F85" s="484">
        <v>4.1902579831009996</v>
      </c>
      <c r="G85" s="485">
        <v>1.3967526610330001</v>
      </c>
      <c r="H85" s="487">
        <v>0</v>
      </c>
      <c r="I85" s="484">
        <v>0</v>
      </c>
      <c r="J85" s="485">
        <v>-1.3967526610330001</v>
      </c>
      <c r="K85" s="492">
        <v>0</v>
      </c>
    </row>
    <row r="86" spans="1:11" ht="14.4" customHeight="1" thickBot="1" x14ac:dyDescent="0.35">
      <c r="A86" s="501" t="s">
        <v>352</v>
      </c>
      <c r="B86" s="479">
        <v>0</v>
      </c>
      <c r="C86" s="479">
        <v>3.7759999999999998</v>
      </c>
      <c r="D86" s="480">
        <v>3.7759999999999998</v>
      </c>
      <c r="E86" s="489" t="s">
        <v>283</v>
      </c>
      <c r="F86" s="479">
        <v>4.1902579831009996</v>
      </c>
      <c r="G86" s="480">
        <v>1.3967526610330001</v>
      </c>
      <c r="H86" s="482">
        <v>0</v>
      </c>
      <c r="I86" s="479">
        <v>0</v>
      </c>
      <c r="J86" s="480">
        <v>-1.3967526610330001</v>
      </c>
      <c r="K86" s="483">
        <v>0</v>
      </c>
    </row>
    <row r="87" spans="1:11" ht="14.4" customHeight="1" thickBot="1" x14ac:dyDescent="0.35">
      <c r="A87" s="500" t="s">
        <v>353</v>
      </c>
      <c r="B87" s="484">
        <v>64.469487003782007</v>
      </c>
      <c r="C87" s="484">
        <v>83.807019999999994</v>
      </c>
      <c r="D87" s="485">
        <v>19.337532996217</v>
      </c>
      <c r="E87" s="491">
        <v>1.299948609721</v>
      </c>
      <c r="F87" s="484">
        <v>85.148922610195996</v>
      </c>
      <c r="G87" s="485">
        <v>28.382974203398</v>
      </c>
      <c r="H87" s="487">
        <v>6.6140400000000001</v>
      </c>
      <c r="I87" s="484">
        <v>23.092549999999999</v>
      </c>
      <c r="J87" s="485">
        <v>-5.2904242033979996</v>
      </c>
      <c r="K87" s="492">
        <v>0.27120190475799999</v>
      </c>
    </row>
    <row r="88" spans="1:11" ht="14.4" customHeight="1" thickBot="1" x14ac:dyDescent="0.35">
      <c r="A88" s="501" t="s">
        <v>354</v>
      </c>
      <c r="B88" s="479">
        <v>30.227746254580001</v>
      </c>
      <c r="C88" s="479">
        <v>53.185099999999998</v>
      </c>
      <c r="D88" s="480">
        <v>22.957353745418999</v>
      </c>
      <c r="E88" s="481">
        <v>1.7594795044280001</v>
      </c>
      <c r="F88" s="479">
        <v>50.237646327284999</v>
      </c>
      <c r="G88" s="480">
        <v>16.745882109095</v>
      </c>
      <c r="H88" s="482">
        <v>4.6468999999999996</v>
      </c>
      <c r="I88" s="479">
        <v>16.036000000000001</v>
      </c>
      <c r="J88" s="480">
        <v>-0.70988210909500005</v>
      </c>
      <c r="K88" s="483">
        <v>0.31920285228900003</v>
      </c>
    </row>
    <row r="89" spans="1:11" ht="14.4" customHeight="1" thickBot="1" x14ac:dyDescent="0.35">
      <c r="A89" s="501" t="s">
        <v>355</v>
      </c>
      <c r="B89" s="479">
        <v>5.5918940248529996</v>
      </c>
      <c r="C89" s="479">
        <v>0</v>
      </c>
      <c r="D89" s="480">
        <v>-5.5918940248529996</v>
      </c>
      <c r="E89" s="481">
        <v>0</v>
      </c>
      <c r="F89" s="479">
        <v>0</v>
      </c>
      <c r="G89" s="480">
        <v>0</v>
      </c>
      <c r="H89" s="482">
        <v>0</v>
      </c>
      <c r="I89" s="479">
        <v>0</v>
      </c>
      <c r="J89" s="480">
        <v>0</v>
      </c>
      <c r="K89" s="483">
        <v>4</v>
      </c>
    </row>
    <row r="90" spans="1:11" ht="14.4" customHeight="1" thickBot="1" x14ac:dyDescent="0.35">
      <c r="A90" s="501" t="s">
        <v>356</v>
      </c>
      <c r="B90" s="479">
        <v>28.649846724347999</v>
      </c>
      <c r="C90" s="479">
        <v>30.621919999999999</v>
      </c>
      <c r="D90" s="480">
        <v>1.972073275651</v>
      </c>
      <c r="E90" s="481">
        <v>1.0688336414020001</v>
      </c>
      <c r="F90" s="479">
        <v>34.911276282910997</v>
      </c>
      <c r="G90" s="480">
        <v>11.637092094303</v>
      </c>
      <c r="H90" s="482">
        <v>1.9671400000000001</v>
      </c>
      <c r="I90" s="479">
        <v>7.0565499999999997</v>
      </c>
      <c r="J90" s="480">
        <v>-4.5805420943030004</v>
      </c>
      <c r="K90" s="483">
        <v>0.20212810161399999</v>
      </c>
    </row>
    <row r="91" spans="1:11" ht="14.4" customHeight="1" thickBot="1" x14ac:dyDescent="0.35">
      <c r="A91" s="500" t="s">
        <v>357</v>
      </c>
      <c r="B91" s="484">
        <v>29.943388073773001</v>
      </c>
      <c r="C91" s="484">
        <v>20.747399999999999</v>
      </c>
      <c r="D91" s="485">
        <v>-9.195988073773</v>
      </c>
      <c r="E91" s="491">
        <v>0.69288752324400005</v>
      </c>
      <c r="F91" s="484">
        <v>21</v>
      </c>
      <c r="G91" s="485">
        <v>7</v>
      </c>
      <c r="H91" s="487">
        <v>3.375</v>
      </c>
      <c r="I91" s="484">
        <v>12.719329999999999</v>
      </c>
      <c r="J91" s="485">
        <v>5.7193299999990002</v>
      </c>
      <c r="K91" s="492">
        <v>0.605682380952</v>
      </c>
    </row>
    <row r="92" spans="1:11" ht="14.4" customHeight="1" thickBot="1" x14ac:dyDescent="0.35">
      <c r="A92" s="501" t="s">
        <v>358</v>
      </c>
      <c r="B92" s="479">
        <v>11.999980901573</v>
      </c>
      <c r="C92" s="479">
        <v>13.5</v>
      </c>
      <c r="D92" s="480">
        <v>1.500019098426</v>
      </c>
      <c r="E92" s="481">
        <v>1.12500179048</v>
      </c>
      <c r="F92" s="479">
        <v>13</v>
      </c>
      <c r="G92" s="480">
        <v>4.333333333333</v>
      </c>
      <c r="H92" s="482">
        <v>3.375</v>
      </c>
      <c r="I92" s="479">
        <v>6.75</v>
      </c>
      <c r="J92" s="480">
        <v>2.4166666666659999</v>
      </c>
      <c r="K92" s="483">
        <v>0.51923076923</v>
      </c>
    </row>
    <row r="93" spans="1:11" ht="14.4" customHeight="1" thickBot="1" x14ac:dyDescent="0.35">
      <c r="A93" s="501" t="s">
        <v>359</v>
      </c>
      <c r="B93" s="479">
        <v>17.943407172198999</v>
      </c>
      <c r="C93" s="479">
        <v>7.2473999999999998</v>
      </c>
      <c r="D93" s="480">
        <v>-10.696007172199</v>
      </c>
      <c r="E93" s="481">
        <v>0.40390322364300002</v>
      </c>
      <c r="F93" s="479">
        <v>8</v>
      </c>
      <c r="G93" s="480">
        <v>2.6666666666659999</v>
      </c>
      <c r="H93" s="482">
        <v>0</v>
      </c>
      <c r="I93" s="479">
        <v>5.9693300000000002</v>
      </c>
      <c r="J93" s="480">
        <v>3.3026633333330002</v>
      </c>
      <c r="K93" s="483">
        <v>0.74616624999900005</v>
      </c>
    </row>
    <row r="94" spans="1:11" ht="14.4" customHeight="1" thickBot="1" x14ac:dyDescent="0.35">
      <c r="A94" s="500" t="s">
        <v>360</v>
      </c>
      <c r="B94" s="484">
        <v>1120.4685511586499</v>
      </c>
      <c r="C94" s="484">
        <v>1117.34112</v>
      </c>
      <c r="D94" s="485">
        <v>-3.1274311586470001</v>
      </c>
      <c r="E94" s="491">
        <v>0.997208818439</v>
      </c>
      <c r="F94" s="484">
        <v>1189.56616969221</v>
      </c>
      <c r="G94" s="485">
        <v>396.52205656407102</v>
      </c>
      <c r="H94" s="487">
        <v>92.441400000000002</v>
      </c>
      <c r="I94" s="484">
        <v>372.76708000000002</v>
      </c>
      <c r="J94" s="485">
        <v>-23.754976564069999</v>
      </c>
      <c r="K94" s="492">
        <v>0.31336388802600001</v>
      </c>
    </row>
    <row r="95" spans="1:11" ht="14.4" customHeight="1" thickBot="1" x14ac:dyDescent="0.35">
      <c r="A95" s="501" t="s">
        <v>361</v>
      </c>
      <c r="B95" s="479">
        <v>962.69748802903496</v>
      </c>
      <c r="C95" s="479">
        <v>962.87189000000001</v>
      </c>
      <c r="D95" s="480">
        <v>0.17440197096500001</v>
      </c>
      <c r="E95" s="481">
        <v>1.0001811596820001</v>
      </c>
      <c r="F95" s="479">
        <v>997.00000000000102</v>
      </c>
      <c r="G95" s="480">
        <v>332.333333333334</v>
      </c>
      <c r="H95" s="482">
        <v>80.300560000000004</v>
      </c>
      <c r="I95" s="479">
        <v>321.20224000000002</v>
      </c>
      <c r="J95" s="480">
        <v>-11.131093333333</v>
      </c>
      <c r="K95" s="483">
        <v>0.32216874623800001</v>
      </c>
    </row>
    <row r="96" spans="1:11" ht="14.4" customHeight="1" thickBot="1" x14ac:dyDescent="0.35">
      <c r="A96" s="501" t="s">
        <v>362</v>
      </c>
      <c r="B96" s="479">
        <v>0.41070779633799998</v>
      </c>
      <c r="C96" s="479">
        <v>0</v>
      </c>
      <c r="D96" s="480">
        <v>-0.41070779633799998</v>
      </c>
      <c r="E96" s="481">
        <v>0</v>
      </c>
      <c r="F96" s="479">
        <v>0</v>
      </c>
      <c r="G96" s="480">
        <v>0</v>
      </c>
      <c r="H96" s="482">
        <v>0</v>
      </c>
      <c r="I96" s="479">
        <v>0</v>
      </c>
      <c r="J96" s="480">
        <v>0</v>
      </c>
      <c r="K96" s="483">
        <v>0</v>
      </c>
    </row>
    <row r="97" spans="1:11" ht="14.4" customHeight="1" thickBot="1" x14ac:dyDescent="0.35">
      <c r="A97" s="501" t="s">
        <v>363</v>
      </c>
      <c r="B97" s="479">
        <v>157.36035533327501</v>
      </c>
      <c r="C97" s="479">
        <v>154.46923000000001</v>
      </c>
      <c r="D97" s="480">
        <v>-2.8911253332740001</v>
      </c>
      <c r="E97" s="481">
        <v>0.98162735889099995</v>
      </c>
      <c r="F97" s="479">
        <v>192.56616969221301</v>
      </c>
      <c r="G97" s="480">
        <v>64.188723230736997</v>
      </c>
      <c r="H97" s="482">
        <v>12.140840000000001</v>
      </c>
      <c r="I97" s="479">
        <v>51.564839999999997</v>
      </c>
      <c r="J97" s="480">
        <v>-12.623883230737</v>
      </c>
      <c r="K97" s="483">
        <v>0.267777253306</v>
      </c>
    </row>
    <row r="98" spans="1:11" ht="14.4" customHeight="1" thickBot="1" x14ac:dyDescent="0.35">
      <c r="A98" s="500" t="s">
        <v>364</v>
      </c>
      <c r="B98" s="484">
        <v>20595.819917965298</v>
      </c>
      <c r="C98" s="484">
        <v>11818.618210000001</v>
      </c>
      <c r="D98" s="485">
        <v>-8777.2017079653306</v>
      </c>
      <c r="E98" s="491">
        <v>0.57383577138800002</v>
      </c>
      <c r="F98" s="484">
        <v>16876.978756120599</v>
      </c>
      <c r="G98" s="485">
        <v>5625.6595853735198</v>
      </c>
      <c r="H98" s="487">
        <v>1092.20551</v>
      </c>
      <c r="I98" s="484">
        <v>4578.6035499999998</v>
      </c>
      <c r="J98" s="485">
        <v>-1047.05603537352</v>
      </c>
      <c r="K98" s="492">
        <v>0.271292843118</v>
      </c>
    </row>
    <row r="99" spans="1:11" ht="14.4" customHeight="1" thickBot="1" x14ac:dyDescent="0.35">
      <c r="A99" s="501" t="s">
        <v>365</v>
      </c>
      <c r="B99" s="479">
        <v>22.674746921726999</v>
      </c>
      <c r="C99" s="479">
        <v>48.815600000000003</v>
      </c>
      <c r="D99" s="480">
        <v>26.140853078271999</v>
      </c>
      <c r="E99" s="481">
        <v>2.1528619555709998</v>
      </c>
      <c r="F99" s="479">
        <v>5.6009999999989999</v>
      </c>
      <c r="G99" s="480">
        <v>1.8669999999989999</v>
      </c>
      <c r="H99" s="482">
        <v>0</v>
      </c>
      <c r="I99" s="479">
        <v>9.0508000000000006</v>
      </c>
      <c r="J99" s="480">
        <v>7.1837999999999997</v>
      </c>
      <c r="K99" s="483">
        <v>1.6159257275479999</v>
      </c>
    </row>
    <row r="100" spans="1:11" ht="14.4" customHeight="1" thickBot="1" x14ac:dyDescent="0.35">
      <c r="A100" s="501" t="s">
        <v>366</v>
      </c>
      <c r="B100" s="479">
        <v>1069.7803042368901</v>
      </c>
      <c r="C100" s="479">
        <v>581.15278000000001</v>
      </c>
      <c r="D100" s="480">
        <v>-488.62752423689199</v>
      </c>
      <c r="E100" s="481">
        <v>0.54324498001900001</v>
      </c>
      <c r="F100" s="479">
        <v>615.14940208197299</v>
      </c>
      <c r="G100" s="480">
        <v>205.04980069399099</v>
      </c>
      <c r="H100" s="482">
        <v>9.4207800000000006</v>
      </c>
      <c r="I100" s="479">
        <v>236.21928</v>
      </c>
      <c r="J100" s="480">
        <v>31.169479306008999</v>
      </c>
      <c r="K100" s="483">
        <v>0.38400310428700002</v>
      </c>
    </row>
    <row r="101" spans="1:11" ht="14.4" customHeight="1" thickBot="1" x14ac:dyDescent="0.35">
      <c r="A101" s="501" t="s">
        <v>367</v>
      </c>
      <c r="B101" s="479">
        <v>6.9999888592510002</v>
      </c>
      <c r="C101" s="479">
        <v>4.9066999999999998</v>
      </c>
      <c r="D101" s="480">
        <v>-2.0932888592509999</v>
      </c>
      <c r="E101" s="481">
        <v>0.70095825845699999</v>
      </c>
      <c r="F101" s="479">
        <v>8</v>
      </c>
      <c r="G101" s="480">
        <v>2.6666666666659999</v>
      </c>
      <c r="H101" s="482">
        <v>0</v>
      </c>
      <c r="I101" s="479">
        <v>0</v>
      </c>
      <c r="J101" s="480">
        <v>-2.6666666666659999</v>
      </c>
      <c r="K101" s="483">
        <v>0</v>
      </c>
    </row>
    <row r="102" spans="1:11" ht="14.4" customHeight="1" thickBot="1" x14ac:dyDescent="0.35">
      <c r="A102" s="501" t="s">
        <v>368</v>
      </c>
      <c r="B102" s="479">
        <v>2.5625740772599999</v>
      </c>
      <c r="C102" s="479">
        <v>7.6945100000000002</v>
      </c>
      <c r="D102" s="480">
        <v>5.1319359227390002</v>
      </c>
      <c r="E102" s="481">
        <v>3.0026488085860001</v>
      </c>
      <c r="F102" s="479">
        <v>10.846400107724</v>
      </c>
      <c r="G102" s="480">
        <v>3.6154667025739999</v>
      </c>
      <c r="H102" s="482">
        <v>0</v>
      </c>
      <c r="I102" s="479">
        <v>0</v>
      </c>
      <c r="J102" s="480">
        <v>-3.6154667025739999</v>
      </c>
      <c r="K102" s="483">
        <v>0</v>
      </c>
    </row>
    <row r="103" spans="1:11" ht="14.4" customHeight="1" thickBot="1" x14ac:dyDescent="0.35">
      <c r="A103" s="501" t="s">
        <v>369</v>
      </c>
      <c r="B103" s="479">
        <v>19493.802303870201</v>
      </c>
      <c r="C103" s="479">
        <v>11176.04862</v>
      </c>
      <c r="D103" s="480">
        <v>-8317.7536838701999</v>
      </c>
      <c r="E103" s="481">
        <v>0.57331291483199998</v>
      </c>
      <c r="F103" s="479">
        <v>16237.381953930901</v>
      </c>
      <c r="G103" s="480">
        <v>5412.4606513102799</v>
      </c>
      <c r="H103" s="482">
        <v>1082.7847300000001</v>
      </c>
      <c r="I103" s="479">
        <v>4329.1529200000004</v>
      </c>
      <c r="J103" s="480">
        <v>-1083.3077313102799</v>
      </c>
      <c r="K103" s="483">
        <v>0.26661643682899999</v>
      </c>
    </row>
    <row r="104" spans="1:11" ht="14.4" customHeight="1" thickBot="1" x14ac:dyDescent="0.35">
      <c r="A104" s="501" t="s">
        <v>370</v>
      </c>
      <c r="B104" s="479">
        <v>0</v>
      </c>
      <c r="C104" s="479">
        <v>0</v>
      </c>
      <c r="D104" s="480">
        <v>0</v>
      </c>
      <c r="E104" s="481">
        <v>1</v>
      </c>
      <c r="F104" s="479">
        <v>0</v>
      </c>
      <c r="G104" s="480">
        <v>0</v>
      </c>
      <c r="H104" s="482">
        <v>0</v>
      </c>
      <c r="I104" s="479">
        <v>4.1805500000000002</v>
      </c>
      <c r="J104" s="480">
        <v>4.1805500000000002</v>
      </c>
      <c r="K104" s="490" t="s">
        <v>283</v>
      </c>
    </row>
    <row r="105" spans="1:11" ht="14.4" customHeight="1" thickBot="1" x14ac:dyDescent="0.35">
      <c r="A105" s="500" t="s">
        <v>371</v>
      </c>
      <c r="B105" s="484">
        <v>0</v>
      </c>
      <c r="C105" s="484">
        <v>2.976</v>
      </c>
      <c r="D105" s="485">
        <v>2.976</v>
      </c>
      <c r="E105" s="486" t="s">
        <v>273</v>
      </c>
      <c r="F105" s="484">
        <v>0</v>
      </c>
      <c r="G105" s="485">
        <v>0</v>
      </c>
      <c r="H105" s="487">
        <v>0.74399999999999999</v>
      </c>
      <c r="I105" s="484">
        <v>1.907</v>
      </c>
      <c r="J105" s="485">
        <v>1.907</v>
      </c>
      <c r="K105" s="488" t="s">
        <v>273</v>
      </c>
    </row>
    <row r="106" spans="1:11" ht="14.4" customHeight="1" thickBot="1" x14ac:dyDescent="0.35">
      <c r="A106" s="501" t="s">
        <v>372</v>
      </c>
      <c r="B106" s="479">
        <v>0</v>
      </c>
      <c r="C106" s="479">
        <v>2.976</v>
      </c>
      <c r="D106" s="480">
        <v>2.976</v>
      </c>
      <c r="E106" s="489" t="s">
        <v>273</v>
      </c>
      <c r="F106" s="479">
        <v>0</v>
      </c>
      <c r="G106" s="480">
        <v>0</v>
      </c>
      <c r="H106" s="482">
        <v>0.74399999999999999</v>
      </c>
      <c r="I106" s="479">
        <v>1.488</v>
      </c>
      <c r="J106" s="480">
        <v>1.488</v>
      </c>
      <c r="K106" s="490" t="s">
        <v>273</v>
      </c>
    </row>
    <row r="107" spans="1:11" ht="14.4" customHeight="1" thickBot="1" x14ac:dyDescent="0.35">
      <c r="A107" s="501" t="s">
        <v>373</v>
      </c>
      <c r="B107" s="479">
        <v>0</v>
      </c>
      <c r="C107" s="479">
        <v>0</v>
      </c>
      <c r="D107" s="480">
        <v>0</v>
      </c>
      <c r="E107" s="481">
        <v>1</v>
      </c>
      <c r="F107" s="479">
        <v>0</v>
      </c>
      <c r="G107" s="480">
        <v>0</v>
      </c>
      <c r="H107" s="482">
        <v>0</v>
      </c>
      <c r="I107" s="479">
        <v>0.41899999999999998</v>
      </c>
      <c r="J107" s="480">
        <v>0.41899999999999998</v>
      </c>
      <c r="K107" s="490" t="s">
        <v>283</v>
      </c>
    </row>
    <row r="108" spans="1:11" ht="14.4" customHeight="1" thickBot="1" x14ac:dyDescent="0.35">
      <c r="A108" s="498" t="s">
        <v>48</v>
      </c>
      <c r="B108" s="479">
        <v>65856.005945446304</v>
      </c>
      <c r="C108" s="479">
        <v>73308.094769999996</v>
      </c>
      <c r="D108" s="480">
        <v>7452.0888245537099</v>
      </c>
      <c r="E108" s="481">
        <v>1.113157315229</v>
      </c>
      <c r="F108" s="479">
        <v>73878</v>
      </c>
      <c r="G108" s="480">
        <v>24626</v>
      </c>
      <c r="H108" s="482">
        <v>6296.1292899999999</v>
      </c>
      <c r="I108" s="479">
        <v>24752.767250000001</v>
      </c>
      <c r="J108" s="480">
        <v>126.767250000004</v>
      </c>
      <c r="K108" s="483">
        <v>0.33504923319500002</v>
      </c>
    </row>
    <row r="109" spans="1:11" ht="14.4" customHeight="1" thickBot="1" x14ac:dyDescent="0.35">
      <c r="A109" s="504" t="s">
        <v>374</v>
      </c>
      <c r="B109" s="484">
        <v>48639.004391104303</v>
      </c>
      <c r="C109" s="484">
        <v>54251.290999999997</v>
      </c>
      <c r="D109" s="485">
        <v>5612.2866088957398</v>
      </c>
      <c r="E109" s="491">
        <v>1.1153865437649999</v>
      </c>
      <c r="F109" s="484">
        <v>54362</v>
      </c>
      <c r="G109" s="485">
        <v>18120.666666666701</v>
      </c>
      <c r="H109" s="487">
        <v>4631.2489999999998</v>
      </c>
      <c r="I109" s="484">
        <v>18208.973999999998</v>
      </c>
      <c r="J109" s="485">
        <v>88.307333333326</v>
      </c>
      <c r="K109" s="492">
        <v>0.33495776461400001</v>
      </c>
    </row>
    <row r="110" spans="1:11" ht="14.4" customHeight="1" thickBot="1" x14ac:dyDescent="0.35">
      <c r="A110" s="500" t="s">
        <v>375</v>
      </c>
      <c r="B110" s="484">
        <v>48500.004378555401</v>
      </c>
      <c r="C110" s="484">
        <v>54153.021999999997</v>
      </c>
      <c r="D110" s="485">
        <v>5653.0176214445901</v>
      </c>
      <c r="E110" s="491">
        <v>1.1165570538359999</v>
      </c>
      <c r="F110" s="484">
        <v>54211</v>
      </c>
      <c r="G110" s="485">
        <v>18070.333333333299</v>
      </c>
      <c r="H110" s="487">
        <v>4624.299</v>
      </c>
      <c r="I110" s="484">
        <v>18175.388999999999</v>
      </c>
      <c r="J110" s="485">
        <v>105.05566666666</v>
      </c>
      <c r="K110" s="492">
        <v>0.33527123646399998</v>
      </c>
    </row>
    <row r="111" spans="1:11" ht="14.4" customHeight="1" thickBot="1" x14ac:dyDescent="0.35">
      <c r="A111" s="501" t="s">
        <v>376</v>
      </c>
      <c r="B111" s="479">
        <v>48500.004378555401</v>
      </c>
      <c r="C111" s="479">
        <v>54153.021999999997</v>
      </c>
      <c r="D111" s="480">
        <v>5653.0176214445901</v>
      </c>
      <c r="E111" s="481">
        <v>1.1165570538359999</v>
      </c>
      <c r="F111" s="479">
        <v>54211</v>
      </c>
      <c r="G111" s="480">
        <v>18070.333333333299</v>
      </c>
      <c r="H111" s="482">
        <v>4624.299</v>
      </c>
      <c r="I111" s="479">
        <v>18175.388999999999</v>
      </c>
      <c r="J111" s="480">
        <v>105.05566666666</v>
      </c>
      <c r="K111" s="483">
        <v>0.33527123646399998</v>
      </c>
    </row>
    <row r="112" spans="1:11" ht="14.4" customHeight="1" thickBot="1" x14ac:dyDescent="0.35">
      <c r="A112" s="500" t="s">
        <v>377</v>
      </c>
      <c r="B112" s="484">
        <v>0</v>
      </c>
      <c r="C112" s="484">
        <v>-3.3290000000000002</v>
      </c>
      <c r="D112" s="485">
        <v>-3.3290000000000002</v>
      </c>
      <c r="E112" s="486" t="s">
        <v>283</v>
      </c>
      <c r="F112" s="484">
        <v>0</v>
      </c>
      <c r="G112" s="485">
        <v>0</v>
      </c>
      <c r="H112" s="487">
        <v>0</v>
      </c>
      <c r="I112" s="484">
        <v>0</v>
      </c>
      <c r="J112" s="485">
        <v>0</v>
      </c>
      <c r="K112" s="488" t="s">
        <v>273</v>
      </c>
    </row>
    <row r="113" spans="1:11" ht="14.4" customHeight="1" thickBot="1" x14ac:dyDescent="0.35">
      <c r="A113" s="501" t="s">
        <v>378</v>
      </c>
      <c r="B113" s="479">
        <v>0</v>
      </c>
      <c r="C113" s="479">
        <v>-3.3290000000000002</v>
      </c>
      <c r="D113" s="480">
        <v>-3.3290000000000002</v>
      </c>
      <c r="E113" s="489" t="s">
        <v>283</v>
      </c>
      <c r="F113" s="479">
        <v>0</v>
      </c>
      <c r="G113" s="480">
        <v>0</v>
      </c>
      <c r="H113" s="482">
        <v>0</v>
      </c>
      <c r="I113" s="479">
        <v>0</v>
      </c>
      <c r="J113" s="480">
        <v>0</v>
      </c>
      <c r="K113" s="490" t="s">
        <v>273</v>
      </c>
    </row>
    <row r="114" spans="1:11" ht="14.4" customHeight="1" thickBot="1" x14ac:dyDescent="0.35">
      <c r="A114" s="500" t="s">
        <v>379</v>
      </c>
      <c r="B114" s="484">
        <v>139.00001254885001</v>
      </c>
      <c r="C114" s="484">
        <v>101.598</v>
      </c>
      <c r="D114" s="485">
        <v>-37.402012548849001</v>
      </c>
      <c r="E114" s="491">
        <v>0.73092079732199999</v>
      </c>
      <c r="F114" s="484">
        <v>151</v>
      </c>
      <c r="G114" s="485">
        <v>50.333333333333002</v>
      </c>
      <c r="H114" s="487">
        <v>6.95</v>
      </c>
      <c r="I114" s="484">
        <v>33.585000000000001</v>
      </c>
      <c r="J114" s="485">
        <v>-16.748333333333001</v>
      </c>
      <c r="K114" s="492">
        <v>0.22241721854300001</v>
      </c>
    </row>
    <row r="115" spans="1:11" ht="14.4" customHeight="1" thickBot="1" x14ac:dyDescent="0.35">
      <c r="A115" s="501" t="s">
        <v>380</v>
      </c>
      <c r="B115" s="479">
        <v>139.00001254885001</v>
      </c>
      <c r="C115" s="479">
        <v>101.598</v>
      </c>
      <c r="D115" s="480">
        <v>-37.402012548849001</v>
      </c>
      <c r="E115" s="481">
        <v>0.73092079732199999</v>
      </c>
      <c r="F115" s="479">
        <v>151</v>
      </c>
      <c r="G115" s="480">
        <v>50.333333333333002</v>
      </c>
      <c r="H115" s="482">
        <v>6.95</v>
      </c>
      <c r="I115" s="479">
        <v>33.585000000000001</v>
      </c>
      <c r="J115" s="480">
        <v>-16.748333333333001</v>
      </c>
      <c r="K115" s="483">
        <v>0.22241721854300001</v>
      </c>
    </row>
    <row r="116" spans="1:11" ht="14.4" customHeight="1" thickBot="1" x14ac:dyDescent="0.35">
      <c r="A116" s="499" t="s">
        <v>381</v>
      </c>
      <c r="B116" s="479">
        <v>16490.0014887088</v>
      </c>
      <c r="C116" s="479">
        <v>18243.031019999999</v>
      </c>
      <c r="D116" s="480">
        <v>1753.0295312911601</v>
      </c>
      <c r="E116" s="481">
        <v>1.106308633901</v>
      </c>
      <c r="F116" s="479">
        <v>18432</v>
      </c>
      <c r="G116" s="480">
        <v>6143.99999999999</v>
      </c>
      <c r="H116" s="482">
        <v>1572.2556500000001</v>
      </c>
      <c r="I116" s="479">
        <v>6179.6164600000002</v>
      </c>
      <c r="J116" s="480">
        <v>35.616460000008999</v>
      </c>
      <c r="K116" s="483">
        <v>0.335265649956</v>
      </c>
    </row>
    <row r="117" spans="1:11" ht="14.4" customHeight="1" thickBot="1" x14ac:dyDescent="0.35">
      <c r="A117" s="500" t="s">
        <v>382</v>
      </c>
      <c r="B117" s="484">
        <v>4365.0003940699899</v>
      </c>
      <c r="C117" s="484">
        <v>4873.8036300000003</v>
      </c>
      <c r="D117" s="485">
        <v>508.80323593001202</v>
      </c>
      <c r="E117" s="491">
        <v>1.116564304695</v>
      </c>
      <c r="F117" s="484">
        <v>4878.99999999998</v>
      </c>
      <c r="G117" s="485">
        <v>1626.3333333333301</v>
      </c>
      <c r="H117" s="487">
        <v>416.18090000000001</v>
      </c>
      <c r="I117" s="484">
        <v>1635.7692199999999</v>
      </c>
      <c r="J117" s="485">
        <v>9.4358866666739996</v>
      </c>
      <c r="K117" s="492">
        <v>0.335267312973</v>
      </c>
    </row>
    <row r="118" spans="1:11" ht="14.4" customHeight="1" thickBot="1" x14ac:dyDescent="0.35">
      <c r="A118" s="501" t="s">
        <v>383</v>
      </c>
      <c r="B118" s="479">
        <v>4365.0003940699899</v>
      </c>
      <c r="C118" s="479">
        <v>4873.8036300000003</v>
      </c>
      <c r="D118" s="480">
        <v>508.80323593001202</v>
      </c>
      <c r="E118" s="481">
        <v>1.116564304695</v>
      </c>
      <c r="F118" s="479">
        <v>4878.99999999998</v>
      </c>
      <c r="G118" s="480">
        <v>1626.3333333333301</v>
      </c>
      <c r="H118" s="482">
        <v>416.18090000000001</v>
      </c>
      <c r="I118" s="479">
        <v>1635.7692199999999</v>
      </c>
      <c r="J118" s="480">
        <v>9.4358866666739996</v>
      </c>
      <c r="K118" s="483">
        <v>0.335267312973</v>
      </c>
    </row>
    <row r="119" spans="1:11" ht="14.4" customHeight="1" thickBot="1" x14ac:dyDescent="0.35">
      <c r="A119" s="500" t="s">
        <v>384</v>
      </c>
      <c r="B119" s="484">
        <v>12125.001094638899</v>
      </c>
      <c r="C119" s="484">
        <v>13370.35939</v>
      </c>
      <c r="D119" s="485">
        <v>1245.3582953611501</v>
      </c>
      <c r="E119" s="491">
        <v>1.1027099532310001</v>
      </c>
      <c r="F119" s="484">
        <v>13553</v>
      </c>
      <c r="G119" s="485">
        <v>4517.6666666666697</v>
      </c>
      <c r="H119" s="487">
        <v>1156.07475</v>
      </c>
      <c r="I119" s="484">
        <v>4543.8472400000001</v>
      </c>
      <c r="J119" s="485">
        <v>26.180573333335001</v>
      </c>
      <c r="K119" s="492">
        <v>0.33526505128</v>
      </c>
    </row>
    <row r="120" spans="1:11" ht="14.4" customHeight="1" thickBot="1" x14ac:dyDescent="0.35">
      <c r="A120" s="501" t="s">
        <v>385</v>
      </c>
      <c r="B120" s="479">
        <v>12125.001094638899</v>
      </c>
      <c r="C120" s="479">
        <v>13370.35939</v>
      </c>
      <c r="D120" s="480">
        <v>1245.3582953611501</v>
      </c>
      <c r="E120" s="481">
        <v>1.1027099532310001</v>
      </c>
      <c r="F120" s="479">
        <v>13553</v>
      </c>
      <c r="G120" s="480">
        <v>4517.6666666666697</v>
      </c>
      <c r="H120" s="482">
        <v>1156.07475</v>
      </c>
      <c r="I120" s="479">
        <v>4543.8472400000001</v>
      </c>
      <c r="J120" s="480">
        <v>26.180573333335001</v>
      </c>
      <c r="K120" s="483">
        <v>0.33526505128</v>
      </c>
    </row>
    <row r="121" spans="1:11" ht="14.4" customHeight="1" thickBot="1" x14ac:dyDescent="0.35">
      <c r="A121" s="500" t="s">
        <v>386</v>
      </c>
      <c r="B121" s="484">
        <v>0</v>
      </c>
      <c r="C121" s="484">
        <v>-0.3</v>
      </c>
      <c r="D121" s="485">
        <v>-0.3</v>
      </c>
      <c r="E121" s="486" t="s">
        <v>283</v>
      </c>
      <c r="F121" s="484">
        <v>0</v>
      </c>
      <c r="G121" s="485">
        <v>0</v>
      </c>
      <c r="H121" s="487">
        <v>0</v>
      </c>
      <c r="I121" s="484">
        <v>0</v>
      </c>
      <c r="J121" s="485">
        <v>0</v>
      </c>
      <c r="K121" s="488" t="s">
        <v>273</v>
      </c>
    </row>
    <row r="122" spans="1:11" ht="14.4" customHeight="1" thickBot="1" x14ac:dyDescent="0.35">
      <c r="A122" s="501" t="s">
        <v>387</v>
      </c>
      <c r="B122" s="479">
        <v>0</v>
      </c>
      <c r="C122" s="479">
        <v>-0.3</v>
      </c>
      <c r="D122" s="480">
        <v>-0.3</v>
      </c>
      <c r="E122" s="489" t="s">
        <v>283</v>
      </c>
      <c r="F122" s="479">
        <v>0</v>
      </c>
      <c r="G122" s="480">
        <v>0</v>
      </c>
      <c r="H122" s="482">
        <v>0</v>
      </c>
      <c r="I122" s="479">
        <v>0</v>
      </c>
      <c r="J122" s="480">
        <v>0</v>
      </c>
      <c r="K122" s="490" t="s">
        <v>273</v>
      </c>
    </row>
    <row r="123" spans="1:11" ht="14.4" customHeight="1" thickBot="1" x14ac:dyDescent="0.35">
      <c r="A123" s="500" t="s">
        <v>388</v>
      </c>
      <c r="B123" s="484">
        <v>0</v>
      </c>
      <c r="C123" s="484">
        <v>-0.83199999999999996</v>
      </c>
      <c r="D123" s="485">
        <v>-0.83199999999999996</v>
      </c>
      <c r="E123" s="486" t="s">
        <v>283</v>
      </c>
      <c r="F123" s="484">
        <v>0</v>
      </c>
      <c r="G123" s="485">
        <v>0</v>
      </c>
      <c r="H123" s="487">
        <v>0</v>
      </c>
      <c r="I123" s="484">
        <v>0</v>
      </c>
      <c r="J123" s="485">
        <v>0</v>
      </c>
      <c r="K123" s="488" t="s">
        <v>273</v>
      </c>
    </row>
    <row r="124" spans="1:11" ht="14.4" customHeight="1" thickBot="1" x14ac:dyDescent="0.35">
      <c r="A124" s="501" t="s">
        <v>389</v>
      </c>
      <c r="B124" s="479">
        <v>0</v>
      </c>
      <c r="C124" s="479">
        <v>-0.83199999999999996</v>
      </c>
      <c r="D124" s="480">
        <v>-0.83199999999999996</v>
      </c>
      <c r="E124" s="489" t="s">
        <v>283</v>
      </c>
      <c r="F124" s="479">
        <v>0</v>
      </c>
      <c r="G124" s="480">
        <v>0</v>
      </c>
      <c r="H124" s="482">
        <v>0</v>
      </c>
      <c r="I124" s="479">
        <v>0</v>
      </c>
      <c r="J124" s="480">
        <v>0</v>
      </c>
      <c r="K124" s="490" t="s">
        <v>273</v>
      </c>
    </row>
    <row r="125" spans="1:11" ht="14.4" customHeight="1" thickBot="1" x14ac:dyDescent="0.35">
      <c r="A125" s="499" t="s">
        <v>390</v>
      </c>
      <c r="B125" s="479">
        <v>727.00006563319198</v>
      </c>
      <c r="C125" s="479">
        <v>813.77274999999997</v>
      </c>
      <c r="D125" s="480">
        <v>86.772684366807994</v>
      </c>
      <c r="E125" s="481">
        <v>1.1193571891780001</v>
      </c>
      <c r="F125" s="479">
        <v>1084</v>
      </c>
      <c r="G125" s="480">
        <v>361.333333333334</v>
      </c>
      <c r="H125" s="482">
        <v>92.624639999999999</v>
      </c>
      <c r="I125" s="479">
        <v>364.17678999999998</v>
      </c>
      <c r="J125" s="480">
        <v>2.8434566666659999</v>
      </c>
      <c r="K125" s="483">
        <v>0.33595644833900001</v>
      </c>
    </row>
    <row r="126" spans="1:11" ht="14.4" customHeight="1" thickBot="1" x14ac:dyDescent="0.35">
      <c r="A126" s="500" t="s">
        <v>391</v>
      </c>
      <c r="B126" s="484">
        <v>727.00006563319198</v>
      </c>
      <c r="C126" s="484">
        <v>813.77274999999997</v>
      </c>
      <c r="D126" s="485">
        <v>86.772684366807994</v>
      </c>
      <c r="E126" s="491">
        <v>1.1193571891780001</v>
      </c>
      <c r="F126" s="484">
        <v>1084</v>
      </c>
      <c r="G126" s="485">
        <v>361.333333333334</v>
      </c>
      <c r="H126" s="487">
        <v>92.624639999999999</v>
      </c>
      <c r="I126" s="484">
        <v>364.17678999999998</v>
      </c>
      <c r="J126" s="485">
        <v>2.8434566666659999</v>
      </c>
      <c r="K126" s="492">
        <v>0.33595644833900001</v>
      </c>
    </row>
    <row r="127" spans="1:11" ht="14.4" customHeight="1" thickBot="1" x14ac:dyDescent="0.35">
      <c r="A127" s="501" t="s">
        <v>392</v>
      </c>
      <c r="B127" s="479">
        <v>727.00006563319198</v>
      </c>
      <c r="C127" s="479">
        <v>813.77274999999997</v>
      </c>
      <c r="D127" s="480">
        <v>86.772684366807994</v>
      </c>
      <c r="E127" s="481">
        <v>1.1193571891780001</v>
      </c>
      <c r="F127" s="479">
        <v>1084</v>
      </c>
      <c r="G127" s="480">
        <v>361.333333333334</v>
      </c>
      <c r="H127" s="482">
        <v>92.624639999999999</v>
      </c>
      <c r="I127" s="479">
        <v>364.17678999999998</v>
      </c>
      <c r="J127" s="480">
        <v>2.8434566666659999</v>
      </c>
      <c r="K127" s="483">
        <v>0.33595644833900001</v>
      </c>
    </row>
    <row r="128" spans="1:11" ht="14.4" customHeight="1" thickBot="1" x14ac:dyDescent="0.35">
      <c r="A128" s="498" t="s">
        <v>393</v>
      </c>
      <c r="B128" s="479">
        <v>0</v>
      </c>
      <c r="C128" s="479">
        <v>3.15</v>
      </c>
      <c r="D128" s="480">
        <v>3.15</v>
      </c>
      <c r="E128" s="489" t="s">
        <v>283</v>
      </c>
      <c r="F128" s="479">
        <v>0</v>
      </c>
      <c r="G128" s="480">
        <v>0</v>
      </c>
      <c r="H128" s="482">
        <v>0</v>
      </c>
      <c r="I128" s="479">
        <v>6</v>
      </c>
      <c r="J128" s="480">
        <v>6</v>
      </c>
      <c r="K128" s="490" t="s">
        <v>283</v>
      </c>
    </row>
    <row r="129" spans="1:11" ht="14.4" customHeight="1" thickBot="1" x14ac:dyDescent="0.35">
      <c r="A129" s="499" t="s">
        <v>394</v>
      </c>
      <c r="B129" s="479">
        <v>0</v>
      </c>
      <c r="C129" s="479">
        <v>0.15</v>
      </c>
      <c r="D129" s="480">
        <v>0.15</v>
      </c>
      <c r="E129" s="489" t="s">
        <v>283</v>
      </c>
      <c r="F129" s="479">
        <v>0</v>
      </c>
      <c r="G129" s="480">
        <v>0</v>
      </c>
      <c r="H129" s="482">
        <v>0</v>
      </c>
      <c r="I129" s="479">
        <v>0</v>
      </c>
      <c r="J129" s="480">
        <v>0</v>
      </c>
      <c r="K129" s="483">
        <v>0</v>
      </c>
    </row>
    <row r="130" spans="1:11" ht="14.4" customHeight="1" thickBot="1" x14ac:dyDescent="0.35">
      <c r="A130" s="500" t="s">
        <v>395</v>
      </c>
      <c r="B130" s="484">
        <v>0</v>
      </c>
      <c r="C130" s="484">
        <v>0.15</v>
      </c>
      <c r="D130" s="485">
        <v>0.15</v>
      </c>
      <c r="E130" s="486" t="s">
        <v>283</v>
      </c>
      <c r="F130" s="484">
        <v>0</v>
      </c>
      <c r="G130" s="485">
        <v>0</v>
      </c>
      <c r="H130" s="487">
        <v>0</v>
      </c>
      <c r="I130" s="484">
        <v>0</v>
      </c>
      <c r="J130" s="485">
        <v>0</v>
      </c>
      <c r="K130" s="492">
        <v>0</v>
      </c>
    </row>
    <row r="131" spans="1:11" ht="14.4" customHeight="1" thickBot="1" x14ac:dyDescent="0.35">
      <c r="A131" s="501" t="s">
        <v>396</v>
      </c>
      <c r="B131" s="479">
        <v>0</v>
      </c>
      <c r="C131" s="479">
        <v>0.15</v>
      </c>
      <c r="D131" s="480">
        <v>0.15</v>
      </c>
      <c r="E131" s="489" t="s">
        <v>283</v>
      </c>
      <c r="F131" s="479">
        <v>0</v>
      </c>
      <c r="G131" s="480">
        <v>0</v>
      </c>
      <c r="H131" s="482">
        <v>0</v>
      </c>
      <c r="I131" s="479">
        <v>0</v>
      </c>
      <c r="J131" s="480">
        <v>0</v>
      </c>
      <c r="K131" s="483">
        <v>0</v>
      </c>
    </row>
    <row r="132" spans="1:11" ht="14.4" customHeight="1" thickBot="1" x14ac:dyDescent="0.35">
      <c r="A132" s="499" t="s">
        <v>397</v>
      </c>
      <c r="B132" s="479">
        <v>0</v>
      </c>
      <c r="C132" s="479">
        <v>3</v>
      </c>
      <c r="D132" s="480">
        <v>3</v>
      </c>
      <c r="E132" s="489" t="s">
        <v>283</v>
      </c>
      <c r="F132" s="479">
        <v>0</v>
      </c>
      <c r="G132" s="480">
        <v>0</v>
      </c>
      <c r="H132" s="482">
        <v>0</v>
      </c>
      <c r="I132" s="479">
        <v>6</v>
      </c>
      <c r="J132" s="480">
        <v>6</v>
      </c>
      <c r="K132" s="490" t="s">
        <v>283</v>
      </c>
    </row>
    <row r="133" spans="1:11" ht="14.4" customHeight="1" thickBot="1" x14ac:dyDescent="0.35">
      <c r="A133" s="500" t="s">
        <v>398</v>
      </c>
      <c r="B133" s="484">
        <v>0</v>
      </c>
      <c r="C133" s="484">
        <v>3</v>
      </c>
      <c r="D133" s="485">
        <v>3</v>
      </c>
      <c r="E133" s="486" t="s">
        <v>283</v>
      </c>
      <c r="F133" s="484">
        <v>0</v>
      </c>
      <c r="G133" s="485">
        <v>0</v>
      </c>
      <c r="H133" s="487">
        <v>0</v>
      </c>
      <c r="I133" s="484">
        <v>6</v>
      </c>
      <c r="J133" s="485">
        <v>6</v>
      </c>
      <c r="K133" s="488" t="s">
        <v>283</v>
      </c>
    </row>
    <row r="134" spans="1:11" ht="14.4" customHeight="1" thickBot="1" x14ac:dyDescent="0.35">
      <c r="A134" s="501" t="s">
        <v>399</v>
      </c>
      <c r="B134" s="479">
        <v>0</v>
      </c>
      <c r="C134" s="479">
        <v>3</v>
      </c>
      <c r="D134" s="480">
        <v>3</v>
      </c>
      <c r="E134" s="489" t="s">
        <v>283</v>
      </c>
      <c r="F134" s="479">
        <v>0</v>
      </c>
      <c r="G134" s="480">
        <v>0</v>
      </c>
      <c r="H134" s="482">
        <v>0</v>
      </c>
      <c r="I134" s="479">
        <v>6</v>
      </c>
      <c r="J134" s="480">
        <v>6</v>
      </c>
      <c r="K134" s="490" t="s">
        <v>283</v>
      </c>
    </row>
    <row r="135" spans="1:11" ht="14.4" customHeight="1" thickBot="1" x14ac:dyDescent="0.35">
      <c r="A135" s="498" t="s">
        <v>400</v>
      </c>
      <c r="B135" s="479">
        <v>0</v>
      </c>
      <c r="C135" s="479">
        <v>134.15552</v>
      </c>
      <c r="D135" s="480">
        <v>134.15552</v>
      </c>
      <c r="E135" s="489" t="s">
        <v>273</v>
      </c>
      <c r="F135" s="479">
        <v>0</v>
      </c>
      <c r="G135" s="480">
        <v>0</v>
      </c>
      <c r="H135" s="482">
        <v>10.8</v>
      </c>
      <c r="I135" s="479">
        <v>29.9</v>
      </c>
      <c r="J135" s="480">
        <v>29.9</v>
      </c>
      <c r="K135" s="490" t="s">
        <v>273</v>
      </c>
    </row>
    <row r="136" spans="1:11" ht="14.4" customHeight="1" thickBot="1" x14ac:dyDescent="0.35">
      <c r="A136" s="499" t="s">
        <v>401</v>
      </c>
      <c r="B136" s="479">
        <v>0</v>
      </c>
      <c r="C136" s="479">
        <v>134.15552</v>
      </c>
      <c r="D136" s="480">
        <v>134.15552</v>
      </c>
      <c r="E136" s="489" t="s">
        <v>273</v>
      </c>
      <c r="F136" s="479">
        <v>0</v>
      </c>
      <c r="G136" s="480">
        <v>0</v>
      </c>
      <c r="H136" s="482">
        <v>10.8</v>
      </c>
      <c r="I136" s="479">
        <v>29.9</v>
      </c>
      <c r="J136" s="480">
        <v>29.9</v>
      </c>
      <c r="K136" s="490" t="s">
        <v>273</v>
      </c>
    </row>
    <row r="137" spans="1:11" ht="14.4" customHeight="1" thickBot="1" x14ac:dyDescent="0.35">
      <c r="A137" s="500" t="s">
        <v>402</v>
      </c>
      <c r="B137" s="484">
        <v>0</v>
      </c>
      <c r="C137" s="484">
        <v>93.505520000000004</v>
      </c>
      <c r="D137" s="485">
        <v>93.505520000000004</v>
      </c>
      <c r="E137" s="486" t="s">
        <v>273</v>
      </c>
      <c r="F137" s="484">
        <v>0</v>
      </c>
      <c r="G137" s="485">
        <v>0</v>
      </c>
      <c r="H137" s="487">
        <v>0</v>
      </c>
      <c r="I137" s="484">
        <v>19.100000000000001</v>
      </c>
      <c r="J137" s="485">
        <v>19.100000000000001</v>
      </c>
      <c r="K137" s="488" t="s">
        <v>273</v>
      </c>
    </row>
    <row r="138" spans="1:11" ht="14.4" customHeight="1" thickBot="1" x14ac:dyDescent="0.35">
      <c r="A138" s="501" t="s">
        <v>403</v>
      </c>
      <c r="B138" s="479">
        <v>0</v>
      </c>
      <c r="C138" s="479">
        <v>0.49552000000000002</v>
      </c>
      <c r="D138" s="480">
        <v>0.49552000000000002</v>
      </c>
      <c r="E138" s="489" t="s">
        <v>273</v>
      </c>
      <c r="F138" s="479">
        <v>0</v>
      </c>
      <c r="G138" s="480">
        <v>0</v>
      </c>
      <c r="H138" s="482">
        <v>0</v>
      </c>
      <c r="I138" s="479">
        <v>0</v>
      </c>
      <c r="J138" s="480">
        <v>0</v>
      </c>
      <c r="K138" s="490" t="s">
        <v>273</v>
      </c>
    </row>
    <row r="139" spans="1:11" ht="14.4" customHeight="1" thickBot="1" x14ac:dyDescent="0.35">
      <c r="A139" s="501" t="s">
        <v>404</v>
      </c>
      <c r="B139" s="479">
        <v>0</v>
      </c>
      <c r="C139" s="479">
        <v>51.6</v>
      </c>
      <c r="D139" s="480">
        <v>51.6</v>
      </c>
      <c r="E139" s="489" t="s">
        <v>273</v>
      </c>
      <c r="F139" s="479">
        <v>0</v>
      </c>
      <c r="G139" s="480">
        <v>0</v>
      </c>
      <c r="H139" s="482">
        <v>0</v>
      </c>
      <c r="I139" s="479">
        <v>8.6</v>
      </c>
      <c r="J139" s="480">
        <v>8.6</v>
      </c>
      <c r="K139" s="490" t="s">
        <v>273</v>
      </c>
    </row>
    <row r="140" spans="1:11" ht="14.4" customHeight="1" thickBot="1" x14ac:dyDescent="0.35">
      <c r="A140" s="501" t="s">
        <v>405</v>
      </c>
      <c r="B140" s="479">
        <v>0</v>
      </c>
      <c r="C140" s="479">
        <v>40.86</v>
      </c>
      <c r="D140" s="480">
        <v>40.86</v>
      </c>
      <c r="E140" s="489" t="s">
        <v>273</v>
      </c>
      <c r="F140" s="479">
        <v>0</v>
      </c>
      <c r="G140" s="480">
        <v>0</v>
      </c>
      <c r="H140" s="482">
        <v>0</v>
      </c>
      <c r="I140" s="479">
        <v>10.5</v>
      </c>
      <c r="J140" s="480">
        <v>10.5</v>
      </c>
      <c r="K140" s="490" t="s">
        <v>273</v>
      </c>
    </row>
    <row r="141" spans="1:11" ht="14.4" customHeight="1" thickBot="1" x14ac:dyDescent="0.35">
      <c r="A141" s="501" t="s">
        <v>406</v>
      </c>
      <c r="B141" s="479">
        <v>0</v>
      </c>
      <c r="C141" s="479">
        <v>0.55000000000000004</v>
      </c>
      <c r="D141" s="480">
        <v>0.55000000000000004</v>
      </c>
      <c r="E141" s="489" t="s">
        <v>273</v>
      </c>
      <c r="F141" s="479">
        <v>0</v>
      </c>
      <c r="G141" s="480">
        <v>0</v>
      </c>
      <c r="H141" s="482">
        <v>0</v>
      </c>
      <c r="I141" s="479">
        <v>0</v>
      </c>
      <c r="J141" s="480">
        <v>0</v>
      </c>
      <c r="K141" s="490" t="s">
        <v>273</v>
      </c>
    </row>
    <row r="142" spans="1:11" ht="14.4" customHeight="1" thickBot="1" x14ac:dyDescent="0.35">
      <c r="A142" s="503" t="s">
        <v>407</v>
      </c>
      <c r="B142" s="479">
        <v>0</v>
      </c>
      <c r="C142" s="479">
        <v>29.35</v>
      </c>
      <c r="D142" s="480">
        <v>29.35</v>
      </c>
      <c r="E142" s="489" t="s">
        <v>273</v>
      </c>
      <c r="F142" s="479">
        <v>0</v>
      </c>
      <c r="G142" s="480">
        <v>0</v>
      </c>
      <c r="H142" s="482">
        <v>9.4</v>
      </c>
      <c r="I142" s="479">
        <v>9.4</v>
      </c>
      <c r="J142" s="480">
        <v>9.4</v>
      </c>
      <c r="K142" s="490" t="s">
        <v>273</v>
      </c>
    </row>
    <row r="143" spans="1:11" ht="14.4" customHeight="1" thickBot="1" x14ac:dyDescent="0.35">
      <c r="A143" s="501" t="s">
        <v>408</v>
      </c>
      <c r="B143" s="479">
        <v>0</v>
      </c>
      <c r="C143" s="479">
        <v>29.35</v>
      </c>
      <c r="D143" s="480">
        <v>29.35</v>
      </c>
      <c r="E143" s="489" t="s">
        <v>273</v>
      </c>
      <c r="F143" s="479">
        <v>0</v>
      </c>
      <c r="G143" s="480">
        <v>0</v>
      </c>
      <c r="H143" s="482">
        <v>9.4</v>
      </c>
      <c r="I143" s="479">
        <v>9.4</v>
      </c>
      <c r="J143" s="480">
        <v>9.4</v>
      </c>
      <c r="K143" s="490" t="s">
        <v>273</v>
      </c>
    </row>
    <row r="144" spans="1:11" ht="14.4" customHeight="1" thickBot="1" x14ac:dyDescent="0.35">
      <c r="A144" s="503" t="s">
        <v>409</v>
      </c>
      <c r="B144" s="479">
        <v>0</v>
      </c>
      <c r="C144" s="479">
        <v>11.3</v>
      </c>
      <c r="D144" s="480">
        <v>11.3</v>
      </c>
      <c r="E144" s="489" t="s">
        <v>273</v>
      </c>
      <c r="F144" s="479">
        <v>0</v>
      </c>
      <c r="G144" s="480">
        <v>0</v>
      </c>
      <c r="H144" s="482">
        <v>1.4</v>
      </c>
      <c r="I144" s="479">
        <v>1.4</v>
      </c>
      <c r="J144" s="480">
        <v>1.4</v>
      </c>
      <c r="K144" s="490" t="s">
        <v>273</v>
      </c>
    </row>
    <row r="145" spans="1:11" ht="14.4" customHeight="1" thickBot="1" x14ac:dyDescent="0.35">
      <c r="A145" s="501" t="s">
        <v>410</v>
      </c>
      <c r="B145" s="479">
        <v>0</v>
      </c>
      <c r="C145" s="479">
        <v>11.3</v>
      </c>
      <c r="D145" s="480">
        <v>11.3</v>
      </c>
      <c r="E145" s="489" t="s">
        <v>273</v>
      </c>
      <c r="F145" s="479">
        <v>0</v>
      </c>
      <c r="G145" s="480">
        <v>0</v>
      </c>
      <c r="H145" s="482">
        <v>1.4</v>
      </c>
      <c r="I145" s="479">
        <v>1.4</v>
      </c>
      <c r="J145" s="480">
        <v>1.4</v>
      </c>
      <c r="K145" s="490" t="s">
        <v>273</v>
      </c>
    </row>
    <row r="146" spans="1:11" ht="14.4" customHeight="1" thickBot="1" x14ac:dyDescent="0.35">
      <c r="A146" s="498" t="s">
        <v>411</v>
      </c>
      <c r="B146" s="479">
        <v>29046.079552666699</v>
      </c>
      <c r="C146" s="479">
        <v>29181.180970000001</v>
      </c>
      <c r="D146" s="480">
        <v>135.10141733327001</v>
      </c>
      <c r="E146" s="481">
        <v>1.004651278913</v>
      </c>
      <c r="F146" s="479">
        <v>29337</v>
      </c>
      <c r="G146" s="480">
        <v>9779.00000000002</v>
      </c>
      <c r="H146" s="482">
        <v>2520.5387000000001</v>
      </c>
      <c r="I146" s="479">
        <v>9634.0447000000004</v>
      </c>
      <c r="J146" s="480">
        <v>-144.95530000001401</v>
      </c>
      <c r="K146" s="483">
        <v>0.32839229300799999</v>
      </c>
    </row>
    <row r="147" spans="1:11" ht="14.4" customHeight="1" thickBot="1" x14ac:dyDescent="0.35">
      <c r="A147" s="499" t="s">
        <v>412</v>
      </c>
      <c r="B147" s="479">
        <v>29013.066998550301</v>
      </c>
      <c r="C147" s="479">
        <v>29026.881000000001</v>
      </c>
      <c r="D147" s="480">
        <v>13.814001449671</v>
      </c>
      <c r="E147" s="481">
        <v>1.000476130339</v>
      </c>
      <c r="F147" s="479">
        <v>29302</v>
      </c>
      <c r="G147" s="480">
        <v>9767.3333333333503</v>
      </c>
      <c r="H147" s="482">
        <v>2443.377</v>
      </c>
      <c r="I147" s="479">
        <v>9521.7929999999997</v>
      </c>
      <c r="J147" s="480">
        <v>-245.54033333334499</v>
      </c>
      <c r="K147" s="483">
        <v>0.32495368916700001</v>
      </c>
    </row>
    <row r="148" spans="1:11" ht="14.4" customHeight="1" thickBot="1" x14ac:dyDescent="0.35">
      <c r="A148" s="500" t="s">
        <v>413</v>
      </c>
      <c r="B148" s="484">
        <v>29013.066998550301</v>
      </c>
      <c r="C148" s="484">
        <v>29026.881000000001</v>
      </c>
      <c r="D148" s="485">
        <v>13.814001449671</v>
      </c>
      <c r="E148" s="491">
        <v>1.000476130339</v>
      </c>
      <c r="F148" s="484">
        <v>29302</v>
      </c>
      <c r="G148" s="485">
        <v>9767.3333333333503</v>
      </c>
      <c r="H148" s="487">
        <v>2443.377</v>
      </c>
      <c r="I148" s="484">
        <v>9521.7929999999997</v>
      </c>
      <c r="J148" s="485">
        <v>-245.54033333334499</v>
      </c>
      <c r="K148" s="492">
        <v>0.32495368916700001</v>
      </c>
    </row>
    <row r="149" spans="1:11" ht="14.4" customHeight="1" thickBot="1" x14ac:dyDescent="0.35">
      <c r="A149" s="501" t="s">
        <v>414</v>
      </c>
      <c r="B149" s="479">
        <v>421.000972198314</v>
      </c>
      <c r="C149" s="479">
        <v>425.20499999999998</v>
      </c>
      <c r="D149" s="480">
        <v>4.2040278016850001</v>
      </c>
      <c r="E149" s="481">
        <v>1.009985791196</v>
      </c>
      <c r="F149" s="479">
        <v>437.00000000000102</v>
      </c>
      <c r="G149" s="480">
        <v>145.666666666667</v>
      </c>
      <c r="H149" s="482">
        <v>36.488999999999997</v>
      </c>
      <c r="I149" s="479">
        <v>145.822</v>
      </c>
      <c r="J149" s="480">
        <v>0.15533333333300001</v>
      </c>
      <c r="K149" s="483">
        <v>0.333688787185</v>
      </c>
    </row>
    <row r="150" spans="1:11" ht="14.4" customHeight="1" thickBot="1" x14ac:dyDescent="0.35">
      <c r="A150" s="501" t="s">
        <v>415</v>
      </c>
      <c r="B150" s="479">
        <v>5431.0125415891798</v>
      </c>
      <c r="C150" s="479">
        <v>5433.3109999999997</v>
      </c>
      <c r="D150" s="480">
        <v>2.2984584108230002</v>
      </c>
      <c r="E150" s="481">
        <v>1.0004232099249999</v>
      </c>
      <c r="F150" s="479">
        <v>6377.00000000001</v>
      </c>
      <c r="G150" s="480">
        <v>2125.6666666666702</v>
      </c>
      <c r="H150" s="482">
        <v>523.08600000000001</v>
      </c>
      <c r="I150" s="479">
        <v>1838.3520000000001</v>
      </c>
      <c r="J150" s="480">
        <v>-287.31466666667001</v>
      </c>
      <c r="K150" s="483">
        <v>0.28827850086200002</v>
      </c>
    </row>
    <row r="151" spans="1:11" ht="14.4" customHeight="1" thickBot="1" x14ac:dyDescent="0.35">
      <c r="A151" s="501" t="s">
        <v>416</v>
      </c>
      <c r="B151" s="479">
        <v>465.001073805739</v>
      </c>
      <c r="C151" s="479">
        <v>465.05200000000002</v>
      </c>
      <c r="D151" s="480">
        <v>5.0926194261E-2</v>
      </c>
      <c r="E151" s="481">
        <v>1.0001095184440001</v>
      </c>
      <c r="F151" s="479">
        <v>460.00000000000102</v>
      </c>
      <c r="G151" s="480">
        <v>153.333333333334</v>
      </c>
      <c r="H151" s="482">
        <v>38.343000000000004</v>
      </c>
      <c r="I151" s="479">
        <v>153.37200000000001</v>
      </c>
      <c r="J151" s="480">
        <v>3.8666666666000001E-2</v>
      </c>
      <c r="K151" s="483">
        <v>0.333417391304</v>
      </c>
    </row>
    <row r="152" spans="1:11" ht="14.4" customHeight="1" thickBot="1" x14ac:dyDescent="0.35">
      <c r="A152" s="501" t="s">
        <v>417</v>
      </c>
      <c r="B152" s="479">
        <v>1777.00410355441</v>
      </c>
      <c r="C152" s="479">
        <v>1784.826</v>
      </c>
      <c r="D152" s="480">
        <v>7.8218964455949997</v>
      </c>
      <c r="E152" s="481">
        <v>1.0044017323479999</v>
      </c>
      <c r="F152" s="479">
        <v>1801</v>
      </c>
      <c r="G152" s="480">
        <v>600.33333333333405</v>
      </c>
      <c r="H152" s="482">
        <v>150.07900000000001</v>
      </c>
      <c r="I152" s="479">
        <v>600.303</v>
      </c>
      <c r="J152" s="480">
        <v>-3.0333333333999998E-2</v>
      </c>
      <c r="K152" s="483">
        <v>0.33331649083800002</v>
      </c>
    </row>
    <row r="153" spans="1:11" ht="14.4" customHeight="1" thickBot="1" x14ac:dyDescent="0.35">
      <c r="A153" s="501" t="s">
        <v>418</v>
      </c>
      <c r="B153" s="479">
        <v>20919.0483074027</v>
      </c>
      <c r="C153" s="479">
        <v>20918.487000000001</v>
      </c>
      <c r="D153" s="480">
        <v>-0.56130740268699997</v>
      </c>
      <c r="E153" s="481">
        <v>0.99997316764099997</v>
      </c>
      <c r="F153" s="479">
        <v>20227</v>
      </c>
      <c r="G153" s="480">
        <v>6742.3333333333403</v>
      </c>
      <c r="H153" s="482">
        <v>1695.38</v>
      </c>
      <c r="I153" s="479">
        <v>6783.9440000000004</v>
      </c>
      <c r="J153" s="480">
        <v>41.610666666660002</v>
      </c>
      <c r="K153" s="483">
        <v>0.33539051762400002</v>
      </c>
    </row>
    <row r="154" spans="1:11" ht="14.4" customHeight="1" thickBot="1" x14ac:dyDescent="0.35">
      <c r="A154" s="499" t="s">
        <v>419</v>
      </c>
      <c r="B154" s="479">
        <v>33.012554116407003</v>
      </c>
      <c r="C154" s="479">
        <v>154.29997</v>
      </c>
      <c r="D154" s="480">
        <v>121.287415883593</v>
      </c>
      <c r="E154" s="481">
        <v>4.6739785554279996</v>
      </c>
      <c r="F154" s="479">
        <v>35</v>
      </c>
      <c r="G154" s="480">
        <v>11.666666666666</v>
      </c>
      <c r="H154" s="482">
        <v>77.161699999999996</v>
      </c>
      <c r="I154" s="479">
        <v>112.2517</v>
      </c>
      <c r="J154" s="480">
        <v>100.585033333333</v>
      </c>
      <c r="K154" s="483">
        <v>3.2071914285709999</v>
      </c>
    </row>
    <row r="155" spans="1:11" ht="14.4" customHeight="1" thickBot="1" x14ac:dyDescent="0.35">
      <c r="A155" s="500" t="s">
        <v>420</v>
      </c>
      <c r="B155" s="484">
        <v>21.999997033981</v>
      </c>
      <c r="C155" s="484">
        <v>104.10026000000001</v>
      </c>
      <c r="D155" s="485">
        <v>82.100262966017993</v>
      </c>
      <c r="E155" s="491">
        <v>4.7318306379399999</v>
      </c>
      <c r="F155" s="484">
        <v>35</v>
      </c>
      <c r="G155" s="485">
        <v>11.666666666666</v>
      </c>
      <c r="H155" s="487">
        <v>72.599999999999994</v>
      </c>
      <c r="I155" s="484">
        <v>107.69</v>
      </c>
      <c r="J155" s="485">
        <v>96.023333333332999</v>
      </c>
      <c r="K155" s="492">
        <v>3.076857142857</v>
      </c>
    </row>
    <row r="156" spans="1:11" ht="14.4" customHeight="1" thickBot="1" x14ac:dyDescent="0.35">
      <c r="A156" s="501" t="s">
        <v>421</v>
      </c>
      <c r="B156" s="479">
        <v>21.999997033981</v>
      </c>
      <c r="C156" s="479">
        <v>104.10026000000001</v>
      </c>
      <c r="D156" s="480">
        <v>82.100262966017993</v>
      </c>
      <c r="E156" s="481">
        <v>4.7318306379399999</v>
      </c>
      <c r="F156" s="479">
        <v>35</v>
      </c>
      <c r="G156" s="480">
        <v>11.666666666666</v>
      </c>
      <c r="H156" s="482">
        <v>72.599999999999994</v>
      </c>
      <c r="I156" s="479">
        <v>107.69</v>
      </c>
      <c r="J156" s="480">
        <v>96.023333333332999</v>
      </c>
      <c r="K156" s="483">
        <v>3.076857142857</v>
      </c>
    </row>
    <row r="157" spans="1:11" ht="14.4" customHeight="1" thickBot="1" x14ac:dyDescent="0.35">
      <c r="A157" s="500" t="s">
        <v>422</v>
      </c>
      <c r="B157" s="484">
        <v>0</v>
      </c>
      <c r="C157" s="484">
        <v>32.17801</v>
      </c>
      <c r="D157" s="485">
        <v>32.17801</v>
      </c>
      <c r="E157" s="486" t="s">
        <v>273</v>
      </c>
      <c r="F157" s="484">
        <v>0</v>
      </c>
      <c r="G157" s="485">
        <v>0</v>
      </c>
      <c r="H157" s="487">
        <v>0</v>
      </c>
      <c r="I157" s="484">
        <v>0</v>
      </c>
      <c r="J157" s="485">
        <v>0</v>
      </c>
      <c r="K157" s="488" t="s">
        <v>273</v>
      </c>
    </row>
    <row r="158" spans="1:11" ht="14.4" customHeight="1" thickBot="1" x14ac:dyDescent="0.35">
      <c r="A158" s="501" t="s">
        <v>423</v>
      </c>
      <c r="B158" s="479">
        <v>0</v>
      </c>
      <c r="C158" s="479">
        <v>17.188009999999998</v>
      </c>
      <c r="D158" s="480">
        <v>17.188009999999998</v>
      </c>
      <c r="E158" s="489" t="s">
        <v>283</v>
      </c>
      <c r="F158" s="479">
        <v>0</v>
      </c>
      <c r="G158" s="480">
        <v>0</v>
      </c>
      <c r="H158" s="482">
        <v>0</v>
      </c>
      <c r="I158" s="479">
        <v>0</v>
      </c>
      <c r="J158" s="480">
        <v>0</v>
      </c>
      <c r="K158" s="490" t="s">
        <v>273</v>
      </c>
    </row>
    <row r="159" spans="1:11" ht="14.4" customHeight="1" thickBot="1" x14ac:dyDescent="0.35">
      <c r="A159" s="501" t="s">
        <v>424</v>
      </c>
      <c r="B159" s="479">
        <v>0</v>
      </c>
      <c r="C159" s="479">
        <v>14.99</v>
      </c>
      <c r="D159" s="480">
        <v>14.99</v>
      </c>
      <c r="E159" s="489" t="s">
        <v>273</v>
      </c>
      <c r="F159" s="479">
        <v>0</v>
      </c>
      <c r="G159" s="480">
        <v>0</v>
      </c>
      <c r="H159" s="482">
        <v>0</v>
      </c>
      <c r="I159" s="479">
        <v>0</v>
      </c>
      <c r="J159" s="480">
        <v>0</v>
      </c>
      <c r="K159" s="490" t="s">
        <v>273</v>
      </c>
    </row>
    <row r="160" spans="1:11" ht="14.4" customHeight="1" thickBot="1" x14ac:dyDescent="0.35">
      <c r="A160" s="500" t="s">
        <v>425</v>
      </c>
      <c r="B160" s="484">
        <v>11.012557082424999</v>
      </c>
      <c r="C160" s="484">
        <v>4.5617000000000001</v>
      </c>
      <c r="D160" s="485">
        <v>-6.4508570824250002</v>
      </c>
      <c r="E160" s="491">
        <v>0.414227137789</v>
      </c>
      <c r="F160" s="484">
        <v>0</v>
      </c>
      <c r="G160" s="485">
        <v>0</v>
      </c>
      <c r="H160" s="487">
        <v>4.5617000000000001</v>
      </c>
      <c r="I160" s="484">
        <v>4.5617000000000001</v>
      </c>
      <c r="J160" s="485">
        <v>4.5617000000000001</v>
      </c>
      <c r="K160" s="488" t="s">
        <v>283</v>
      </c>
    </row>
    <row r="161" spans="1:11" ht="14.4" customHeight="1" thickBot="1" x14ac:dyDescent="0.35">
      <c r="A161" s="501" t="s">
        <v>426</v>
      </c>
      <c r="B161" s="479">
        <v>11.012557082424999</v>
      </c>
      <c r="C161" s="479">
        <v>4.5617000000000001</v>
      </c>
      <c r="D161" s="480">
        <v>-6.4508570824250002</v>
      </c>
      <c r="E161" s="481">
        <v>0.414227137789</v>
      </c>
      <c r="F161" s="479">
        <v>0</v>
      </c>
      <c r="G161" s="480">
        <v>0</v>
      </c>
      <c r="H161" s="482">
        <v>4.5617000000000001</v>
      </c>
      <c r="I161" s="479">
        <v>4.5617000000000001</v>
      </c>
      <c r="J161" s="480">
        <v>4.5617000000000001</v>
      </c>
      <c r="K161" s="490" t="s">
        <v>283</v>
      </c>
    </row>
    <row r="162" spans="1:11" ht="14.4" customHeight="1" thickBot="1" x14ac:dyDescent="0.35">
      <c r="A162" s="500" t="s">
        <v>427</v>
      </c>
      <c r="B162" s="484">
        <v>0</v>
      </c>
      <c r="C162" s="484">
        <v>13.46</v>
      </c>
      <c r="D162" s="485">
        <v>13.46</v>
      </c>
      <c r="E162" s="486" t="s">
        <v>273</v>
      </c>
      <c r="F162" s="484">
        <v>0</v>
      </c>
      <c r="G162" s="485">
        <v>0</v>
      </c>
      <c r="H162" s="487">
        <v>0</v>
      </c>
      <c r="I162" s="484">
        <v>0</v>
      </c>
      <c r="J162" s="485">
        <v>0</v>
      </c>
      <c r="K162" s="492">
        <v>0</v>
      </c>
    </row>
    <row r="163" spans="1:11" ht="14.4" customHeight="1" thickBot="1" x14ac:dyDescent="0.35">
      <c r="A163" s="501" t="s">
        <v>428</v>
      </c>
      <c r="B163" s="479">
        <v>0</v>
      </c>
      <c r="C163" s="479">
        <v>13.46</v>
      </c>
      <c r="D163" s="480">
        <v>13.46</v>
      </c>
      <c r="E163" s="489" t="s">
        <v>273</v>
      </c>
      <c r="F163" s="479">
        <v>0</v>
      </c>
      <c r="G163" s="480">
        <v>0</v>
      </c>
      <c r="H163" s="482">
        <v>0</v>
      </c>
      <c r="I163" s="479">
        <v>0</v>
      </c>
      <c r="J163" s="480">
        <v>0</v>
      </c>
      <c r="K163" s="483">
        <v>0</v>
      </c>
    </row>
    <row r="164" spans="1:11" ht="14.4" customHeight="1" thickBot="1" x14ac:dyDescent="0.35">
      <c r="A164" s="497" t="s">
        <v>429</v>
      </c>
      <c r="B164" s="479">
        <v>295672.14373747498</v>
      </c>
      <c r="C164" s="479">
        <v>306864.41845</v>
      </c>
      <c r="D164" s="480">
        <v>11192.274712525101</v>
      </c>
      <c r="E164" s="481">
        <v>1.0378536664660001</v>
      </c>
      <c r="F164" s="479">
        <v>312703.09050723701</v>
      </c>
      <c r="G164" s="480">
        <v>104234.363502412</v>
      </c>
      <c r="H164" s="482">
        <v>24573.837660000001</v>
      </c>
      <c r="I164" s="479">
        <v>102738.85875</v>
      </c>
      <c r="J164" s="480">
        <v>-1495.5047524122101</v>
      </c>
      <c r="K164" s="483">
        <v>0.32855082622699999</v>
      </c>
    </row>
    <row r="165" spans="1:11" ht="14.4" customHeight="1" thickBot="1" x14ac:dyDescent="0.35">
      <c r="A165" s="498" t="s">
        <v>430</v>
      </c>
      <c r="B165" s="479">
        <v>295630.08237493702</v>
      </c>
      <c r="C165" s="479">
        <v>306691.48577999999</v>
      </c>
      <c r="D165" s="480">
        <v>11061.4034050627</v>
      </c>
      <c r="E165" s="481">
        <v>1.037416366143</v>
      </c>
      <c r="F165" s="479">
        <v>312546.535294784</v>
      </c>
      <c r="G165" s="480">
        <v>104182.17843159501</v>
      </c>
      <c r="H165" s="482">
        <v>24557.308730000001</v>
      </c>
      <c r="I165" s="479">
        <v>102713.45069</v>
      </c>
      <c r="J165" s="480">
        <v>-1468.7277415947301</v>
      </c>
      <c r="K165" s="483">
        <v>0.32863410433599999</v>
      </c>
    </row>
    <row r="166" spans="1:11" ht="14.4" customHeight="1" thickBot="1" x14ac:dyDescent="0.35">
      <c r="A166" s="499" t="s">
        <v>431</v>
      </c>
      <c r="B166" s="479">
        <v>295630.08237493702</v>
      </c>
      <c r="C166" s="479">
        <v>306691.48577999999</v>
      </c>
      <c r="D166" s="480">
        <v>11061.4034050627</v>
      </c>
      <c r="E166" s="481">
        <v>1.037416366143</v>
      </c>
      <c r="F166" s="479">
        <v>312546.535294784</v>
      </c>
      <c r="G166" s="480">
        <v>104182.17843159501</v>
      </c>
      <c r="H166" s="482">
        <v>24557.308730000001</v>
      </c>
      <c r="I166" s="479">
        <v>102713.45069</v>
      </c>
      <c r="J166" s="480">
        <v>-1468.7277415947301</v>
      </c>
      <c r="K166" s="483">
        <v>0.32863410433599999</v>
      </c>
    </row>
    <row r="167" spans="1:11" ht="14.4" customHeight="1" thickBot="1" x14ac:dyDescent="0.35">
      <c r="A167" s="500" t="s">
        <v>432</v>
      </c>
      <c r="B167" s="484">
        <v>625.31635444717597</v>
      </c>
      <c r="C167" s="484">
        <v>780.45228999999995</v>
      </c>
      <c r="D167" s="485">
        <v>155.13593555282401</v>
      </c>
      <c r="E167" s="491">
        <v>1.2480919209120001</v>
      </c>
      <c r="F167" s="484">
        <v>800</v>
      </c>
      <c r="G167" s="485">
        <v>266.66666666666703</v>
      </c>
      <c r="H167" s="487">
        <v>24.292819999999999</v>
      </c>
      <c r="I167" s="484">
        <v>128.37447</v>
      </c>
      <c r="J167" s="485">
        <v>-138.292196666667</v>
      </c>
      <c r="K167" s="492">
        <v>0.1604680875</v>
      </c>
    </row>
    <row r="168" spans="1:11" ht="14.4" customHeight="1" thickBot="1" x14ac:dyDescent="0.35">
      <c r="A168" s="501" t="s">
        <v>433</v>
      </c>
      <c r="B168" s="479">
        <v>59.435351890276998</v>
      </c>
      <c r="C168" s="479">
        <v>131.61626000000001</v>
      </c>
      <c r="D168" s="480">
        <v>72.180908109721997</v>
      </c>
      <c r="E168" s="481">
        <v>2.2144440272339998</v>
      </c>
      <c r="F168" s="479">
        <v>135</v>
      </c>
      <c r="G168" s="480">
        <v>45</v>
      </c>
      <c r="H168" s="482">
        <v>6.9383999999999997</v>
      </c>
      <c r="I168" s="479">
        <v>15.080399999999999</v>
      </c>
      <c r="J168" s="480">
        <v>-29.919599999999999</v>
      </c>
      <c r="K168" s="483">
        <v>0.111706666666</v>
      </c>
    </row>
    <row r="169" spans="1:11" ht="14.4" customHeight="1" thickBot="1" x14ac:dyDescent="0.35">
      <c r="A169" s="501" t="s">
        <v>434</v>
      </c>
      <c r="B169" s="479">
        <v>75.510508870793004</v>
      </c>
      <c r="C169" s="479">
        <v>0.93259999999999998</v>
      </c>
      <c r="D169" s="480">
        <v>-74.577908870792996</v>
      </c>
      <c r="E169" s="481">
        <v>1.2350598795999999E-2</v>
      </c>
      <c r="F169" s="479">
        <v>5</v>
      </c>
      <c r="G169" s="480">
        <v>1.6666666666659999</v>
      </c>
      <c r="H169" s="482">
        <v>0</v>
      </c>
      <c r="I169" s="479">
        <v>0</v>
      </c>
      <c r="J169" s="480">
        <v>-1.6666666666659999</v>
      </c>
      <c r="K169" s="483">
        <v>0</v>
      </c>
    </row>
    <row r="170" spans="1:11" ht="14.4" customHeight="1" thickBot="1" x14ac:dyDescent="0.35">
      <c r="A170" s="501" t="s">
        <v>435</v>
      </c>
      <c r="B170" s="479">
        <v>321.481454432666</v>
      </c>
      <c r="C170" s="479">
        <v>213.10339999999999</v>
      </c>
      <c r="D170" s="480">
        <v>-108.378054432666</v>
      </c>
      <c r="E170" s="481">
        <v>0.66287929540400004</v>
      </c>
      <c r="F170" s="479">
        <v>220</v>
      </c>
      <c r="G170" s="480">
        <v>73.333333333333002</v>
      </c>
      <c r="H170" s="482">
        <v>4.8547200000000004</v>
      </c>
      <c r="I170" s="479">
        <v>58.003300000000003</v>
      </c>
      <c r="J170" s="480">
        <v>-15.330033333333001</v>
      </c>
      <c r="K170" s="483">
        <v>0.263651363636</v>
      </c>
    </row>
    <row r="171" spans="1:11" ht="14.4" customHeight="1" thickBot="1" x14ac:dyDescent="0.35">
      <c r="A171" s="501" t="s">
        <v>436</v>
      </c>
      <c r="B171" s="479">
        <v>168.88903925343999</v>
      </c>
      <c r="C171" s="479">
        <v>434.80002999999999</v>
      </c>
      <c r="D171" s="480">
        <v>265.91099074656</v>
      </c>
      <c r="E171" s="481">
        <v>2.5744715697470002</v>
      </c>
      <c r="F171" s="479">
        <v>440</v>
      </c>
      <c r="G171" s="480">
        <v>146.666666666667</v>
      </c>
      <c r="H171" s="482">
        <v>12.499700000000001</v>
      </c>
      <c r="I171" s="479">
        <v>55.290770000000002</v>
      </c>
      <c r="J171" s="480">
        <v>-91.375896666665994</v>
      </c>
      <c r="K171" s="483">
        <v>0.12566084090900001</v>
      </c>
    </row>
    <row r="172" spans="1:11" ht="14.4" customHeight="1" thickBot="1" x14ac:dyDescent="0.35">
      <c r="A172" s="500" t="s">
        <v>437</v>
      </c>
      <c r="B172" s="484">
        <v>2451.4334441824799</v>
      </c>
      <c r="C172" s="484">
        <v>3599.1594</v>
      </c>
      <c r="D172" s="485">
        <v>1147.7259558175199</v>
      </c>
      <c r="E172" s="491">
        <v>1.4681856480910001</v>
      </c>
      <c r="F172" s="484">
        <v>2916.5760249257501</v>
      </c>
      <c r="G172" s="485">
        <v>972.19200830858404</v>
      </c>
      <c r="H172" s="487">
        <v>75.04983</v>
      </c>
      <c r="I172" s="484">
        <v>380.68946</v>
      </c>
      <c r="J172" s="485">
        <v>-591.50254830858398</v>
      </c>
      <c r="K172" s="492">
        <v>0.13052615695399999</v>
      </c>
    </row>
    <row r="173" spans="1:11" ht="14.4" customHeight="1" thickBot="1" x14ac:dyDescent="0.35">
      <c r="A173" s="501" t="s">
        <v>438</v>
      </c>
      <c r="B173" s="479">
        <v>1600.00016042985</v>
      </c>
      <c r="C173" s="479">
        <v>1737.89653</v>
      </c>
      <c r="D173" s="480">
        <v>137.89636957014801</v>
      </c>
      <c r="E173" s="481">
        <v>1.0861852223390001</v>
      </c>
      <c r="F173" s="479">
        <v>1669.9116563847699</v>
      </c>
      <c r="G173" s="480">
        <v>556.63721879492198</v>
      </c>
      <c r="H173" s="482">
        <v>-8.3839999999999998E-2</v>
      </c>
      <c r="I173" s="479">
        <v>17.343509999999998</v>
      </c>
      <c r="J173" s="480">
        <v>-539.29370879492205</v>
      </c>
      <c r="K173" s="483">
        <v>1.0385884745999999E-2</v>
      </c>
    </row>
    <row r="174" spans="1:11" ht="14.4" customHeight="1" thickBot="1" x14ac:dyDescent="0.35">
      <c r="A174" s="501" t="s">
        <v>439</v>
      </c>
      <c r="B174" s="479">
        <v>767.00007690606003</v>
      </c>
      <c r="C174" s="479">
        <v>1841.1781000000001</v>
      </c>
      <c r="D174" s="480">
        <v>1074.1780230939401</v>
      </c>
      <c r="E174" s="481">
        <v>2.4004927188880001</v>
      </c>
      <c r="F174" s="479">
        <v>1195.6643685409899</v>
      </c>
      <c r="G174" s="480">
        <v>398.554789513662</v>
      </c>
      <c r="H174" s="482">
        <v>74.843270000000004</v>
      </c>
      <c r="I174" s="479">
        <v>355.32459999999998</v>
      </c>
      <c r="J174" s="480">
        <v>-43.230189513661998</v>
      </c>
      <c r="K174" s="483">
        <v>0.297177543589</v>
      </c>
    </row>
    <row r="175" spans="1:11" ht="14.4" customHeight="1" thickBot="1" x14ac:dyDescent="0.35">
      <c r="A175" s="501" t="s">
        <v>440</v>
      </c>
      <c r="B175" s="479">
        <v>84.433206846570002</v>
      </c>
      <c r="C175" s="479">
        <v>20.084769999999999</v>
      </c>
      <c r="D175" s="480">
        <v>-64.348436846569996</v>
      </c>
      <c r="E175" s="481">
        <v>0.23787761652200001</v>
      </c>
      <c r="F175" s="479">
        <v>51</v>
      </c>
      <c r="G175" s="480">
        <v>17</v>
      </c>
      <c r="H175" s="482">
        <v>0.29039999999999999</v>
      </c>
      <c r="I175" s="479">
        <v>8.02135</v>
      </c>
      <c r="J175" s="480">
        <v>-8.9786499999989999</v>
      </c>
      <c r="K175" s="483">
        <v>0.15728137254899999</v>
      </c>
    </row>
    <row r="176" spans="1:11" ht="14.4" customHeight="1" thickBot="1" x14ac:dyDescent="0.35">
      <c r="A176" s="500" t="s">
        <v>441</v>
      </c>
      <c r="B176" s="484">
        <v>2592.2684672688802</v>
      </c>
      <c r="C176" s="484">
        <v>1203.03063</v>
      </c>
      <c r="D176" s="485">
        <v>-1389.23783726888</v>
      </c>
      <c r="E176" s="491">
        <v>0.46408411983100001</v>
      </c>
      <c r="F176" s="484">
        <v>2191.6923445606199</v>
      </c>
      <c r="G176" s="485">
        <v>730.56411485353794</v>
      </c>
      <c r="H176" s="487">
        <v>67.190049999999999</v>
      </c>
      <c r="I176" s="484">
        <v>339.20400999999998</v>
      </c>
      <c r="J176" s="485">
        <v>-391.36010485353802</v>
      </c>
      <c r="K176" s="492">
        <v>0.15476807720800001</v>
      </c>
    </row>
    <row r="177" spans="1:11" ht="14.4" customHeight="1" thickBot="1" x14ac:dyDescent="0.35">
      <c r="A177" s="501" t="s">
        <v>442</v>
      </c>
      <c r="B177" s="479">
        <v>737.26828127052204</v>
      </c>
      <c r="C177" s="479">
        <v>27.554960000000001</v>
      </c>
      <c r="D177" s="480">
        <v>-709.71332127052199</v>
      </c>
      <c r="E177" s="481">
        <v>3.7374400471999997E-2</v>
      </c>
      <c r="F177" s="479">
        <v>767</v>
      </c>
      <c r="G177" s="480">
        <v>255.666666666667</v>
      </c>
      <c r="H177" s="482">
        <v>0.22178999999999999</v>
      </c>
      <c r="I177" s="479">
        <v>12.897650000000001</v>
      </c>
      <c r="J177" s="480">
        <v>-242.769016666667</v>
      </c>
      <c r="K177" s="483">
        <v>1.6815710559999999E-2</v>
      </c>
    </row>
    <row r="178" spans="1:11" ht="14.4" customHeight="1" thickBot="1" x14ac:dyDescent="0.35">
      <c r="A178" s="501" t="s">
        <v>443</v>
      </c>
      <c r="B178" s="479">
        <v>1600.00016042985</v>
      </c>
      <c r="C178" s="479">
        <v>1045.5420899999999</v>
      </c>
      <c r="D178" s="480">
        <v>-554.458070429852</v>
      </c>
      <c r="E178" s="481">
        <v>0.65346374072799995</v>
      </c>
      <c r="F178" s="479">
        <v>1040.49984263845</v>
      </c>
      <c r="G178" s="480">
        <v>346.83328087948303</v>
      </c>
      <c r="H178" s="482">
        <v>62.706130000000002</v>
      </c>
      <c r="I178" s="479">
        <v>288.12813999999997</v>
      </c>
      <c r="J178" s="480">
        <v>-58.705140879482002</v>
      </c>
      <c r="K178" s="483">
        <v>0.276913199015</v>
      </c>
    </row>
    <row r="179" spans="1:11" ht="14.4" customHeight="1" thickBot="1" x14ac:dyDescent="0.35">
      <c r="A179" s="501" t="s">
        <v>444</v>
      </c>
      <c r="B179" s="479">
        <v>255.00002556850799</v>
      </c>
      <c r="C179" s="479">
        <v>129.93358000000001</v>
      </c>
      <c r="D179" s="480">
        <v>-125.066445568508</v>
      </c>
      <c r="E179" s="481">
        <v>0.50954339988899999</v>
      </c>
      <c r="F179" s="479">
        <v>384.19250192216799</v>
      </c>
      <c r="G179" s="480">
        <v>128.064167307389</v>
      </c>
      <c r="H179" s="482">
        <v>4.26213</v>
      </c>
      <c r="I179" s="479">
        <v>38.178220000000003</v>
      </c>
      <c r="J179" s="480">
        <v>-89.885947307389003</v>
      </c>
      <c r="K179" s="483">
        <v>9.9372631710999998E-2</v>
      </c>
    </row>
    <row r="180" spans="1:11" ht="14.4" customHeight="1" thickBot="1" x14ac:dyDescent="0.35">
      <c r="A180" s="500" t="s">
        <v>445</v>
      </c>
      <c r="B180" s="484">
        <v>35.035038547950997</v>
      </c>
      <c r="C180" s="484">
        <v>54.915300000000002</v>
      </c>
      <c r="D180" s="485">
        <v>19.880261452049002</v>
      </c>
      <c r="E180" s="491">
        <v>1.567439405692</v>
      </c>
      <c r="F180" s="484">
        <v>169.26692529789301</v>
      </c>
      <c r="G180" s="485">
        <v>56.422308432630999</v>
      </c>
      <c r="H180" s="487">
        <v>1.3320000000000001</v>
      </c>
      <c r="I180" s="484">
        <v>25.843800000000002</v>
      </c>
      <c r="J180" s="485">
        <v>-30.578508432631001</v>
      </c>
      <c r="K180" s="492">
        <v>0.15268074347300001</v>
      </c>
    </row>
    <row r="181" spans="1:11" ht="14.4" customHeight="1" thickBot="1" x14ac:dyDescent="0.35">
      <c r="A181" s="501" t="s">
        <v>446</v>
      </c>
      <c r="B181" s="479">
        <v>35.035038547950997</v>
      </c>
      <c r="C181" s="479">
        <v>54.915300000000002</v>
      </c>
      <c r="D181" s="480">
        <v>19.880261452049002</v>
      </c>
      <c r="E181" s="481">
        <v>1.567439405692</v>
      </c>
      <c r="F181" s="479">
        <v>169.26692529789301</v>
      </c>
      <c r="G181" s="480">
        <v>56.422308432630999</v>
      </c>
      <c r="H181" s="482">
        <v>1.3320000000000001</v>
      </c>
      <c r="I181" s="479">
        <v>25.843800000000002</v>
      </c>
      <c r="J181" s="480">
        <v>-30.578508432631001</v>
      </c>
      <c r="K181" s="483">
        <v>0.15268074347300001</v>
      </c>
    </row>
    <row r="182" spans="1:11" ht="14.4" customHeight="1" thickBot="1" x14ac:dyDescent="0.35">
      <c r="A182" s="500" t="s">
        <v>447</v>
      </c>
      <c r="B182" s="484">
        <v>289926.02907049097</v>
      </c>
      <c r="C182" s="484">
        <v>287622.48308999999</v>
      </c>
      <c r="D182" s="485">
        <v>-2303.54598049074</v>
      </c>
      <c r="E182" s="491">
        <v>0.99205471137599999</v>
      </c>
      <c r="F182" s="484">
        <v>306469</v>
      </c>
      <c r="G182" s="485">
        <v>102156.33333333299</v>
      </c>
      <c r="H182" s="487">
        <v>24389.444029999999</v>
      </c>
      <c r="I182" s="484">
        <v>101838.0883</v>
      </c>
      <c r="J182" s="485">
        <v>-318.24503333335502</v>
      </c>
      <c r="K182" s="492">
        <v>0.33229490845699999</v>
      </c>
    </row>
    <row r="183" spans="1:11" ht="14.4" customHeight="1" thickBot="1" x14ac:dyDescent="0.35">
      <c r="A183" s="501" t="s">
        <v>448</v>
      </c>
      <c r="B183" s="479">
        <v>134375.01347360099</v>
      </c>
      <c r="C183" s="479">
        <v>122872.93734</v>
      </c>
      <c r="D183" s="480">
        <v>-11502.0761336008</v>
      </c>
      <c r="E183" s="481">
        <v>0.91440316293699997</v>
      </c>
      <c r="F183" s="479">
        <v>139932</v>
      </c>
      <c r="G183" s="480">
        <v>46644</v>
      </c>
      <c r="H183" s="482">
        <v>11111.96989</v>
      </c>
      <c r="I183" s="479">
        <v>44318.813730000002</v>
      </c>
      <c r="J183" s="480">
        <v>-2325.1862700000001</v>
      </c>
      <c r="K183" s="483">
        <v>0.31671678908299999</v>
      </c>
    </row>
    <row r="184" spans="1:11" ht="14.4" customHeight="1" thickBot="1" x14ac:dyDescent="0.35">
      <c r="A184" s="501" t="s">
        <v>449</v>
      </c>
      <c r="B184" s="479">
        <v>155551.01559689001</v>
      </c>
      <c r="C184" s="479">
        <v>164749.54574999999</v>
      </c>
      <c r="D184" s="480">
        <v>9198.5301531100704</v>
      </c>
      <c r="E184" s="481">
        <v>1.0591351340120001</v>
      </c>
      <c r="F184" s="479">
        <v>166537</v>
      </c>
      <c r="G184" s="480">
        <v>55512.333333333401</v>
      </c>
      <c r="H184" s="482">
        <v>13277.47414</v>
      </c>
      <c r="I184" s="479">
        <v>57519.274570000001</v>
      </c>
      <c r="J184" s="480">
        <v>2006.94123666665</v>
      </c>
      <c r="K184" s="483">
        <v>0.34538435644900001</v>
      </c>
    </row>
    <row r="185" spans="1:11" ht="14.4" customHeight="1" thickBot="1" x14ac:dyDescent="0.35">
      <c r="A185" s="500" t="s">
        <v>450</v>
      </c>
      <c r="B185" s="484">
        <v>0</v>
      </c>
      <c r="C185" s="484">
        <v>13431.44507</v>
      </c>
      <c r="D185" s="485">
        <v>13431.44507</v>
      </c>
      <c r="E185" s="486" t="s">
        <v>273</v>
      </c>
      <c r="F185" s="484">
        <v>0</v>
      </c>
      <c r="G185" s="485">
        <v>0</v>
      </c>
      <c r="H185" s="487">
        <v>0</v>
      </c>
      <c r="I185" s="484">
        <v>1.25065</v>
      </c>
      <c r="J185" s="485">
        <v>1.25065</v>
      </c>
      <c r="K185" s="488" t="s">
        <v>273</v>
      </c>
    </row>
    <row r="186" spans="1:11" ht="14.4" customHeight="1" thickBot="1" x14ac:dyDescent="0.35">
      <c r="A186" s="501" t="s">
        <v>451</v>
      </c>
      <c r="B186" s="479">
        <v>0</v>
      </c>
      <c r="C186" s="479">
        <v>1542.6491900000001</v>
      </c>
      <c r="D186" s="480">
        <v>1542.6491900000001</v>
      </c>
      <c r="E186" s="489" t="s">
        <v>273</v>
      </c>
      <c r="F186" s="479">
        <v>0</v>
      </c>
      <c r="G186" s="480">
        <v>0</v>
      </c>
      <c r="H186" s="482">
        <v>0</v>
      </c>
      <c r="I186" s="479">
        <v>0</v>
      </c>
      <c r="J186" s="480">
        <v>0</v>
      </c>
      <c r="K186" s="490" t="s">
        <v>273</v>
      </c>
    </row>
    <row r="187" spans="1:11" ht="14.4" customHeight="1" thickBot="1" x14ac:dyDescent="0.35">
      <c r="A187" s="501" t="s">
        <v>452</v>
      </c>
      <c r="B187" s="479">
        <v>0</v>
      </c>
      <c r="C187" s="479">
        <v>11888.79588</v>
      </c>
      <c r="D187" s="480">
        <v>11888.79588</v>
      </c>
      <c r="E187" s="489" t="s">
        <v>273</v>
      </c>
      <c r="F187" s="479">
        <v>0</v>
      </c>
      <c r="G187" s="480">
        <v>0</v>
      </c>
      <c r="H187" s="482">
        <v>0</v>
      </c>
      <c r="I187" s="479">
        <v>1.25065</v>
      </c>
      <c r="J187" s="480">
        <v>1.25065</v>
      </c>
      <c r="K187" s="490" t="s">
        <v>273</v>
      </c>
    </row>
    <row r="188" spans="1:11" ht="14.4" customHeight="1" thickBot="1" x14ac:dyDescent="0.35">
      <c r="A188" s="498" t="s">
        <v>453</v>
      </c>
      <c r="B188" s="479">
        <v>42.061362537740997</v>
      </c>
      <c r="C188" s="479">
        <v>172.93267</v>
      </c>
      <c r="D188" s="480">
        <v>130.87130746225901</v>
      </c>
      <c r="E188" s="481">
        <v>4.1114376607459997</v>
      </c>
      <c r="F188" s="479">
        <v>156.55521245234499</v>
      </c>
      <c r="G188" s="480">
        <v>52.185070817448</v>
      </c>
      <c r="H188" s="482">
        <v>16.528929999999999</v>
      </c>
      <c r="I188" s="479">
        <v>25.408059999999999</v>
      </c>
      <c r="J188" s="480">
        <v>-26.777010817448001</v>
      </c>
      <c r="K188" s="483">
        <v>0.162294564339</v>
      </c>
    </row>
    <row r="189" spans="1:11" ht="14.4" customHeight="1" thickBot="1" x14ac:dyDescent="0.35">
      <c r="A189" s="504" t="s">
        <v>454</v>
      </c>
      <c r="B189" s="484">
        <v>42.061362537740997</v>
      </c>
      <c r="C189" s="484">
        <v>172.93267</v>
      </c>
      <c r="D189" s="485">
        <v>130.87130746225901</v>
      </c>
      <c r="E189" s="491">
        <v>4.1114376607459997</v>
      </c>
      <c r="F189" s="484">
        <v>156.55521245234499</v>
      </c>
      <c r="G189" s="485">
        <v>52.185070817448</v>
      </c>
      <c r="H189" s="487">
        <v>16.528929999999999</v>
      </c>
      <c r="I189" s="484">
        <v>25.408059999999999</v>
      </c>
      <c r="J189" s="485">
        <v>-26.777010817448001</v>
      </c>
      <c r="K189" s="492">
        <v>0.162294564339</v>
      </c>
    </row>
    <row r="190" spans="1:11" ht="14.4" customHeight="1" thickBot="1" x14ac:dyDescent="0.35">
      <c r="A190" s="500" t="s">
        <v>455</v>
      </c>
      <c r="B190" s="484">
        <v>0</v>
      </c>
      <c r="C190" s="484">
        <v>-7.7999999999999999E-4</v>
      </c>
      <c r="D190" s="485">
        <v>-7.7999999999999999E-4</v>
      </c>
      <c r="E190" s="486" t="s">
        <v>273</v>
      </c>
      <c r="F190" s="484">
        <v>0</v>
      </c>
      <c r="G190" s="485">
        <v>0</v>
      </c>
      <c r="H190" s="487">
        <v>1.0000000000000001E-5</v>
      </c>
      <c r="I190" s="484">
        <v>5.1000000000000004E-4</v>
      </c>
      <c r="J190" s="485">
        <v>5.1000000000000004E-4</v>
      </c>
      <c r="K190" s="488" t="s">
        <v>273</v>
      </c>
    </row>
    <row r="191" spans="1:11" ht="14.4" customHeight="1" thickBot="1" x14ac:dyDescent="0.35">
      <c r="A191" s="501" t="s">
        <v>456</v>
      </c>
      <c r="B191" s="479">
        <v>0</v>
      </c>
      <c r="C191" s="479">
        <v>-7.7999999999999999E-4</v>
      </c>
      <c r="D191" s="480">
        <v>-7.7999999999999999E-4</v>
      </c>
      <c r="E191" s="489" t="s">
        <v>273</v>
      </c>
      <c r="F191" s="479">
        <v>0</v>
      </c>
      <c r="G191" s="480">
        <v>0</v>
      </c>
      <c r="H191" s="482">
        <v>1.0000000000000001E-5</v>
      </c>
      <c r="I191" s="479">
        <v>5.1000000000000004E-4</v>
      </c>
      <c r="J191" s="480">
        <v>5.1000000000000004E-4</v>
      </c>
      <c r="K191" s="490" t="s">
        <v>273</v>
      </c>
    </row>
    <row r="192" spans="1:11" ht="14.4" customHeight="1" thickBot="1" x14ac:dyDescent="0.35">
      <c r="A192" s="500" t="s">
        <v>457</v>
      </c>
      <c r="B192" s="484">
        <v>42.061362537740997</v>
      </c>
      <c r="C192" s="484">
        <v>172.93344999999999</v>
      </c>
      <c r="D192" s="485">
        <v>130.872087462259</v>
      </c>
      <c r="E192" s="491">
        <v>4.1114562050819998</v>
      </c>
      <c r="F192" s="484">
        <v>156.55521245234499</v>
      </c>
      <c r="G192" s="485">
        <v>52.185070817448</v>
      </c>
      <c r="H192" s="487">
        <v>16.528919999999999</v>
      </c>
      <c r="I192" s="484">
        <v>25.407550000000001</v>
      </c>
      <c r="J192" s="485">
        <v>-26.777520817448</v>
      </c>
      <c r="K192" s="492">
        <v>0.16229130670200001</v>
      </c>
    </row>
    <row r="193" spans="1:11" ht="14.4" customHeight="1" thickBot="1" x14ac:dyDescent="0.35">
      <c r="A193" s="501" t="s">
        <v>458</v>
      </c>
      <c r="B193" s="479">
        <v>0</v>
      </c>
      <c r="C193" s="479">
        <v>0.71899999999999997</v>
      </c>
      <c r="D193" s="480">
        <v>0.71899999999999997</v>
      </c>
      <c r="E193" s="489" t="s">
        <v>283</v>
      </c>
      <c r="F193" s="479">
        <v>0</v>
      </c>
      <c r="G193" s="480">
        <v>0</v>
      </c>
      <c r="H193" s="482">
        <v>0</v>
      </c>
      <c r="I193" s="479">
        <v>0</v>
      </c>
      <c r="J193" s="480">
        <v>0</v>
      </c>
      <c r="K193" s="490" t="s">
        <v>273</v>
      </c>
    </row>
    <row r="194" spans="1:11" ht="14.4" customHeight="1" thickBot="1" x14ac:dyDescent="0.35">
      <c r="A194" s="501" t="s">
        <v>459</v>
      </c>
      <c r="B194" s="479">
        <v>0</v>
      </c>
      <c r="C194" s="479">
        <v>20</v>
      </c>
      <c r="D194" s="480">
        <v>20</v>
      </c>
      <c r="E194" s="489" t="s">
        <v>283</v>
      </c>
      <c r="F194" s="479">
        <v>17.559627237762999</v>
      </c>
      <c r="G194" s="480">
        <v>5.8532090792540004</v>
      </c>
      <c r="H194" s="482">
        <v>0</v>
      </c>
      <c r="I194" s="479">
        <v>0</v>
      </c>
      <c r="J194" s="480">
        <v>-5.8532090792540004</v>
      </c>
      <c r="K194" s="483">
        <v>0</v>
      </c>
    </row>
    <row r="195" spans="1:11" ht="14.4" customHeight="1" thickBot="1" x14ac:dyDescent="0.35">
      <c r="A195" s="501" t="s">
        <v>460</v>
      </c>
      <c r="B195" s="479">
        <v>0</v>
      </c>
      <c r="C195" s="479">
        <v>8.2400000000000001E-2</v>
      </c>
      <c r="D195" s="480">
        <v>8.2400000000000001E-2</v>
      </c>
      <c r="E195" s="489" t="s">
        <v>283</v>
      </c>
      <c r="F195" s="479">
        <v>3.8886255406999998E-2</v>
      </c>
      <c r="G195" s="480">
        <v>1.2962085135000001E-2</v>
      </c>
      <c r="H195" s="482">
        <v>0</v>
      </c>
      <c r="I195" s="479">
        <v>0</v>
      </c>
      <c r="J195" s="480">
        <v>-1.2962085135000001E-2</v>
      </c>
      <c r="K195" s="483">
        <v>0</v>
      </c>
    </row>
    <row r="196" spans="1:11" ht="14.4" customHeight="1" thickBot="1" x14ac:dyDescent="0.35">
      <c r="A196" s="501" t="s">
        <v>461</v>
      </c>
      <c r="B196" s="479">
        <v>42.061362537740997</v>
      </c>
      <c r="C196" s="479">
        <v>149.75193999999999</v>
      </c>
      <c r="D196" s="480">
        <v>107.690577462259</v>
      </c>
      <c r="E196" s="481">
        <v>3.5603207068149998</v>
      </c>
      <c r="F196" s="479">
        <v>138.08193124182</v>
      </c>
      <c r="G196" s="480">
        <v>46.02731041394</v>
      </c>
      <c r="H196" s="482">
        <v>16.528919999999999</v>
      </c>
      <c r="I196" s="479">
        <v>24.257200000000001</v>
      </c>
      <c r="J196" s="480">
        <v>-21.770110413939999</v>
      </c>
      <c r="K196" s="483">
        <v>0.175672514005</v>
      </c>
    </row>
    <row r="197" spans="1:11" ht="14.4" customHeight="1" thickBot="1" x14ac:dyDescent="0.35">
      <c r="A197" s="501" t="s">
        <v>462</v>
      </c>
      <c r="B197" s="479">
        <v>0</v>
      </c>
      <c r="C197" s="479">
        <v>2.3801100000000002</v>
      </c>
      <c r="D197" s="480">
        <v>2.3801100000000002</v>
      </c>
      <c r="E197" s="489" t="s">
        <v>273</v>
      </c>
      <c r="F197" s="479">
        <v>0.87476771735400005</v>
      </c>
      <c r="G197" s="480">
        <v>0.291589239118</v>
      </c>
      <c r="H197" s="482">
        <v>0</v>
      </c>
      <c r="I197" s="479">
        <v>1.15035</v>
      </c>
      <c r="J197" s="480">
        <v>0.85876076088099995</v>
      </c>
      <c r="K197" s="483">
        <v>1.3150348111600001</v>
      </c>
    </row>
    <row r="198" spans="1:11" ht="14.4" customHeight="1" thickBot="1" x14ac:dyDescent="0.35">
      <c r="A198" s="497" t="s">
        <v>463</v>
      </c>
      <c r="B198" s="479">
        <v>10216.540840989001</v>
      </c>
      <c r="C198" s="479">
        <v>10016.292240000001</v>
      </c>
      <c r="D198" s="480">
        <v>-200.24860098895999</v>
      </c>
      <c r="E198" s="481">
        <v>0.98039956927600003</v>
      </c>
      <c r="F198" s="479">
        <v>9770.3139214928906</v>
      </c>
      <c r="G198" s="480">
        <v>3256.7713071643002</v>
      </c>
      <c r="H198" s="482">
        <v>832.87909999999999</v>
      </c>
      <c r="I198" s="479">
        <v>3094.6339699999999</v>
      </c>
      <c r="J198" s="480">
        <v>-162.13733716429601</v>
      </c>
      <c r="K198" s="483">
        <v>0.316738437973</v>
      </c>
    </row>
    <row r="199" spans="1:11" ht="14.4" customHeight="1" thickBot="1" x14ac:dyDescent="0.35">
      <c r="A199" s="502" t="s">
        <v>464</v>
      </c>
      <c r="B199" s="484">
        <v>10216.540840989001</v>
      </c>
      <c r="C199" s="484">
        <v>10016.292240000001</v>
      </c>
      <c r="D199" s="485">
        <v>-200.24860098895999</v>
      </c>
      <c r="E199" s="491">
        <v>0.98039956927600003</v>
      </c>
      <c r="F199" s="484">
        <v>9770.3139214928906</v>
      </c>
      <c r="G199" s="485">
        <v>3256.7713071643002</v>
      </c>
      <c r="H199" s="487">
        <v>832.87909999999999</v>
      </c>
      <c r="I199" s="484">
        <v>3094.6339699999999</v>
      </c>
      <c r="J199" s="485">
        <v>-162.13733716429601</v>
      </c>
      <c r="K199" s="492">
        <v>0.316738437973</v>
      </c>
    </row>
    <row r="200" spans="1:11" ht="14.4" customHeight="1" thickBot="1" x14ac:dyDescent="0.35">
      <c r="A200" s="504" t="s">
        <v>54</v>
      </c>
      <c r="B200" s="484">
        <v>10216.540840989001</v>
      </c>
      <c r="C200" s="484">
        <v>10016.292240000001</v>
      </c>
      <c r="D200" s="485">
        <v>-200.24860098895999</v>
      </c>
      <c r="E200" s="491">
        <v>0.98039956927600003</v>
      </c>
      <c r="F200" s="484">
        <v>9770.3139214928906</v>
      </c>
      <c r="G200" s="485">
        <v>3256.7713071643002</v>
      </c>
      <c r="H200" s="487">
        <v>832.87909999999999</v>
      </c>
      <c r="I200" s="484">
        <v>3094.6339699999999</v>
      </c>
      <c r="J200" s="485">
        <v>-162.13733716429601</v>
      </c>
      <c r="K200" s="492">
        <v>0.316738437973</v>
      </c>
    </row>
    <row r="201" spans="1:11" ht="14.4" customHeight="1" thickBot="1" x14ac:dyDescent="0.35">
      <c r="A201" s="503" t="s">
        <v>465</v>
      </c>
      <c r="B201" s="479">
        <v>0</v>
      </c>
      <c r="C201" s="479">
        <v>0</v>
      </c>
      <c r="D201" s="480">
        <v>0</v>
      </c>
      <c r="E201" s="481">
        <v>1</v>
      </c>
      <c r="F201" s="479">
        <v>94.598924327244006</v>
      </c>
      <c r="G201" s="480">
        <v>31.532974775747999</v>
      </c>
      <c r="H201" s="482">
        <v>28.97081</v>
      </c>
      <c r="I201" s="479">
        <v>30.498809999999999</v>
      </c>
      <c r="J201" s="480">
        <v>-1.0341647757479999</v>
      </c>
      <c r="K201" s="483">
        <v>0.32240123465300002</v>
      </c>
    </row>
    <row r="202" spans="1:11" ht="14.4" customHeight="1" thickBot="1" x14ac:dyDescent="0.35">
      <c r="A202" s="501" t="s">
        <v>466</v>
      </c>
      <c r="B202" s="479">
        <v>0</v>
      </c>
      <c r="C202" s="479">
        <v>0</v>
      </c>
      <c r="D202" s="480">
        <v>0</v>
      </c>
      <c r="E202" s="481">
        <v>1</v>
      </c>
      <c r="F202" s="479">
        <v>94.598924327244006</v>
      </c>
      <c r="G202" s="480">
        <v>31.532974775747999</v>
      </c>
      <c r="H202" s="482">
        <v>28.97081</v>
      </c>
      <c r="I202" s="479">
        <v>30.498809999999999</v>
      </c>
      <c r="J202" s="480">
        <v>-1.0341647757479999</v>
      </c>
      <c r="K202" s="483">
        <v>0.32240123465300002</v>
      </c>
    </row>
    <row r="203" spans="1:11" ht="14.4" customHeight="1" thickBot="1" x14ac:dyDescent="0.35">
      <c r="A203" s="500" t="s">
        <v>467</v>
      </c>
      <c r="B203" s="484">
        <v>54.157463630232002</v>
      </c>
      <c r="C203" s="484">
        <v>49.366999999999997</v>
      </c>
      <c r="D203" s="485">
        <v>-4.7904636302319998</v>
      </c>
      <c r="E203" s="491">
        <v>0.91154564284999995</v>
      </c>
      <c r="F203" s="484">
        <v>53.328177591127996</v>
      </c>
      <c r="G203" s="485">
        <v>17.776059197041999</v>
      </c>
      <c r="H203" s="487">
        <v>3.78</v>
      </c>
      <c r="I203" s="484">
        <v>16.317</v>
      </c>
      <c r="J203" s="485">
        <v>-1.4590591970419999</v>
      </c>
      <c r="K203" s="492">
        <v>0.30597332849199999</v>
      </c>
    </row>
    <row r="204" spans="1:11" ht="14.4" customHeight="1" thickBot="1" x14ac:dyDescent="0.35">
      <c r="A204" s="501" t="s">
        <v>468</v>
      </c>
      <c r="B204" s="479">
        <v>54.157463630232002</v>
      </c>
      <c r="C204" s="479">
        <v>49.366999999999997</v>
      </c>
      <c r="D204" s="480">
        <v>-4.7904636302319998</v>
      </c>
      <c r="E204" s="481">
        <v>0.91154564284999995</v>
      </c>
      <c r="F204" s="479">
        <v>53.328177591127996</v>
      </c>
      <c r="G204" s="480">
        <v>17.776059197041999</v>
      </c>
      <c r="H204" s="482">
        <v>3.78</v>
      </c>
      <c r="I204" s="479">
        <v>16.317</v>
      </c>
      <c r="J204" s="480">
        <v>-1.4590591970419999</v>
      </c>
      <c r="K204" s="483">
        <v>0.30597332849199999</v>
      </c>
    </row>
    <row r="205" spans="1:11" ht="14.4" customHeight="1" thickBot="1" x14ac:dyDescent="0.35">
      <c r="A205" s="500" t="s">
        <v>469</v>
      </c>
      <c r="B205" s="484">
        <v>219.60998414821501</v>
      </c>
      <c r="C205" s="484">
        <v>150.26136</v>
      </c>
      <c r="D205" s="485">
        <v>-69.348624148214</v>
      </c>
      <c r="E205" s="491">
        <v>0.68421916509299996</v>
      </c>
      <c r="F205" s="484">
        <v>250.03973299726101</v>
      </c>
      <c r="G205" s="485">
        <v>83.346577665753003</v>
      </c>
      <c r="H205" s="487">
        <v>6.7021199999999999</v>
      </c>
      <c r="I205" s="484">
        <v>38.94444</v>
      </c>
      <c r="J205" s="485">
        <v>-44.402137665753003</v>
      </c>
      <c r="K205" s="492">
        <v>0.15575300586400001</v>
      </c>
    </row>
    <row r="206" spans="1:11" ht="14.4" customHeight="1" thickBot="1" x14ac:dyDescent="0.35">
      <c r="A206" s="501" t="s">
        <v>470</v>
      </c>
      <c r="B206" s="479">
        <v>34.653484277845003</v>
      </c>
      <c r="C206" s="479">
        <v>28.646000000000001</v>
      </c>
      <c r="D206" s="480">
        <v>-6.0074842778450002</v>
      </c>
      <c r="E206" s="481">
        <v>0.82664126268799998</v>
      </c>
      <c r="F206" s="479">
        <v>33.456763250397998</v>
      </c>
      <c r="G206" s="480">
        <v>11.152254416799</v>
      </c>
      <c r="H206" s="482">
        <v>1.1180000000000001</v>
      </c>
      <c r="I206" s="479">
        <v>17.54</v>
      </c>
      <c r="J206" s="480">
        <v>6.3877455832000001</v>
      </c>
      <c r="K206" s="483">
        <v>0.52425872367600002</v>
      </c>
    </row>
    <row r="207" spans="1:11" ht="14.4" customHeight="1" thickBot="1" x14ac:dyDescent="0.35">
      <c r="A207" s="501" t="s">
        <v>471</v>
      </c>
      <c r="B207" s="479">
        <v>172.741007827072</v>
      </c>
      <c r="C207" s="479">
        <v>111.3871</v>
      </c>
      <c r="D207" s="480">
        <v>-61.353907827072</v>
      </c>
      <c r="E207" s="481">
        <v>0.64482140865699999</v>
      </c>
      <c r="F207" s="479">
        <v>205.63231138051799</v>
      </c>
      <c r="G207" s="480">
        <v>68.544103793505997</v>
      </c>
      <c r="H207" s="482">
        <v>5.0461</v>
      </c>
      <c r="I207" s="479">
        <v>17.682400000000001</v>
      </c>
      <c r="J207" s="480">
        <v>-50.861703793506003</v>
      </c>
      <c r="K207" s="483">
        <v>8.5990377101999999E-2</v>
      </c>
    </row>
    <row r="208" spans="1:11" ht="14.4" customHeight="1" thickBot="1" x14ac:dyDescent="0.35">
      <c r="A208" s="501" t="s">
        <v>472</v>
      </c>
      <c r="B208" s="479">
        <v>12.215492043296999</v>
      </c>
      <c r="C208" s="479">
        <v>10.228260000000001</v>
      </c>
      <c r="D208" s="480">
        <v>-1.9872320432970001</v>
      </c>
      <c r="E208" s="481">
        <v>0.837318706749</v>
      </c>
      <c r="F208" s="479">
        <v>10.950658366344999</v>
      </c>
      <c r="G208" s="480">
        <v>3.6502194554480001</v>
      </c>
      <c r="H208" s="482">
        <v>0.53802000000000005</v>
      </c>
      <c r="I208" s="479">
        <v>3.7220399999999998</v>
      </c>
      <c r="J208" s="480">
        <v>7.1820544550999996E-2</v>
      </c>
      <c r="K208" s="483">
        <v>0.33989189284100002</v>
      </c>
    </row>
    <row r="209" spans="1:11" ht="14.4" customHeight="1" thickBot="1" x14ac:dyDescent="0.35">
      <c r="A209" s="500" t="s">
        <v>473</v>
      </c>
      <c r="B209" s="484">
        <v>290.34583569377003</v>
      </c>
      <c r="C209" s="484">
        <v>300.83994000000001</v>
      </c>
      <c r="D209" s="485">
        <v>10.49410430623</v>
      </c>
      <c r="E209" s="491">
        <v>1.0361434641589999</v>
      </c>
      <c r="F209" s="484">
        <v>294.37884911744601</v>
      </c>
      <c r="G209" s="485">
        <v>98.126283039148007</v>
      </c>
      <c r="H209" s="487">
        <v>23.711200000000002</v>
      </c>
      <c r="I209" s="484">
        <v>104.90891000000001</v>
      </c>
      <c r="J209" s="485">
        <v>6.7826269608510001</v>
      </c>
      <c r="K209" s="492">
        <v>0.35637380305799998</v>
      </c>
    </row>
    <row r="210" spans="1:11" ht="14.4" customHeight="1" thickBot="1" x14ac:dyDescent="0.35">
      <c r="A210" s="501" t="s">
        <v>474</v>
      </c>
      <c r="B210" s="479">
        <v>290.34583569377003</v>
      </c>
      <c r="C210" s="479">
        <v>300.83994000000001</v>
      </c>
      <c r="D210" s="480">
        <v>10.49410430623</v>
      </c>
      <c r="E210" s="481">
        <v>1.0361434641589999</v>
      </c>
      <c r="F210" s="479">
        <v>294.37884911744601</v>
      </c>
      <c r="G210" s="480">
        <v>98.126283039148007</v>
      </c>
      <c r="H210" s="482">
        <v>23.711200000000002</v>
      </c>
      <c r="I210" s="479">
        <v>104.90891000000001</v>
      </c>
      <c r="J210" s="480">
        <v>6.7826269608510001</v>
      </c>
      <c r="K210" s="483">
        <v>0.35637380305799998</v>
      </c>
    </row>
    <row r="211" spans="1:11" ht="14.4" customHeight="1" thickBot="1" x14ac:dyDescent="0.35">
      <c r="A211" s="500" t="s">
        <v>475</v>
      </c>
      <c r="B211" s="484">
        <v>0</v>
      </c>
      <c r="C211" s="484">
        <v>10.904999999999999</v>
      </c>
      <c r="D211" s="485">
        <v>10.904999999999999</v>
      </c>
      <c r="E211" s="486" t="s">
        <v>283</v>
      </c>
      <c r="F211" s="484">
        <v>0</v>
      </c>
      <c r="G211" s="485">
        <v>0</v>
      </c>
      <c r="H211" s="487">
        <v>1.1399999999999999</v>
      </c>
      <c r="I211" s="484">
        <v>2.78</v>
      </c>
      <c r="J211" s="485">
        <v>2.78</v>
      </c>
      <c r="K211" s="488" t="s">
        <v>283</v>
      </c>
    </row>
    <row r="212" spans="1:11" ht="14.4" customHeight="1" thickBot="1" x14ac:dyDescent="0.35">
      <c r="A212" s="501" t="s">
        <v>476</v>
      </c>
      <c r="B212" s="479">
        <v>0</v>
      </c>
      <c r="C212" s="479">
        <v>10.904999999999999</v>
      </c>
      <c r="D212" s="480">
        <v>10.904999999999999</v>
      </c>
      <c r="E212" s="489" t="s">
        <v>283</v>
      </c>
      <c r="F212" s="479">
        <v>0</v>
      </c>
      <c r="G212" s="480">
        <v>0</v>
      </c>
      <c r="H212" s="482">
        <v>1.1399999999999999</v>
      </c>
      <c r="I212" s="479">
        <v>2.78</v>
      </c>
      <c r="J212" s="480">
        <v>2.78</v>
      </c>
      <c r="K212" s="490" t="s">
        <v>283</v>
      </c>
    </row>
    <row r="213" spans="1:11" ht="14.4" customHeight="1" thickBot="1" x14ac:dyDescent="0.35">
      <c r="A213" s="500" t="s">
        <v>477</v>
      </c>
      <c r="B213" s="484">
        <v>2056.0716198616101</v>
      </c>
      <c r="C213" s="484">
        <v>1967.22434</v>
      </c>
      <c r="D213" s="485">
        <v>-88.847279861605998</v>
      </c>
      <c r="E213" s="491">
        <v>0.95678784775600001</v>
      </c>
      <c r="F213" s="484">
        <v>2023.60324360651</v>
      </c>
      <c r="G213" s="485">
        <v>674.53441453550397</v>
      </c>
      <c r="H213" s="487">
        <v>145.489</v>
      </c>
      <c r="I213" s="484">
        <v>525.40959999999995</v>
      </c>
      <c r="J213" s="485">
        <v>-149.12481453550399</v>
      </c>
      <c r="K213" s="492">
        <v>0.25964061960200002</v>
      </c>
    </row>
    <row r="214" spans="1:11" ht="14.4" customHeight="1" thickBot="1" x14ac:dyDescent="0.35">
      <c r="A214" s="501" t="s">
        <v>478</v>
      </c>
      <c r="B214" s="479">
        <v>2056.0716198616101</v>
      </c>
      <c r="C214" s="479">
        <v>1967.22434</v>
      </c>
      <c r="D214" s="480">
        <v>-88.847279861605998</v>
      </c>
      <c r="E214" s="481">
        <v>0.95678784775600001</v>
      </c>
      <c r="F214" s="479">
        <v>2023.60324360651</v>
      </c>
      <c r="G214" s="480">
        <v>674.53441453550397</v>
      </c>
      <c r="H214" s="482">
        <v>145.489</v>
      </c>
      <c r="I214" s="479">
        <v>525.40959999999995</v>
      </c>
      <c r="J214" s="480">
        <v>-149.12481453550399</v>
      </c>
      <c r="K214" s="483">
        <v>0.25964061960200002</v>
      </c>
    </row>
    <row r="215" spans="1:11" ht="14.4" customHeight="1" thickBot="1" x14ac:dyDescent="0.35">
      <c r="A215" s="500" t="s">
        <v>479</v>
      </c>
      <c r="B215" s="484">
        <v>7596.3559376551402</v>
      </c>
      <c r="C215" s="484">
        <v>7537.6945999999998</v>
      </c>
      <c r="D215" s="485">
        <v>-58.661337655136002</v>
      </c>
      <c r="E215" s="491">
        <v>0.99227770023700002</v>
      </c>
      <c r="F215" s="484">
        <v>7054.3649938532999</v>
      </c>
      <c r="G215" s="485">
        <v>2351.4549979510998</v>
      </c>
      <c r="H215" s="487">
        <v>623.08596999999997</v>
      </c>
      <c r="I215" s="484">
        <v>2375.7752099999998</v>
      </c>
      <c r="J215" s="485">
        <v>24.3202120489</v>
      </c>
      <c r="K215" s="492">
        <v>0.33678087426199999</v>
      </c>
    </row>
    <row r="216" spans="1:11" ht="14.4" customHeight="1" thickBot="1" x14ac:dyDescent="0.35">
      <c r="A216" s="501" t="s">
        <v>480</v>
      </c>
      <c r="B216" s="479">
        <v>7596.3559376551402</v>
      </c>
      <c r="C216" s="479">
        <v>7537.6945999999998</v>
      </c>
      <c r="D216" s="480">
        <v>-58.661337655136002</v>
      </c>
      <c r="E216" s="481">
        <v>0.99227770023700002</v>
      </c>
      <c r="F216" s="479">
        <v>7054.3649938532999</v>
      </c>
      <c r="G216" s="480">
        <v>2351.4549979510998</v>
      </c>
      <c r="H216" s="482">
        <v>623.08596999999997</v>
      </c>
      <c r="I216" s="479">
        <v>2375.7752099999998</v>
      </c>
      <c r="J216" s="480">
        <v>24.3202120489</v>
      </c>
      <c r="K216" s="483">
        <v>0.33678087426199999</v>
      </c>
    </row>
    <row r="217" spans="1:11" ht="14.4" customHeight="1" thickBot="1" x14ac:dyDescent="0.35">
      <c r="A217" s="505" t="s">
        <v>481</v>
      </c>
      <c r="B217" s="484">
        <v>0</v>
      </c>
      <c r="C217" s="484">
        <v>8298.4287199999999</v>
      </c>
      <c r="D217" s="485">
        <v>8298.4287199999999</v>
      </c>
      <c r="E217" s="486" t="s">
        <v>283</v>
      </c>
      <c r="F217" s="484">
        <v>0</v>
      </c>
      <c r="G217" s="485">
        <v>0</v>
      </c>
      <c r="H217" s="487">
        <v>872.77248999999995</v>
      </c>
      <c r="I217" s="484">
        <v>2223.15238</v>
      </c>
      <c r="J217" s="485">
        <v>2223.15238</v>
      </c>
      <c r="K217" s="488" t="s">
        <v>283</v>
      </c>
    </row>
    <row r="218" spans="1:11" ht="14.4" customHeight="1" thickBot="1" x14ac:dyDescent="0.35">
      <c r="A218" s="502" t="s">
        <v>482</v>
      </c>
      <c r="B218" s="484">
        <v>0</v>
      </c>
      <c r="C218" s="484">
        <v>8298.4287199999999</v>
      </c>
      <c r="D218" s="485">
        <v>8298.4287199999999</v>
      </c>
      <c r="E218" s="486" t="s">
        <v>283</v>
      </c>
      <c r="F218" s="484">
        <v>0</v>
      </c>
      <c r="G218" s="485">
        <v>0</v>
      </c>
      <c r="H218" s="487">
        <v>872.77248999999995</v>
      </c>
      <c r="I218" s="484">
        <v>2223.15238</v>
      </c>
      <c r="J218" s="485">
        <v>2223.15238</v>
      </c>
      <c r="K218" s="488" t="s">
        <v>283</v>
      </c>
    </row>
    <row r="219" spans="1:11" ht="14.4" customHeight="1" thickBot="1" x14ac:dyDescent="0.35">
      <c r="A219" s="504" t="s">
        <v>483</v>
      </c>
      <c r="B219" s="484">
        <v>0</v>
      </c>
      <c r="C219" s="484">
        <v>8298.4287199999999</v>
      </c>
      <c r="D219" s="485">
        <v>8298.4287199999999</v>
      </c>
      <c r="E219" s="486" t="s">
        <v>283</v>
      </c>
      <c r="F219" s="484">
        <v>0</v>
      </c>
      <c r="G219" s="485">
        <v>0</v>
      </c>
      <c r="H219" s="487">
        <v>872.77248999999995</v>
      </c>
      <c r="I219" s="484">
        <v>2223.15238</v>
      </c>
      <c r="J219" s="485">
        <v>2223.15238</v>
      </c>
      <c r="K219" s="488" t="s">
        <v>283</v>
      </c>
    </row>
    <row r="220" spans="1:11" ht="14.4" customHeight="1" thickBot="1" x14ac:dyDescent="0.35">
      <c r="A220" s="500" t="s">
        <v>484</v>
      </c>
      <c r="B220" s="484">
        <v>0</v>
      </c>
      <c r="C220" s="484">
        <v>8298.4287199999999</v>
      </c>
      <c r="D220" s="485">
        <v>8298.4287199999999</v>
      </c>
      <c r="E220" s="486" t="s">
        <v>283</v>
      </c>
      <c r="F220" s="484">
        <v>0</v>
      </c>
      <c r="G220" s="485">
        <v>0</v>
      </c>
      <c r="H220" s="487">
        <v>872.77248999999995</v>
      </c>
      <c r="I220" s="484">
        <v>2223.15238</v>
      </c>
      <c r="J220" s="485">
        <v>2223.15238</v>
      </c>
      <c r="K220" s="488" t="s">
        <v>283</v>
      </c>
    </row>
    <row r="221" spans="1:11" ht="14.4" customHeight="1" thickBot="1" x14ac:dyDescent="0.35">
      <c r="A221" s="501" t="s">
        <v>485</v>
      </c>
      <c r="B221" s="479">
        <v>0</v>
      </c>
      <c r="C221" s="479">
        <v>4213.3307199999999</v>
      </c>
      <c r="D221" s="480">
        <v>4213.3307199999999</v>
      </c>
      <c r="E221" s="489" t="s">
        <v>283</v>
      </c>
      <c r="F221" s="479">
        <v>0</v>
      </c>
      <c r="G221" s="480">
        <v>0</v>
      </c>
      <c r="H221" s="482">
        <v>372.15489000000002</v>
      </c>
      <c r="I221" s="479">
        <v>1510.25218</v>
      </c>
      <c r="J221" s="480">
        <v>1510.25218</v>
      </c>
      <c r="K221" s="490" t="s">
        <v>283</v>
      </c>
    </row>
    <row r="222" spans="1:11" ht="14.4" customHeight="1" thickBot="1" x14ac:dyDescent="0.35">
      <c r="A222" s="501" t="s">
        <v>486</v>
      </c>
      <c r="B222" s="479">
        <v>0</v>
      </c>
      <c r="C222" s="479">
        <v>4085.098</v>
      </c>
      <c r="D222" s="480">
        <v>4085.098</v>
      </c>
      <c r="E222" s="489" t="s">
        <v>283</v>
      </c>
      <c r="F222" s="479">
        <v>0</v>
      </c>
      <c r="G222" s="480">
        <v>0</v>
      </c>
      <c r="H222" s="482">
        <v>500.61759999999998</v>
      </c>
      <c r="I222" s="479">
        <v>712.90020000000004</v>
      </c>
      <c r="J222" s="480">
        <v>712.90020000000004</v>
      </c>
      <c r="K222" s="490" t="s">
        <v>283</v>
      </c>
    </row>
    <row r="223" spans="1:11" ht="14.4" customHeight="1" thickBot="1" x14ac:dyDescent="0.35">
      <c r="A223" s="506"/>
      <c r="B223" s="479">
        <v>98180.097020722096</v>
      </c>
      <c r="C223" s="479">
        <v>122348.77248</v>
      </c>
      <c r="D223" s="480">
        <v>24168.675459277802</v>
      </c>
      <c r="E223" s="481">
        <v>1.2461667506209999</v>
      </c>
      <c r="F223" s="479">
        <v>113109.290692792</v>
      </c>
      <c r="G223" s="480">
        <v>37703.096897597301</v>
      </c>
      <c r="H223" s="482">
        <v>9602.4692599999998</v>
      </c>
      <c r="I223" s="479">
        <v>41821.444669999997</v>
      </c>
      <c r="J223" s="480">
        <v>4118.3477724026798</v>
      </c>
      <c r="K223" s="483">
        <v>0.36974367369599997</v>
      </c>
    </row>
    <row r="224" spans="1:11" ht="14.4" customHeight="1" thickBot="1" x14ac:dyDescent="0.35">
      <c r="A224" s="507" t="s">
        <v>66</v>
      </c>
      <c r="B224" s="493">
        <v>98180.097020722096</v>
      </c>
      <c r="C224" s="493">
        <v>122348.77248</v>
      </c>
      <c r="D224" s="494">
        <v>24168.675459277802</v>
      </c>
      <c r="E224" s="495" t="s">
        <v>283</v>
      </c>
      <c r="F224" s="493">
        <v>113109.290692792</v>
      </c>
      <c r="G224" s="494">
        <v>37703.096897597301</v>
      </c>
      <c r="H224" s="493">
        <v>9602.4692599999998</v>
      </c>
      <c r="I224" s="493">
        <v>41821.444669999997</v>
      </c>
      <c r="J224" s="494">
        <v>4118.3477724026798</v>
      </c>
      <c r="K224" s="496">
        <v>0.36974367369599997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410" t="s">
        <v>150</v>
      </c>
      <c r="B1" s="411"/>
      <c r="C1" s="411"/>
      <c r="D1" s="411"/>
      <c r="E1" s="411"/>
      <c r="F1" s="411"/>
      <c r="G1" s="381"/>
      <c r="H1" s="412"/>
      <c r="I1" s="412"/>
    </row>
    <row r="2" spans="1:10" ht="14.4" customHeight="1" thickBot="1" x14ac:dyDescent="0.35">
      <c r="A2" s="272" t="s">
        <v>272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351"/>
      <c r="C3" s="350">
        <v>2015</v>
      </c>
      <c r="D3" s="317">
        <v>2016</v>
      </c>
      <c r="E3" s="7"/>
      <c r="F3" s="389">
        <v>2017</v>
      </c>
      <c r="G3" s="407"/>
      <c r="H3" s="407"/>
      <c r="I3" s="390"/>
    </row>
    <row r="4" spans="1:10" ht="14.4" customHeight="1" thickBot="1" x14ac:dyDescent="0.35">
      <c r="A4" s="321" t="s">
        <v>0</v>
      </c>
      <c r="B4" s="322" t="s">
        <v>219</v>
      </c>
      <c r="C4" s="408" t="s">
        <v>79</v>
      </c>
      <c r="D4" s="409"/>
      <c r="E4" s="323"/>
      <c r="F4" s="318" t="s">
        <v>79</v>
      </c>
      <c r="G4" s="319" t="s">
        <v>80</v>
      </c>
      <c r="H4" s="319" t="s">
        <v>69</v>
      </c>
      <c r="I4" s="320" t="s">
        <v>81</v>
      </c>
    </row>
    <row r="5" spans="1:10" ht="14.4" customHeight="1" x14ac:dyDescent="0.3">
      <c r="A5" s="508" t="s">
        <v>487</v>
      </c>
      <c r="B5" s="509" t="s">
        <v>488</v>
      </c>
      <c r="C5" s="510" t="s">
        <v>489</v>
      </c>
      <c r="D5" s="510" t="s">
        <v>489</v>
      </c>
      <c r="E5" s="510"/>
      <c r="F5" s="510" t="s">
        <v>489</v>
      </c>
      <c r="G5" s="510" t="s">
        <v>489</v>
      </c>
      <c r="H5" s="510" t="s">
        <v>489</v>
      </c>
      <c r="I5" s="511" t="s">
        <v>489</v>
      </c>
      <c r="J5" s="512" t="s">
        <v>70</v>
      </c>
    </row>
    <row r="6" spans="1:10" ht="14.4" customHeight="1" x14ac:dyDescent="0.3">
      <c r="A6" s="508" t="s">
        <v>487</v>
      </c>
      <c r="B6" s="509" t="s">
        <v>490</v>
      </c>
      <c r="C6" s="510">
        <v>107.17569</v>
      </c>
      <c r="D6" s="510">
        <v>99.196809999999971</v>
      </c>
      <c r="E6" s="510"/>
      <c r="F6" s="510">
        <v>103.33360000000002</v>
      </c>
      <c r="G6" s="510">
        <v>106.66666406249999</v>
      </c>
      <c r="H6" s="510">
        <v>-3.3330640624999717</v>
      </c>
      <c r="I6" s="511">
        <v>0.96875252365118492</v>
      </c>
      <c r="J6" s="512" t="s">
        <v>1</v>
      </c>
    </row>
    <row r="7" spans="1:10" ht="14.4" customHeight="1" x14ac:dyDescent="0.3">
      <c r="A7" s="508" t="s">
        <v>487</v>
      </c>
      <c r="B7" s="509" t="s">
        <v>491</v>
      </c>
      <c r="C7" s="510">
        <v>0</v>
      </c>
      <c r="D7" s="510">
        <v>0</v>
      </c>
      <c r="E7" s="510"/>
      <c r="F7" s="510">
        <v>0.49995000000000006</v>
      </c>
      <c r="G7" s="510">
        <v>0.33333334350585936</v>
      </c>
      <c r="H7" s="510">
        <v>0.1666166564941407</v>
      </c>
      <c r="I7" s="511">
        <v>1.4998499542282122</v>
      </c>
      <c r="J7" s="512" t="s">
        <v>1</v>
      </c>
    </row>
    <row r="8" spans="1:10" ht="14.4" customHeight="1" x14ac:dyDescent="0.3">
      <c r="A8" s="508" t="s">
        <v>487</v>
      </c>
      <c r="B8" s="509" t="s">
        <v>492</v>
      </c>
      <c r="C8" s="510">
        <v>3978.6558200000004</v>
      </c>
      <c r="D8" s="510">
        <v>4622.2949399999998</v>
      </c>
      <c r="E8" s="510"/>
      <c r="F8" s="510">
        <v>3539.9315400000005</v>
      </c>
      <c r="G8" s="510">
        <v>4333.3333124999999</v>
      </c>
      <c r="H8" s="510">
        <v>-793.40177249999942</v>
      </c>
      <c r="I8" s="511">
        <v>0.81690728238897747</v>
      </c>
      <c r="J8" s="512" t="s">
        <v>1</v>
      </c>
    </row>
    <row r="9" spans="1:10" ht="14.4" customHeight="1" x14ac:dyDescent="0.3">
      <c r="A9" s="508" t="s">
        <v>487</v>
      </c>
      <c r="B9" s="509" t="s">
        <v>493</v>
      </c>
      <c r="C9" s="510">
        <v>3.8130000000000004E-2</v>
      </c>
      <c r="D9" s="510">
        <v>0</v>
      </c>
      <c r="E9" s="510"/>
      <c r="F9" s="510">
        <v>0</v>
      </c>
      <c r="G9" s="510">
        <v>0</v>
      </c>
      <c r="H9" s="510">
        <v>0</v>
      </c>
      <c r="I9" s="511" t="s">
        <v>489</v>
      </c>
      <c r="J9" s="512" t="s">
        <v>1</v>
      </c>
    </row>
    <row r="10" spans="1:10" ht="14.4" customHeight="1" x14ac:dyDescent="0.3">
      <c r="A10" s="508" t="s">
        <v>487</v>
      </c>
      <c r="B10" s="509" t="s">
        <v>494</v>
      </c>
      <c r="C10" s="510">
        <v>10.223469999999999</v>
      </c>
      <c r="D10" s="510">
        <v>11.54003</v>
      </c>
      <c r="E10" s="510"/>
      <c r="F10" s="510">
        <v>11.55584</v>
      </c>
      <c r="G10" s="510">
        <v>10</v>
      </c>
      <c r="H10" s="510">
        <v>1.5558399999999999</v>
      </c>
      <c r="I10" s="511">
        <v>1.1555839999999999</v>
      </c>
      <c r="J10" s="512" t="s">
        <v>1</v>
      </c>
    </row>
    <row r="11" spans="1:10" ht="14.4" customHeight="1" x14ac:dyDescent="0.3">
      <c r="A11" s="508" t="s">
        <v>487</v>
      </c>
      <c r="B11" s="509" t="s">
        <v>495</v>
      </c>
      <c r="C11" s="510">
        <v>4096.0931100000007</v>
      </c>
      <c r="D11" s="510">
        <v>4733.0317800000003</v>
      </c>
      <c r="E11" s="510"/>
      <c r="F11" s="510">
        <v>3655.3209300000003</v>
      </c>
      <c r="G11" s="510">
        <v>4450.3333099060055</v>
      </c>
      <c r="H11" s="510">
        <v>-795.01237990600521</v>
      </c>
      <c r="I11" s="511">
        <v>0.82135891301975394</v>
      </c>
      <c r="J11" s="512" t="s">
        <v>496</v>
      </c>
    </row>
    <row r="13" spans="1:10" ht="14.4" customHeight="1" x14ac:dyDescent="0.3">
      <c r="A13" s="508" t="s">
        <v>487</v>
      </c>
      <c r="B13" s="509" t="s">
        <v>488</v>
      </c>
      <c r="C13" s="510" t="s">
        <v>489</v>
      </c>
      <c r="D13" s="510" t="s">
        <v>489</v>
      </c>
      <c r="E13" s="510"/>
      <c r="F13" s="510" t="s">
        <v>489</v>
      </c>
      <c r="G13" s="510" t="s">
        <v>489</v>
      </c>
      <c r="H13" s="510" t="s">
        <v>489</v>
      </c>
      <c r="I13" s="511" t="s">
        <v>489</v>
      </c>
      <c r="J13" s="512" t="s">
        <v>70</v>
      </c>
    </row>
    <row r="14" spans="1:10" ht="14.4" customHeight="1" x14ac:dyDescent="0.3">
      <c r="A14" s="508" t="s">
        <v>497</v>
      </c>
      <c r="B14" s="509" t="s">
        <v>498</v>
      </c>
      <c r="C14" s="510" t="s">
        <v>489</v>
      </c>
      <c r="D14" s="510" t="s">
        <v>489</v>
      </c>
      <c r="E14" s="510"/>
      <c r="F14" s="510" t="s">
        <v>489</v>
      </c>
      <c r="G14" s="510" t="s">
        <v>489</v>
      </c>
      <c r="H14" s="510" t="s">
        <v>489</v>
      </c>
      <c r="I14" s="511" t="s">
        <v>489</v>
      </c>
      <c r="J14" s="512" t="s">
        <v>0</v>
      </c>
    </row>
    <row r="15" spans="1:10" ht="14.4" customHeight="1" x14ac:dyDescent="0.3">
      <c r="A15" s="508" t="s">
        <v>497</v>
      </c>
      <c r="B15" s="509" t="s">
        <v>490</v>
      </c>
      <c r="C15" s="510">
        <v>0</v>
      </c>
      <c r="D15" s="510">
        <v>0</v>
      </c>
      <c r="E15" s="510"/>
      <c r="F15" s="510">
        <v>0</v>
      </c>
      <c r="G15" s="510">
        <v>0</v>
      </c>
      <c r="H15" s="510">
        <v>0</v>
      </c>
      <c r="I15" s="511" t="s">
        <v>489</v>
      </c>
      <c r="J15" s="512" t="s">
        <v>1</v>
      </c>
    </row>
    <row r="16" spans="1:10" ht="14.4" customHeight="1" x14ac:dyDescent="0.3">
      <c r="A16" s="508" t="s">
        <v>497</v>
      </c>
      <c r="B16" s="509" t="s">
        <v>499</v>
      </c>
      <c r="C16" s="510">
        <v>0</v>
      </c>
      <c r="D16" s="510">
        <v>0</v>
      </c>
      <c r="E16" s="510"/>
      <c r="F16" s="510">
        <v>0</v>
      </c>
      <c r="G16" s="510">
        <v>0</v>
      </c>
      <c r="H16" s="510">
        <v>0</v>
      </c>
      <c r="I16" s="511" t="s">
        <v>489</v>
      </c>
      <c r="J16" s="512" t="s">
        <v>500</v>
      </c>
    </row>
    <row r="17" spans="1:10" ht="14.4" customHeight="1" x14ac:dyDescent="0.3">
      <c r="A17" s="508" t="s">
        <v>489</v>
      </c>
      <c r="B17" s="509" t="s">
        <v>489</v>
      </c>
      <c r="C17" s="510" t="s">
        <v>489</v>
      </c>
      <c r="D17" s="510" t="s">
        <v>489</v>
      </c>
      <c r="E17" s="510"/>
      <c r="F17" s="510" t="s">
        <v>489</v>
      </c>
      <c r="G17" s="510" t="s">
        <v>489</v>
      </c>
      <c r="H17" s="510" t="s">
        <v>489</v>
      </c>
      <c r="I17" s="511" t="s">
        <v>489</v>
      </c>
      <c r="J17" s="512" t="s">
        <v>501</v>
      </c>
    </row>
    <row r="18" spans="1:10" ht="14.4" customHeight="1" x14ac:dyDescent="0.3">
      <c r="A18" s="508" t="s">
        <v>502</v>
      </c>
      <c r="B18" s="509" t="s">
        <v>503</v>
      </c>
      <c r="C18" s="510" t="s">
        <v>489</v>
      </c>
      <c r="D18" s="510" t="s">
        <v>489</v>
      </c>
      <c r="E18" s="510"/>
      <c r="F18" s="510" t="s">
        <v>489</v>
      </c>
      <c r="G18" s="510" t="s">
        <v>489</v>
      </c>
      <c r="H18" s="510" t="s">
        <v>489</v>
      </c>
      <c r="I18" s="511" t="s">
        <v>489</v>
      </c>
      <c r="J18" s="512" t="s">
        <v>0</v>
      </c>
    </row>
    <row r="19" spans="1:10" ht="14.4" customHeight="1" x14ac:dyDescent="0.3">
      <c r="A19" s="508" t="s">
        <v>502</v>
      </c>
      <c r="B19" s="509" t="s">
        <v>490</v>
      </c>
      <c r="C19" s="510">
        <v>38.223559999999999</v>
      </c>
      <c r="D19" s="510">
        <v>51.716029999999996</v>
      </c>
      <c r="E19" s="510"/>
      <c r="F19" s="510">
        <v>55.172380000000004</v>
      </c>
      <c r="G19" s="510">
        <v>51</v>
      </c>
      <c r="H19" s="510">
        <v>4.172380000000004</v>
      </c>
      <c r="I19" s="511">
        <v>1.0818113725490197</v>
      </c>
      <c r="J19" s="512" t="s">
        <v>1</v>
      </c>
    </row>
    <row r="20" spans="1:10" ht="14.4" customHeight="1" x14ac:dyDescent="0.3">
      <c r="A20" s="508" t="s">
        <v>502</v>
      </c>
      <c r="B20" s="509" t="s">
        <v>491</v>
      </c>
      <c r="C20" s="510">
        <v>0</v>
      </c>
      <c r="D20" s="510">
        <v>0</v>
      </c>
      <c r="E20" s="510"/>
      <c r="F20" s="510">
        <v>0.49995000000000006</v>
      </c>
      <c r="G20" s="510">
        <v>0</v>
      </c>
      <c r="H20" s="510">
        <v>0.49995000000000006</v>
      </c>
      <c r="I20" s="511" t="s">
        <v>489</v>
      </c>
      <c r="J20" s="512" t="s">
        <v>1</v>
      </c>
    </row>
    <row r="21" spans="1:10" ht="14.4" customHeight="1" x14ac:dyDescent="0.3">
      <c r="A21" s="508" t="s">
        <v>502</v>
      </c>
      <c r="B21" s="509" t="s">
        <v>492</v>
      </c>
      <c r="C21" s="510">
        <v>3550.3444100000006</v>
      </c>
      <c r="D21" s="510">
        <v>4096.4804999999997</v>
      </c>
      <c r="E21" s="510"/>
      <c r="F21" s="510">
        <v>2974.4067800000003</v>
      </c>
      <c r="G21" s="510">
        <v>3740</v>
      </c>
      <c r="H21" s="510">
        <v>-765.59321999999975</v>
      </c>
      <c r="I21" s="511">
        <v>0.79529593048128344</v>
      </c>
      <c r="J21" s="512" t="s">
        <v>1</v>
      </c>
    </row>
    <row r="22" spans="1:10" ht="14.4" customHeight="1" x14ac:dyDescent="0.3">
      <c r="A22" s="508" t="s">
        <v>502</v>
      </c>
      <c r="B22" s="509" t="s">
        <v>493</v>
      </c>
      <c r="C22" s="510">
        <v>3.8130000000000004E-2</v>
      </c>
      <c r="D22" s="510">
        <v>0</v>
      </c>
      <c r="E22" s="510"/>
      <c r="F22" s="510">
        <v>0</v>
      </c>
      <c r="G22" s="510">
        <v>0</v>
      </c>
      <c r="H22" s="510">
        <v>0</v>
      </c>
      <c r="I22" s="511" t="s">
        <v>489</v>
      </c>
      <c r="J22" s="512" t="s">
        <v>1</v>
      </c>
    </row>
    <row r="23" spans="1:10" ht="14.4" customHeight="1" x14ac:dyDescent="0.3">
      <c r="A23" s="508" t="s">
        <v>502</v>
      </c>
      <c r="B23" s="509" t="s">
        <v>494</v>
      </c>
      <c r="C23" s="510">
        <v>10.223469999999999</v>
      </c>
      <c r="D23" s="510">
        <v>11.54003</v>
      </c>
      <c r="E23" s="510"/>
      <c r="F23" s="510">
        <v>11.55584</v>
      </c>
      <c r="G23" s="510">
        <v>10</v>
      </c>
      <c r="H23" s="510">
        <v>1.5558399999999999</v>
      </c>
      <c r="I23" s="511">
        <v>1.1555839999999999</v>
      </c>
      <c r="J23" s="512" t="s">
        <v>1</v>
      </c>
    </row>
    <row r="24" spans="1:10" ht="14.4" customHeight="1" x14ac:dyDescent="0.3">
      <c r="A24" s="508" t="s">
        <v>502</v>
      </c>
      <c r="B24" s="509" t="s">
        <v>504</v>
      </c>
      <c r="C24" s="510">
        <v>3598.8295700000003</v>
      </c>
      <c r="D24" s="510">
        <v>4159.7365599999994</v>
      </c>
      <c r="E24" s="510"/>
      <c r="F24" s="510">
        <v>3041.6349500000001</v>
      </c>
      <c r="G24" s="510">
        <v>3802</v>
      </c>
      <c r="H24" s="510">
        <v>-760.36504999999988</v>
      </c>
      <c r="I24" s="511">
        <v>0.80000919253024727</v>
      </c>
      <c r="J24" s="512" t="s">
        <v>500</v>
      </c>
    </row>
    <row r="25" spans="1:10" ht="14.4" customHeight="1" x14ac:dyDescent="0.3">
      <c r="A25" s="508" t="s">
        <v>489</v>
      </c>
      <c r="B25" s="509" t="s">
        <v>489</v>
      </c>
      <c r="C25" s="510" t="s">
        <v>489</v>
      </c>
      <c r="D25" s="510" t="s">
        <v>489</v>
      </c>
      <c r="E25" s="510"/>
      <c r="F25" s="510" t="s">
        <v>489</v>
      </c>
      <c r="G25" s="510" t="s">
        <v>489</v>
      </c>
      <c r="H25" s="510" t="s">
        <v>489</v>
      </c>
      <c r="I25" s="511" t="s">
        <v>489</v>
      </c>
      <c r="J25" s="512" t="s">
        <v>501</v>
      </c>
    </row>
    <row r="26" spans="1:10" ht="14.4" customHeight="1" x14ac:dyDescent="0.3">
      <c r="A26" s="508" t="s">
        <v>505</v>
      </c>
      <c r="B26" s="509" t="s">
        <v>506</v>
      </c>
      <c r="C26" s="510" t="s">
        <v>489</v>
      </c>
      <c r="D26" s="510" t="s">
        <v>489</v>
      </c>
      <c r="E26" s="510"/>
      <c r="F26" s="510" t="s">
        <v>489</v>
      </c>
      <c r="G26" s="510" t="s">
        <v>489</v>
      </c>
      <c r="H26" s="510" t="s">
        <v>489</v>
      </c>
      <c r="I26" s="511" t="s">
        <v>489</v>
      </c>
      <c r="J26" s="512" t="s">
        <v>0</v>
      </c>
    </row>
    <row r="27" spans="1:10" ht="14.4" customHeight="1" x14ac:dyDescent="0.3">
      <c r="A27" s="508" t="s">
        <v>505</v>
      </c>
      <c r="B27" s="509" t="s">
        <v>490</v>
      </c>
      <c r="C27" s="510">
        <v>68.952130000000011</v>
      </c>
      <c r="D27" s="510">
        <v>47.480779999999982</v>
      </c>
      <c r="E27" s="510"/>
      <c r="F27" s="510">
        <v>48.161220000000007</v>
      </c>
      <c r="G27" s="510">
        <v>55</v>
      </c>
      <c r="H27" s="510">
        <v>-6.8387799999999928</v>
      </c>
      <c r="I27" s="511">
        <v>0.87565854545454558</v>
      </c>
      <c r="J27" s="512" t="s">
        <v>1</v>
      </c>
    </row>
    <row r="28" spans="1:10" ht="14.4" customHeight="1" x14ac:dyDescent="0.3">
      <c r="A28" s="508" t="s">
        <v>505</v>
      </c>
      <c r="B28" s="509" t="s">
        <v>492</v>
      </c>
      <c r="C28" s="510">
        <v>428.31140999999997</v>
      </c>
      <c r="D28" s="510">
        <v>525.81443999999999</v>
      </c>
      <c r="E28" s="510"/>
      <c r="F28" s="510">
        <v>565.52476000000001</v>
      </c>
      <c r="G28" s="510">
        <v>593</v>
      </c>
      <c r="H28" s="510">
        <v>-27.475239999999985</v>
      </c>
      <c r="I28" s="511">
        <v>0.95366738617200675</v>
      </c>
      <c r="J28" s="512" t="s">
        <v>1</v>
      </c>
    </row>
    <row r="29" spans="1:10" ht="14.4" customHeight="1" x14ac:dyDescent="0.3">
      <c r="A29" s="508" t="s">
        <v>505</v>
      </c>
      <c r="B29" s="509" t="s">
        <v>493</v>
      </c>
      <c r="C29" s="510">
        <v>0</v>
      </c>
      <c r="D29" s="510">
        <v>0</v>
      </c>
      <c r="E29" s="510"/>
      <c r="F29" s="510">
        <v>0</v>
      </c>
      <c r="G29" s="510">
        <v>0</v>
      </c>
      <c r="H29" s="510">
        <v>0</v>
      </c>
      <c r="I29" s="511" t="s">
        <v>489</v>
      </c>
      <c r="J29" s="512" t="s">
        <v>1</v>
      </c>
    </row>
    <row r="30" spans="1:10" ht="14.4" customHeight="1" x14ac:dyDescent="0.3">
      <c r="A30" s="508" t="s">
        <v>505</v>
      </c>
      <c r="B30" s="509" t="s">
        <v>507</v>
      </c>
      <c r="C30" s="510">
        <v>497.26353999999998</v>
      </c>
      <c r="D30" s="510">
        <v>573.29521999999997</v>
      </c>
      <c r="E30" s="510"/>
      <c r="F30" s="510">
        <v>613.68597999999997</v>
      </c>
      <c r="G30" s="510">
        <v>648</v>
      </c>
      <c r="H30" s="510">
        <v>-34.314020000000028</v>
      </c>
      <c r="I30" s="511">
        <v>0.94704626543209869</v>
      </c>
      <c r="J30" s="512" t="s">
        <v>500</v>
      </c>
    </row>
    <row r="31" spans="1:10" ht="14.4" customHeight="1" x14ac:dyDescent="0.3">
      <c r="A31" s="508" t="s">
        <v>489</v>
      </c>
      <c r="B31" s="509" t="s">
        <v>489</v>
      </c>
      <c r="C31" s="510" t="s">
        <v>489</v>
      </c>
      <c r="D31" s="510" t="s">
        <v>489</v>
      </c>
      <c r="E31" s="510"/>
      <c r="F31" s="510" t="s">
        <v>489</v>
      </c>
      <c r="G31" s="510" t="s">
        <v>489</v>
      </c>
      <c r="H31" s="510" t="s">
        <v>489</v>
      </c>
      <c r="I31" s="511" t="s">
        <v>489</v>
      </c>
      <c r="J31" s="512" t="s">
        <v>501</v>
      </c>
    </row>
    <row r="32" spans="1:10" ht="14.4" customHeight="1" x14ac:dyDescent="0.3">
      <c r="A32" s="508" t="s">
        <v>487</v>
      </c>
      <c r="B32" s="509" t="s">
        <v>495</v>
      </c>
      <c r="C32" s="510">
        <v>4096.0931100000007</v>
      </c>
      <c r="D32" s="510">
        <v>4733.0317799999993</v>
      </c>
      <c r="E32" s="510"/>
      <c r="F32" s="510">
        <v>3655.3209299999999</v>
      </c>
      <c r="G32" s="510">
        <v>4450</v>
      </c>
      <c r="H32" s="510">
        <v>-794.67907000000014</v>
      </c>
      <c r="I32" s="511">
        <v>0.82142043370786511</v>
      </c>
      <c r="J32" s="512" t="s">
        <v>496</v>
      </c>
    </row>
  </sheetData>
  <mergeCells count="3">
    <mergeCell ref="F3:I3"/>
    <mergeCell ref="C4:D4"/>
    <mergeCell ref="A1:I1"/>
  </mergeCells>
  <conditionalFormatting sqref="F12 F33:F65537">
    <cfRule type="cellIs" dxfId="63" priority="18" stopIfTrue="1" operator="greaterThan">
      <formula>1</formula>
    </cfRule>
  </conditionalFormatting>
  <conditionalFormatting sqref="H5:H11">
    <cfRule type="expression" dxfId="62" priority="14">
      <formula>$H5&gt;0</formula>
    </cfRule>
  </conditionalFormatting>
  <conditionalFormatting sqref="I5:I11">
    <cfRule type="expression" dxfId="61" priority="15">
      <formula>$I5&gt;1</formula>
    </cfRule>
  </conditionalFormatting>
  <conditionalFormatting sqref="B5:B11">
    <cfRule type="expression" dxfId="60" priority="11">
      <formula>OR($J5="NS",$J5="SumaNS",$J5="Účet")</formula>
    </cfRule>
  </conditionalFormatting>
  <conditionalFormatting sqref="B5:D11 F5:I11">
    <cfRule type="expression" dxfId="59" priority="17">
      <formula>AND($J5&lt;&gt;"",$J5&lt;&gt;"mezeraKL")</formula>
    </cfRule>
  </conditionalFormatting>
  <conditionalFormatting sqref="B5:D11 F5:I11">
    <cfRule type="expression" dxfId="5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7" priority="13">
      <formula>OR($J5="SumaNS",$J5="NS")</formula>
    </cfRule>
  </conditionalFormatting>
  <conditionalFormatting sqref="A5:A11">
    <cfRule type="expression" dxfId="56" priority="9">
      <formula>AND($J5&lt;&gt;"mezeraKL",$J5&lt;&gt;"")</formula>
    </cfRule>
  </conditionalFormatting>
  <conditionalFormatting sqref="A5:A11">
    <cfRule type="expression" dxfId="55" priority="10">
      <formula>AND($J5&lt;&gt;"",$J5&lt;&gt;"mezeraKL")</formula>
    </cfRule>
  </conditionalFormatting>
  <conditionalFormatting sqref="H13:H32">
    <cfRule type="expression" dxfId="54" priority="5">
      <formula>$H13&gt;0</formula>
    </cfRule>
  </conditionalFormatting>
  <conditionalFormatting sqref="A13:A32">
    <cfRule type="expression" dxfId="53" priority="2">
      <formula>AND($J13&lt;&gt;"mezeraKL",$J13&lt;&gt;"")</formula>
    </cfRule>
  </conditionalFormatting>
  <conditionalFormatting sqref="I13:I32">
    <cfRule type="expression" dxfId="52" priority="6">
      <formula>$I13&gt;1</formula>
    </cfRule>
  </conditionalFormatting>
  <conditionalFormatting sqref="B13:B32">
    <cfRule type="expression" dxfId="51" priority="1">
      <formula>OR($J13="NS",$J13="SumaNS",$J13="Účet")</formula>
    </cfRule>
  </conditionalFormatting>
  <conditionalFormatting sqref="A13:D32 F13:I32">
    <cfRule type="expression" dxfId="50" priority="8">
      <formula>AND($J13&lt;&gt;"",$J13&lt;&gt;"mezeraKL")</formula>
    </cfRule>
  </conditionalFormatting>
  <conditionalFormatting sqref="B13:D32 F13:I32">
    <cfRule type="expression" dxfId="49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2 F13:I32">
    <cfRule type="expression" dxfId="48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373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2.6640625" style="240" customWidth="1"/>
    <col min="15" max="16384" width="8.88671875" style="160"/>
  </cols>
  <sheetData>
    <row r="1" spans="1:14" ht="18.600000000000001" customHeight="1" thickBot="1" x14ac:dyDescent="0.4">
      <c r="A1" s="417" t="s">
        <v>176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14.4" customHeight="1" thickBot="1" x14ac:dyDescent="0.35">
      <c r="A2" s="272" t="s">
        <v>272</v>
      </c>
      <c r="B2" s="62"/>
      <c r="C2" s="244"/>
      <c r="D2" s="244"/>
      <c r="E2" s="372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413"/>
      <c r="D3" s="414"/>
      <c r="E3" s="414"/>
      <c r="F3" s="414"/>
      <c r="G3" s="414"/>
      <c r="H3" s="414"/>
      <c r="I3" s="414"/>
      <c r="J3" s="415" t="s">
        <v>140</v>
      </c>
      <c r="K3" s="416"/>
      <c r="L3" s="127">
        <f>IF(M3&lt;&gt;0,N3/M3,0)</f>
        <v>1363.6845402481617</v>
      </c>
      <c r="M3" s="127">
        <f>SUBTOTAL(9,M5:M1048576)</f>
        <v>2672</v>
      </c>
      <c r="N3" s="128">
        <f>SUBTOTAL(9,N5:N1048576)</f>
        <v>3643765.0915430882</v>
      </c>
    </row>
    <row r="4" spans="1:14" s="241" customFormat="1" ht="14.4" customHeight="1" thickBot="1" x14ac:dyDescent="0.35">
      <c r="A4" s="513" t="s">
        <v>4</v>
      </c>
      <c r="B4" s="514" t="s">
        <v>5</v>
      </c>
      <c r="C4" s="514" t="s">
        <v>0</v>
      </c>
      <c r="D4" s="514" t="s">
        <v>6</v>
      </c>
      <c r="E4" s="515" t="s">
        <v>7</v>
      </c>
      <c r="F4" s="514" t="s">
        <v>1</v>
      </c>
      <c r="G4" s="514" t="s">
        <v>8</v>
      </c>
      <c r="H4" s="514" t="s">
        <v>9</v>
      </c>
      <c r="I4" s="514" t="s">
        <v>10</v>
      </c>
      <c r="J4" s="516" t="s">
        <v>11</v>
      </c>
      <c r="K4" s="516" t="s">
        <v>12</v>
      </c>
      <c r="L4" s="517" t="s">
        <v>155</v>
      </c>
      <c r="M4" s="517" t="s">
        <v>13</v>
      </c>
      <c r="N4" s="518" t="s">
        <v>172</v>
      </c>
    </row>
    <row r="5" spans="1:14" ht="14.4" customHeight="1" x14ac:dyDescent="0.3">
      <c r="A5" s="519" t="s">
        <v>487</v>
      </c>
      <c r="B5" s="520" t="s">
        <v>488</v>
      </c>
      <c r="C5" s="521" t="s">
        <v>502</v>
      </c>
      <c r="D5" s="522" t="s">
        <v>503</v>
      </c>
      <c r="E5" s="523">
        <v>50113001</v>
      </c>
      <c r="F5" s="522" t="s">
        <v>508</v>
      </c>
      <c r="G5" s="521" t="s">
        <v>509</v>
      </c>
      <c r="H5" s="521">
        <v>196886</v>
      </c>
      <c r="I5" s="521">
        <v>96886</v>
      </c>
      <c r="J5" s="521" t="s">
        <v>510</v>
      </c>
      <c r="K5" s="521" t="s">
        <v>511</v>
      </c>
      <c r="L5" s="524">
        <v>50.16</v>
      </c>
      <c r="M5" s="524">
        <v>4</v>
      </c>
      <c r="N5" s="525">
        <v>200.64</v>
      </c>
    </row>
    <row r="6" spans="1:14" ht="14.4" customHeight="1" x14ac:dyDescent="0.3">
      <c r="A6" s="526" t="s">
        <v>487</v>
      </c>
      <c r="B6" s="527" t="s">
        <v>488</v>
      </c>
      <c r="C6" s="528" t="s">
        <v>502</v>
      </c>
      <c r="D6" s="529" t="s">
        <v>503</v>
      </c>
      <c r="E6" s="530">
        <v>50113001</v>
      </c>
      <c r="F6" s="529" t="s">
        <v>508</v>
      </c>
      <c r="G6" s="528" t="s">
        <v>509</v>
      </c>
      <c r="H6" s="528">
        <v>196887</v>
      </c>
      <c r="I6" s="528">
        <v>96887</v>
      </c>
      <c r="J6" s="528" t="s">
        <v>510</v>
      </c>
      <c r="K6" s="528" t="s">
        <v>512</v>
      </c>
      <c r="L6" s="531">
        <v>69.774999999999991</v>
      </c>
      <c r="M6" s="531">
        <v>16</v>
      </c>
      <c r="N6" s="532">
        <v>1116.3999999999999</v>
      </c>
    </row>
    <row r="7" spans="1:14" ht="14.4" customHeight="1" x14ac:dyDescent="0.3">
      <c r="A7" s="526" t="s">
        <v>487</v>
      </c>
      <c r="B7" s="527" t="s">
        <v>488</v>
      </c>
      <c r="C7" s="528" t="s">
        <v>502</v>
      </c>
      <c r="D7" s="529" t="s">
        <v>503</v>
      </c>
      <c r="E7" s="530">
        <v>50113001</v>
      </c>
      <c r="F7" s="529" t="s">
        <v>508</v>
      </c>
      <c r="G7" s="528" t="s">
        <v>509</v>
      </c>
      <c r="H7" s="528">
        <v>100362</v>
      </c>
      <c r="I7" s="528">
        <v>362</v>
      </c>
      <c r="J7" s="528" t="s">
        <v>513</v>
      </c>
      <c r="K7" s="528" t="s">
        <v>514</v>
      </c>
      <c r="L7" s="531">
        <v>87.030000000000015</v>
      </c>
      <c r="M7" s="531">
        <v>7</v>
      </c>
      <c r="N7" s="532">
        <v>609.21000000000015</v>
      </c>
    </row>
    <row r="8" spans="1:14" ht="14.4" customHeight="1" x14ac:dyDescent="0.3">
      <c r="A8" s="526" t="s">
        <v>487</v>
      </c>
      <c r="B8" s="527" t="s">
        <v>488</v>
      </c>
      <c r="C8" s="528" t="s">
        <v>502</v>
      </c>
      <c r="D8" s="529" t="s">
        <v>503</v>
      </c>
      <c r="E8" s="530">
        <v>50113001</v>
      </c>
      <c r="F8" s="529" t="s">
        <v>508</v>
      </c>
      <c r="G8" s="528" t="s">
        <v>509</v>
      </c>
      <c r="H8" s="528">
        <v>198169</v>
      </c>
      <c r="I8" s="528">
        <v>98169</v>
      </c>
      <c r="J8" s="528" t="s">
        <v>515</v>
      </c>
      <c r="K8" s="528" t="s">
        <v>516</v>
      </c>
      <c r="L8" s="531">
        <v>88.830016483103734</v>
      </c>
      <c r="M8" s="531">
        <v>46</v>
      </c>
      <c r="N8" s="532">
        <v>4086.1807582227721</v>
      </c>
    </row>
    <row r="9" spans="1:14" ht="14.4" customHeight="1" x14ac:dyDescent="0.3">
      <c r="A9" s="526" t="s">
        <v>487</v>
      </c>
      <c r="B9" s="527" t="s">
        <v>488</v>
      </c>
      <c r="C9" s="528" t="s">
        <v>502</v>
      </c>
      <c r="D9" s="529" t="s">
        <v>503</v>
      </c>
      <c r="E9" s="530">
        <v>50113001</v>
      </c>
      <c r="F9" s="529" t="s">
        <v>508</v>
      </c>
      <c r="G9" s="528" t="s">
        <v>509</v>
      </c>
      <c r="H9" s="528">
        <v>841498</v>
      </c>
      <c r="I9" s="528">
        <v>0</v>
      </c>
      <c r="J9" s="528" t="s">
        <v>517</v>
      </c>
      <c r="K9" s="528" t="s">
        <v>489</v>
      </c>
      <c r="L9" s="531">
        <v>44.21</v>
      </c>
      <c r="M9" s="531">
        <v>1</v>
      </c>
      <c r="N9" s="532">
        <v>44.21</v>
      </c>
    </row>
    <row r="10" spans="1:14" ht="14.4" customHeight="1" x14ac:dyDescent="0.3">
      <c r="A10" s="526" t="s">
        <v>487</v>
      </c>
      <c r="B10" s="527" t="s">
        <v>488</v>
      </c>
      <c r="C10" s="528" t="s">
        <v>502</v>
      </c>
      <c r="D10" s="529" t="s">
        <v>503</v>
      </c>
      <c r="E10" s="530">
        <v>50113001</v>
      </c>
      <c r="F10" s="529" t="s">
        <v>508</v>
      </c>
      <c r="G10" s="528" t="s">
        <v>518</v>
      </c>
      <c r="H10" s="528">
        <v>181456</v>
      </c>
      <c r="I10" s="528">
        <v>81456</v>
      </c>
      <c r="J10" s="528" t="s">
        <v>519</v>
      </c>
      <c r="K10" s="528" t="s">
        <v>520</v>
      </c>
      <c r="L10" s="531">
        <v>66.729964282400829</v>
      </c>
      <c r="M10" s="531">
        <v>2</v>
      </c>
      <c r="N10" s="532">
        <v>133.45992856480166</v>
      </c>
    </row>
    <row r="11" spans="1:14" ht="14.4" customHeight="1" x14ac:dyDescent="0.3">
      <c r="A11" s="526" t="s">
        <v>487</v>
      </c>
      <c r="B11" s="527" t="s">
        <v>488</v>
      </c>
      <c r="C11" s="528" t="s">
        <v>502</v>
      </c>
      <c r="D11" s="529" t="s">
        <v>503</v>
      </c>
      <c r="E11" s="530">
        <v>50113001</v>
      </c>
      <c r="F11" s="529" t="s">
        <v>508</v>
      </c>
      <c r="G11" s="528" t="s">
        <v>518</v>
      </c>
      <c r="H11" s="528">
        <v>215715</v>
      </c>
      <c r="I11" s="528">
        <v>215715</v>
      </c>
      <c r="J11" s="528" t="s">
        <v>519</v>
      </c>
      <c r="K11" s="528" t="s">
        <v>521</v>
      </c>
      <c r="L11" s="531">
        <v>133.45999999999998</v>
      </c>
      <c r="M11" s="531">
        <v>2</v>
      </c>
      <c r="N11" s="532">
        <v>266.91999999999996</v>
      </c>
    </row>
    <row r="12" spans="1:14" ht="14.4" customHeight="1" x14ac:dyDescent="0.3">
      <c r="A12" s="526" t="s">
        <v>487</v>
      </c>
      <c r="B12" s="527" t="s">
        <v>488</v>
      </c>
      <c r="C12" s="528" t="s">
        <v>502</v>
      </c>
      <c r="D12" s="529" t="s">
        <v>503</v>
      </c>
      <c r="E12" s="530">
        <v>50113001</v>
      </c>
      <c r="F12" s="529" t="s">
        <v>508</v>
      </c>
      <c r="G12" s="528" t="s">
        <v>509</v>
      </c>
      <c r="H12" s="528">
        <v>23987</v>
      </c>
      <c r="I12" s="528">
        <v>23987</v>
      </c>
      <c r="J12" s="528" t="s">
        <v>522</v>
      </c>
      <c r="K12" s="528" t="s">
        <v>523</v>
      </c>
      <c r="L12" s="531">
        <v>175.03016344186602</v>
      </c>
      <c r="M12" s="531">
        <v>2</v>
      </c>
      <c r="N12" s="532">
        <v>350.06032688373205</v>
      </c>
    </row>
    <row r="13" spans="1:14" ht="14.4" customHeight="1" x14ac:dyDescent="0.3">
      <c r="A13" s="526" t="s">
        <v>487</v>
      </c>
      <c r="B13" s="527" t="s">
        <v>488</v>
      </c>
      <c r="C13" s="528" t="s">
        <v>502</v>
      </c>
      <c r="D13" s="529" t="s">
        <v>503</v>
      </c>
      <c r="E13" s="530">
        <v>50113001</v>
      </c>
      <c r="F13" s="529" t="s">
        <v>508</v>
      </c>
      <c r="G13" s="528" t="s">
        <v>509</v>
      </c>
      <c r="H13" s="528">
        <v>920219</v>
      </c>
      <c r="I13" s="528">
        <v>0</v>
      </c>
      <c r="J13" s="528" t="s">
        <v>524</v>
      </c>
      <c r="K13" s="528" t="s">
        <v>489</v>
      </c>
      <c r="L13" s="531">
        <v>31.870999999999999</v>
      </c>
      <c r="M13" s="531">
        <v>16</v>
      </c>
      <c r="N13" s="532">
        <v>509.93599999999998</v>
      </c>
    </row>
    <row r="14" spans="1:14" ht="14.4" customHeight="1" x14ac:dyDescent="0.3">
      <c r="A14" s="526" t="s">
        <v>487</v>
      </c>
      <c r="B14" s="527" t="s">
        <v>488</v>
      </c>
      <c r="C14" s="528" t="s">
        <v>502</v>
      </c>
      <c r="D14" s="529" t="s">
        <v>503</v>
      </c>
      <c r="E14" s="530">
        <v>50113001</v>
      </c>
      <c r="F14" s="529" t="s">
        <v>508</v>
      </c>
      <c r="G14" s="528" t="s">
        <v>509</v>
      </c>
      <c r="H14" s="528">
        <v>900240</v>
      </c>
      <c r="I14" s="528">
        <v>0</v>
      </c>
      <c r="J14" s="528" t="s">
        <v>525</v>
      </c>
      <c r="K14" s="528" t="s">
        <v>489</v>
      </c>
      <c r="L14" s="531">
        <v>67.760001185048168</v>
      </c>
      <c r="M14" s="531">
        <v>21</v>
      </c>
      <c r="N14" s="532">
        <v>1422.9600248860115</v>
      </c>
    </row>
    <row r="15" spans="1:14" ht="14.4" customHeight="1" x14ac:dyDescent="0.3">
      <c r="A15" s="526" t="s">
        <v>487</v>
      </c>
      <c r="B15" s="527" t="s">
        <v>488</v>
      </c>
      <c r="C15" s="528" t="s">
        <v>502</v>
      </c>
      <c r="D15" s="529" t="s">
        <v>503</v>
      </c>
      <c r="E15" s="530">
        <v>50113001</v>
      </c>
      <c r="F15" s="529" t="s">
        <v>508</v>
      </c>
      <c r="G15" s="528" t="s">
        <v>509</v>
      </c>
      <c r="H15" s="528">
        <v>849971</v>
      </c>
      <c r="I15" s="528">
        <v>137494</v>
      </c>
      <c r="J15" s="528" t="s">
        <v>526</v>
      </c>
      <c r="K15" s="528" t="s">
        <v>489</v>
      </c>
      <c r="L15" s="531">
        <v>577.27</v>
      </c>
      <c r="M15" s="531">
        <v>4</v>
      </c>
      <c r="N15" s="532">
        <v>2309.08</v>
      </c>
    </row>
    <row r="16" spans="1:14" ht="14.4" customHeight="1" x14ac:dyDescent="0.3">
      <c r="A16" s="526" t="s">
        <v>487</v>
      </c>
      <c r="B16" s="527" t="s">
        <v>488</v>
      </c>
      <c r="C16" s="528" t="s">
        <v>502</v>
      </c>
      <c r="D16" s="529" t="s">
        <v>503</v>
      </c>
      <c r="E16" s="530">
        <v>50113001</v>
      </c>
      <c r="F16" s="529" t="s">
        <v>508</v>
      </c>
      <c r="G16" s="528" t="s">
        <v>509</v>
      </c>
      <c r="H16" s="528">
        <v>158827</v>
      </c>
      <c r="I16" s="528">
        <v>58827</v>
      </c>
      <c r="J16" s="528" t="s">
        <v>527</v>
      </c>
      <c r="K16" s="528" t="s">
        <v>528</v>
      </c>
      <c r="L16" s="531">
        <v>162.49</v>
      </c>
      <c r="M16" s="531">
        <v>16</v>
      </c>
      <c r="N16" s="532">
        <v>2599.84</v>
      </c>
    </row>
    <row r="17" spans="1:14" ht="14.4" customHeight="1" x14ac:dyDescent="0.3">
      <c r="A17" s="526" t="s">
        <v>487</v>
      </c>
      <c r="B17" s="527" t="s">
        <v>488</v>
      </c>
      <c r="C17" s="528" t="s">
        <v>502</v>
      </c>
      <c r="D17" s="529" t="s">
        <v>503</v>
      </c>
      <c r="E17" s="530">
        <v>50113001</v>
      </c>
      <c r="F17" s="529" t="s">
        <v>508</v>
      </c>
      <c r="G17" s="528" t="s">
        <v>509</v>
      </c>
      <c r="H17" s="528">
        <v>102133</v>
      </c>
      <c r="I17" s="528">
        <v>2133</v>
      </c>
      <c r="J17" s="528" t="s">
        <v>529</v>
      </c>
      <c r="K17" s="528" t="s">
        <v>530</v>
      </c>
      <c r="L17" s="531">
        <v>28.189969822295193</v>
      </c>
      <c r="M17" s="531">
        <v>2</v>
      </c>
      <c r="N17" s="532">
        <v>56.379939644590387</v>
      </c>
    </row>
    <row r="18" spans="1:14" ht="14.4" customHeight="1" x14ac:dyDescent="0.3">
      <c r="A18" s="526" t="s">
        <v>487</v>
      </c>
      <c r="B18" s="527" t="s">
        <v>488</v>
      </c>
      <c r="C18" s="528" t="s">
        <v>502</v>
      </c>
      <c r="D18" s="529" t="s">
        <v>503</v>
      </c>
      <c r="E18" s="530">
        <v>50113001</v>
      </c>
      <c r="F18" s="529" t="s">
        <v>508</v>
      </c>
      <c r="G18" s="528" t="s">
        <v>509</v>
      </c>
      <c r="H18" s="528">
        <v>198872</v>
      </c>
      <c r="I18" s="528">
        <v>98872</v>
      </c>
      <c r="J18" s="528" t="s">
        <v>531</v>
      </c>
      <c r="K18" s="528" t="s">
        <v>532</v>
      </c>
      <c r="L18" s="531">
        <v>312.83999999999986</v>
      </c>
      <c r="M18" s="531">
        <v>1</v>
      </c>
      <c r="N18" s="532">
        <v>312.83999999999986</v>
      </c>
    </row>
    <row r="19" spans="1:14" ht="14.4" customHeight="1" x14ac:dyDescent="0.3">
      <c r="A19" s="526" t="s">
        <v>487</v>
      </c>
      <c r="B19" s="527" t="s">
        <v>488</v>
      </c>
      <c r="C19" s="528" t="s">
        <v>502</v>
      </c>
      <c r="D19" s="529" t="s">
        <v>503</v>
      </c>
      <c r="E19" s="530">
        <v>50113001</v>
      </c>
      <c r="F19" s="529" t="s">
        <v>508</v>
      </c>
      <c r="G19" s="528" t="s">
        <v>509</v>
      </c>
      <c r="H19" s="528">
        <v>198876</v>
      </c>
      <c r="I19" s="528">
        <v>98876</v>
      </c>
      <c r="J19" s="528" t="s">
        <v>531</v>
      </c>
      <c r="K19" s="528" t="s">
        <v>533</v>
      </c>
      <c r="L19" s="531">
        <v>255.20000000000005</v>
      </c>
      <c r="M19" s="531">
        <v>1</v>
      </c>
      <c r="N19" s="532">
        <v>255.20000000000005</v>
      </c>
    </row>
    <row r="20" spans="1:14" ht="14.4" customHeight="1" x14ac:dyDescent="0.3">
      <c r="A20" s="526" t="s">
        <v>487</v>
      </c>
      <c r="B20" s="527" t="s">
        <v>488</v>
      </c>
      <c r="C20" s="528" t="s">
        <v>502</v>
      </c>
      <c r="D20" s="529" t="s">
        <v>503</v>
      </c>
      <c r="E20" s="530">
        <v>50113001</v>
      </c>
      <c r="F20" s="529" t="s">
        <v>508</v>
      </c>
      <c r="G20" s="528" t="s">
        <v>509</v>
      </c>
      <c r="H20" s="528">
        <v>193746</v>
      </c>
      <c r="I20" s="528">
        <v>93746</v>
      </c>
      <c r="J20" s="528" t="s">
        <v>534</v>
      </c>
      <c r="K20" s="528" t="s">
        <v>535</v>
      </c>
      <c r="L20" s="531">
        <v>375.79999999999995</v>
      </c>
      <c r="M20" s="531">
        <v>4</v>
      </c>
      <c r="N20" s="532">
        <v>1503.1999999999998</v>
      </c>
    </row>
    <row r="21" spans="1:14" ht="14.4" customHeight="1" x14ac:dyDescent="0.3">
      <c r="A21" s="526" t="s">
        <v>487</v>
      </c>
      <c r="B21" s="527" t="s">
        <v>488</v>
      </c>
      <c r="C21" s="528" t="s">
        <v>502</v>
      </c>
      <c r="D21" s="529" t="s">
        <v>503</v>
      </c>
      <c r="E21" s="530">
        <v>50113001</v>
      </c>
      <c r="F21" s="529" t="s">
        <v>508</v>
      </c>
      <c r="G21" s="528" t="s">
        <v>509</v>
      </c>
      <c r="H21" s="528">
        <v>51366</v>
      </c>
      <c r="I21" s="528">
        <v>51366</v>
      </c>
      <c r="J21" s="528" t="s">
        <v>536</v>
      </c>
      <c r="K21" s="528" t="s">
        <v>537</v>
      </c>
      <c r="L21" s="531">
        <v>171.59999982860833</v>
      </c>
      <c r="M21" s="531">
        <v>5</v>
      </c>
      <c r="N21" s="532">
        <v>857.99999914304169</v>
      </c>
    </row>
    <row r="22" spans="1:14" ht="14.4" customHeight="1" x14ac:dyDescent="0.3">
      <c r="A22" s="526" t="s">
        <v>487</v>
      </c>
      <c r="B22" s="527" t="s">
        <v>488</v>
      </c>
      <c r="C22" s="528" t="s">
        <v>502</v>
      </c>
      <c r="D22" s="529" t="s">
        <v>503</v>
      </c>
      <c r="E22" s="530">
        <v>50113001</v>
      </c>
      <c r="F22" s="529" t="s">
        <v>508</v>
      </c>
      <c r="G22" s="528" t="s">
        <v>509</v>
      </c>
      <c r="H22" s="528">
        <v>51367</v>
      </c>
      <c r="I22" s="528">
        <v>51367</v>
      </c>
      <c r="J22" s="528" t="s">
        <v>536</v>
      </c>
      <c r="K22" s="528" t="s">
        <v>538</v>
      </c>
      <c r="L22" s="531">
        <v>92.950000000000031</v>
      </c>
      <c r="M22" s="531">
        <v>24</v>
      </c>
      <c r="N22" s="532">
        <v>2230.8000000000006</v>
      </c>
    </row>
    <row r="23" spans="1:14" ht="14.4" customHeight="1" x14ac:dyDescent="0.3">
      <c r="A23" s="526" t="s">
        <v>487</v>
      </c>
      <c r="B23" s="527" t="s">
        <v>488</v>
      </c>
      <c r="C23" s="528" t="s">
        <v>502</v>
      </c>
      <c r="D23" s="529" t="s">
        <v>503</v>
      </c>
      <c r="E23" s="530">
        <v>50113001</v>
      </c>
      <c r="F23" s="529" t="s">
        <v>508</v>
      </c>
      <c r="G23" s="528" t="s">
        <v>509</v>
      </c>
      <c r="H23" s="528">
        <v>51383</v>
      </c>
      <c r="I23" s="528">
        <v>51383</v>
      </c>
      <c r="J23" s="528" t="s">
        <v>536</v>
      </c>
      <c r="K23" s="528" t="s">
        <v>539</v>
      </c>
      <c r="L23" s="531">
        <v>93.5</v>
      </c>
      <c r="M23" s="531">
        <v>20</v>
      </c>
      <c r="N23" s="532">
        <v>1870</v>
      </c>
    </row>
    <row r="24" spans="1:14" ht="14.4" customHeight="1" x14ac:dyDescent="0.3">
      <c r="A24" s="526" t="s">
        <v>487</v>
      </c>
      <c r="B24" s="527" t="s">
        <v>488</v>
      </c>
      <c r="C24" s="528" t="s">
        <v>502</v>
      </c>
      <c r="D24" s="529" t="s">
        <v>503</v>
      </c>
      <c r="E24" s="530">
        <v>50113001</v>
      </c>
      <c r="F24" s="529" t="s">
        <v>508</v>
      </c>
      <c r="G24" s="528" t="s">
        <v>509</v>
      </c>
      <c r="H24" s="528">
        <v>51384</v>
      </c>
      <c r="I24" s="528">
        <v>51384</v>
      </c>
      <c r="J24" s="528" t="s">
        <v>536</v>
      </c>
      <c r="K24" s="528" t="s">
        <v>540</v>
      </c>
      <c r="L24" s="531">
        <v>192.5</v>
      </c>
      <c r="M24" s="531">
        <v>15</v>
      </c>
      <c r="N24" s="532">
        <v>2887.5</v>
      </c>
    </row>
    <row r="25" spans="1:14" ht="14.4" customHeight="1" x14ac:dyDescent="0.3">
      <c r="A25" s="526" t="s">
        <v>487</v>
      </c>
      <c r="B25" s="527" t="s">
        <v>488</v>
      </c>
      <c r="C25" s="528" t="s">
        <v>502</v>
      </c>
      <c r="D25" s="529" t="s">
        <v>503</v>
      </c>
      <c r="E25" s="530">
        <v>50113001</v>
      </c>
      <c r="F25" s="529" t="s">
        <v>508</v>
      </c>
      <c r="G25" s="528" t="s">
        <v>518</v>
      </c>
      <c r="H25" s="528">
        <v>125745</v>
      </c>
      <c r="I25" s="528">
        <v>25745</v>
      </c>
      <c r="J25" s="528" t="s">
        <v>541</v>
      </c>
      <c r="K25" s="528" t="s">
        <v>542</v>
      </c>
      <c r="L25" s="531">
        <v>482.7600000000001</v>
      </c>
      <c r="M25" s="531">
        <v>2</v>
      </c>
      <c r="N25" s="532">
        <v>965.52000000000021</v>
      </c>
    </row>
    <row r="26" spans="1:14" ht="14.4" customHeight="1" x14ac:dyDescent="0.3">
      <c r="A26" s="526" t="s">
        <v>487</v>
      </c>
      <c r="B26" s="527" t="s">
        <v>488</v>
      </c>
      <c r="C26" s="528" t="s">
        <v>502</v>
      </c>
      <c r="D26" s="529" t="s">
        <v>503</v>
      </c>
      <c r="E26" s="530">
        <v>50113001</v>
      </c>
      <c r="F26" s="529" t="s">
        <v>508</v>
      </c>
      <c r="G26" s="528" t="s">
        <v>509</v>
      </c>
      <c r="H26" s="528">
        <v>501068</v>
      </c>
      <c r="I26" s="528">
        <v>160185</v>
      </c>
      <c r="J26" s="528" t="s">
        <v>543</v>
      </c>
      <c r="K26" s="528" t="s">
        <v>544</v>
      </c>
      <c r="L26" s="531">
        <v>693</v>
      </c>
      <c r="M26" s="531">
        <v>2</v>
      </c>
      <c r="N26" s="532">
        <v>1386</v>
      </c>
    </row>
    <row r="27" spans="1:14" ht="14.4" customHeight="1" x14ac:dyDescent="0.3">
      <c r="A27" s="526" t="s">
        <v>487</v>
      </c>
      <c r="B27" s="527" t="s">
        <v>488</v>
      </c>
      <c r="C27" s="528" t="s">
        <v>502</v>
      </c>
      <c r="D27" s="529" t="s">
        <v>503</v>
      </c>
      <c r="E27" s="530">
        <v>50113001</v>
      </c>
      <c r="F27" s="529" t="s">
        <v>508</v>
      </c>
      <c r="G27" s="528" t="s">
        <v>509</v>
      </c>
      <c r="H27" s="528">
        <v>100802</v>
      </c>
      <c r="I27" s="528">
        <v>1000</v>
      </c>
      <c r="J27" s="528" t="s">
        <v>545</v>
      </c>
      <c r="K27" s="528" t="s">
        <v>546</v>
      </c>
      <c r="L27" s="531">
        <v>74.16482171034113</v>
      </c>
      <c r="M27" s="531">
        <v>7</v>
      </c>
      <c r="N27" s="532">
        <v>519.15375197238791</v>
      </c>
    </row>
    <row r="28" spans="1:14" ht="14.4" customHeight="1" x14ac:dyDescent="0.3">
      <c r="A28" s="526" t="s">
        <v>487</v>
      </c>
      <c r="B28" s="527" t="s">
        <v>488</v>
      </c>
      <c r="C28" s="528" t="s">
        <v>502</v>
      </c>
      <c r="D28" s="529" t="s">
        <v>503</v>
      </c>
      <c r="E28" s="530">
        <v>50113001</v>
      </c>
      <c r="F28" s="529" t="s">
        <v>508</v>
      </c>
      <c r="G28" s="528" t="s">
        <v>509</v>
      </c>
      <c r="H28" s="528">
        <v>902054</v>
      </c>
      <c r="I28" s="528">
        <v>0</v>
      </c>
      <c r="J28" s="528" t="s">
        <v>547</v>
      </c>
      <c r="K28" s="528" t="s">
        <v>548</v>
      </c>
      <c r="L28" s="531">
        <v>422.46460053567802</v>
      </c>
      <c r="M28" s="531">
        <v>1</v>
      </c>
      <c r="N28" s="532">
        <v>422.46460053567802</v>
      </c>
    </row>
    <row r="29" spans="1:14" ht="14.4" customHeight="1" x14ac:dyDescent="0.3">
      <c r="A29" s="526" t="s">
        <v>487</v>
      </c>
      <c r="B29" s="527" t="s">
        <v>488</v>
      </c>
      <c r="C29" s="528" t="s">
        <v>502</v>
      </c>
      <c r="D29" s="529" t="s">
        <v>503</v>
      </c>
      <c r="E29" s="530">
        <v>50113001</v>
      </c>
      <c r="F29" s="529" t="s">
        <v>508</v>
      </c>
      <c r="G29" s="528" t="s">
        <v>509</v>
      </c>
      <c r="H29" s="528">
        <v>911952</v>
      </c>
      <c r="I29" s="528">
        <v>0</v>
      </c>
      <c r="J29" s="528" t="s">
        <v>549</v>
      </c>
      <c r="K29" s="528" t="s">
        <v>489</v>
      </c>
      <c r="L29" s="531">
        <v>49.203113306875892</v>
      </c>
      <c r="M29" s="531">
        <v>150</v>
      </c>
      <c r="N29" s="532">
        <v>7380.466996031384</v>
      </c>
    </row>
    <row r="30" spans="1:14" ht="14.4" customHeight="1" x14ac:dyDescent="0.3">
      <c r="A30" s="526" t="s">
        <v>487</v>
      </c>
      <c r="B30" s="527" t="s">
        <v>488</v>
      </c>
      <c r="C30" s="528" t="s">
        <v>502</v>
      </c>
      <c r="D30" s="529" t="s">
        <v>503</v>
      </c>
      <c r="E30" s="530">
        <v>50113001</v>
      </c>
      <c r="F30" s="529" t="s">
        <v>508</v>
      </c>
      <c r="G30" s="528" t="s">
        <v>509</v>
      </c>
      <c r="H30" s="528">
        <v>397238</v>
      </c>
      <c r="I30" s="528">
        <v>0</v>
      </c>
      <c r="J30" s="528" t="s">
        <v>550</v>
      </c>
      <c r="K30" s="528" t="s">
        <v>551</v>
      </c>
      <c r="L30" s="531">
        <v>93.520994448573603</v>
      </c>
      <c r="M30" s="531">
        <v>2</v>
      </c>
      <c r="N30" s="532">
        <v>187.04198889714721</v>
      </c>
    </row>
    <row r="31" spans="1:14" ht="14.4" customHeight="1" x14ac:dyDescent="0.3">
      <c r="A31" s="526" t="s">
        <v>487</v>
      </c>
      <c r="B31" s="527" t="s">
        <v>488</v>
      </c>
      <c r="C31" s="528" t="s">
        <v>502</v>
      </c>
      <c r="D31" s="529" t="s">
        <v>503</v>
      </c>
      <c r="E31" s="530">
        <v>50113001</v>
      </c>
      <c r="F31" s="529" t="s">
        <v>508</v>
      </c>
      <c r="G31" s="528" t="s">
        <v>509</v>
      </c>
      <c r="H31" s="528">
        <v>930308</v>
      </c>
      <c r="I31" s="528">
        <v>0</v>
      </c>
      <c r="J31" s="528" t="s">
        <v>552</v>
      </c>
      <c r="K31" s="528" t="s">
        <v>489</v>
      </c>
      <c r="L31" s="531">
        <v>423.3989897716292</v>
      </c>
      <c r="M31" s="531">
        <v>1</v>
      </c>
      <c r="N31" s="532">
        <v>423.3989897716292</v>
      </c>
    </row>
    <row r="32" spans="1:14" ht="14.4" customHeight="1" x14ac:dyDescent="0.3">
      <c r="A32" s="526" t="s">
        <v>487</v>
      </c>
      <c r="B32" s="527" t="s">
        <v>488</v>
      </c>
      <c r="C32" s="528" t="s">
        <v>502</v>
      </c>
      <c r="D32" s="529" t="s">
        <v>503</v>
      </c>
      <c r="E32" s="530">
        <v>50113001</v>
      </c>
      <c r="F32" s="529" t="s">
        <v>508</v>
      </c>
      <c r="G32" s="528" t="s">
        <v>509</v>
      </c>
      <c r="H32" s="528">
        <v>500989</v>
      </c>
      <c r="I32" s="528">
        <v>0</v>
      </c>
      <c r="J32" s="528" t="s">
        <v>553</v>
      </c>
      <c r="K32" s="528" t="s">
        <v>489</v>
      </c>
      <c r="L32" s="531">
        <v>62.258146995307563</v>
      </c>
      <c r="M32" s="531">
        <v>1</v>
      </c>
      <c r="N32" s="532">
        <v>62.258146995307563</v>
      </c>
    </row>
    <row r="33" spans="1:14" ht="14.4" customHeight="1" x14ac:dyDescent="0.3">
      <c r="A33" s="526" t="s">
        <v>487</v>
      </c>
      <c r="B33" s="527" t="s">
        <v>488</v>
      </c>
      <c r="C33" s="528" t="s">
        <v>502</v>
      </c>
      <c r="D33" s="529" t="s">
        <v>503</v>
      </c>
      <c r="E33" s="530">
        <v>50113001</v>
      </c>
      <c r="F33" s="529" t="s">
        <v>508</v>
      </c>
      <c r="G33" s="528" t="s">
        <v>509</v>
      </c>
      <c r="H33" s="528">
        <v>900321</v>
      </c>
      <c r="I33" s="528">
        <v>0</v>
      </c>
      <c r="J33" s="528" t="s">
        <v>554</v>
      </c>
      <c r="K33" s="528" t="s">
        <v>489</v>
      </c>
      <c r="L33" s="531">
        <v>68.028844828510728</v>
      </c>
      <c r="M33" s="531">
        <v>164</v>
      </c>
      <c r="N33" s="532">
        <v>11156.73055187576</v>
      </c>
    </row>
    <row r="34" spans="1:14" ht="14.4" customHeight="1" x14ac:dyDescent="0.3">
      <c r="A34" s="526" t="s">
        <v>487</v>
      </c>
      <c r="B34" s="527" t="s">
        <v>488</v>
      </c>
      <c r="C34" s="528" t="s">
        <v>502</v>
      </c>
      <c r="D34" s="529" t="s">
        <v>503</v>
      </c>
      <c r="E34" s="530">
        <v>50113001</v>
      </c>
      <c r="F34" s="529" t="s">
        <v>508</v>
      </c>
      <c r="G34" s="528" t="s">
        <v>509</v>
      </c>
      <c r="H34" s="528">
        <v>900435</v>
      </c>
      <c r="I34" s="528">
        <v>0</v>
      </c>
      <c r="J34" s="528" t="s">
        <v>555</v>
      </c>
      <c r="K34" s="528" t="s">
        <v>489</v>
      </c>
      <c r="L34" s="531">
        <v>70.746092731621573</v>
      </c>
      <c r="M34" s="531">
        <v>10</v>
      </c>
      <c r="N34" s="532">
        <v>707.4609273162157</v>
      </c>
    </row>
    <row r="35" spans="1:14" ht="14.4" customHeight="1" x14ac:dyDescent="0.3">
      <c r="A35" s="526" t="s">
        <v>487</v>
      </c>
      <c r="B35" s="527" t="s">
        <v>488</v>
      </c>
      <c r="C35" s="528" t="s">
        <v>502</v>
      </c>
      <c r="D35" s="529" t="s">
        <v>503</v>
      </c>
      <c r="E35" s="530">
        <v>50113001</v>
      </c>
      <c r="F35" s="529" t="s">
        <v>508</v>
      </c>
      <c r="G35" s="528" t="s">
        <v>509</v>
      </c>
      <c r="H35" s="528">
        <v>900823</v>
      </c>
      <c r="I35" s="528">
        <v>0</v>
      </c>
      <c r="J35" s="528" t="s">
        <v>556</v>
      </c>
      <c r="K35" s="528" t="s">
        <v>489</v>
      </c>
      <c r="L35" s="531">
        <v>68.311943174367599</v>
      </c>
      <c r="M35" s="531">
        <v>1</v>
      </c>
      <c r="N35" s="532">
        <v>68.311943174367599</v>
      </c>
    </row>
    <row r="36" spans="1:14" ht="14.4" customHeight="1" x14ac:dyDescent="0.3">
      <c r="A36" s="526" t="s">
        <v>487</v>
      </c>
      <c r="B36" s="527" t="s">
        <v>488</v>
      </c>
      <c r="C36" s="528" t="s">
        <v>502</v>
      </c>
      <c r="D36" s="529" t="s">
        <v>503</v>
      </c>
      <c r="E36" s="530">
        <v>50113001</v>
      </c>
      <c r="F36" s="529" t="s">
        <v>508</v>
      </c>
      <c r="G36" s="528" t="s">
        <v>509</v>
      </c>
      <c r="H36" s="528">
        <v>900438</v>
      </c>
      <c r="I36" s="528">
        <v>0</v>
      </c>
      <c r="J36" s="528" t="s">
        <v>557</v>
      </c>
      <c r="K36" s="528" t="s">
        <v>489</v>
      </c>
      <c r="L36" s="531">
        <v>184.25747002561985</v>
      </c>
      <c r="M36" s="531">
        <v>2</v>
      </c>
      <c r="N36" s="532">
        <v>368.51494005123971</v>
      </c>
    </row>
    <row r="37" spans="1:14" ht="14.4" customHeight="1" x14ac:dyDescent="0.3">
      <c r="A37" s="526" t="s">
        <v>487</v>
      </c>
      <c r="B37" s="527" t="s">
        <v>488</v>
      </c>
      <c r="C37" s="528" t="s">
        <v>502</v>
      </c>
      <c r="D37" s="529" t="s">
        <v>503</v>
      </c>
      <c r="E37" s="530">
        <v>50113001</v>
      </c>
      <c r="F37" s="529" t="s">
        <v>508</v>
      </c>
      <c r="G37" s="528" t="s">
        <v>509</v>
      </c>
      <c r="H37" s="528">
        <v>102439</v>
      </c>
      <c r="I37" s="528">
        <v>2439</v>
      </c>
      <c r="J37" s="528" t="s">
        <v>558</v>
      </c>
      <c r="K37" s="528" t="s">
        <v>559</v>
      </c>
      <c r="L37" s="531">
        <v>281.17200000000003</v>
      </c>
      <c r="M37" s="531">
        <v>10</v>
      </c>
      <c r="N37" s="532">
        <v>2811.7200000000003</v>
      </c>
    </row>
    <row r="38" spans="1:14" ht="14.4" customHeight="1" x14ac:dyDescent="0.3">
      <c r="A38" s="526" t="s">
        <v>487</v>
      </c>
      <c r="B38" s="527" t="s">
        <v>488</v>
      </c>
      <c r="C38" s="528" t="s">
        <v>502</v>
      </c>
      <c r="D38" s="529" t="s">
        <v>503</v>
      </c>
      <c r="E38" s="530">
        <v>50113001</v>
      </c>
      <c r="F38" s="529" t="s">
        <v>508</v>
      </c>
      <c r="G38" s="528" t="s">
        <v>509</v>
      </c>
      <c r="H38" s="528">
        <v>102684</v>
      </c>
      <c r="I38" s="528">
        <v>2684</v>
      </c>
      <c r="J38" s="528" t="s">
        <v>560</v>
      </c>
      <c r="K38" s="528" t="s">
        <v>561</v>
      </c>
      <c r="L38" s="531">
        <v>72.42</v>
      </c>
      <c r="M38" s="531">
        <v>25</v>
      </c>
      <c r="N38" s="532">
        <v>1810.5</v>
      </c>
    </row>
    <row r="39" spans="1:14" ht="14.4" customHeight="1" x14ac:dyDescent="0.3">
      <c r="A39" s="526" t="s">
        <v>487</v>
      </c>
      <c r="B39" s="527" t="s">
        <v>488</v>
      </c>
      <c r="C39" s="528" t="s">
        <v>502</v>
      </c>
      <c r="D39" s="529" t="s">
        <v>503</v>
      </c>
      <c r="E39" s="530">
        <v>50113001</v>
      </c>
      <c r="F39" s="529" t="s">
        <v>508</v>
      </c>
      <c r="G39" s="528" t="s">
        <v>509</v>
      </c>
      <c r="H39" s="528">
        <v>100502</v>
      </c>
      <c r="I39" s="528">
        <v>502</v>
      </c>
      <c r="J39" s="528" t="s">
        <v>560</v>
      </c>
      <c r="K39" s="528" t="s">
        <v>562</v>
      </c>
      <c r="L39" s="531">
        <v>192.98750000000007</v>
      </c>
      <c r="M39" s="531">
        <v>16</v>
      </c>
      <c r="N39" s="532">
        <v>3087.8000000000011</v>
      </c>
    </row>
    <row r="40" spans="1:14" ht="14.4" customHeight="1" x14ac:dyDescent="0.3">
      <c r="A40" s="526" t="s">
        <v>487</v>
      </c>
      <c r="B40" s="527" t="s">
        <v>488</v>
      </c>
      <c r="C40" s="528" t="s">
        <v>502</v>
      </c>
      <c r="D40" s="529" t="s">
        <v>503</v>
      </c>
      <c r="E40" s="530">
        <v>50113001</v>
      </c>
      <c r="F40" s="529" t="s">
        <v>508</v>
      </c>
      <c r="G40" s="528" t="s">
        <v>509</v>
      </c>
      <c r="H40" s="528">
        <v>849941</v>
      </c>
      <c r="I40" s="528">
        <v>162142</v>
      </c>
      <c r="J40" s="528" t="s">
        <v>563</v>
      </c>
      <c r="K40" s="528" t="s">
        <v>564</v>
      </c>
      <c r="L40" s="531">
        <v>28.410000000000004</v>
      </c>
      <c r="M40" s="531">
        <v>5</v>
      </c>
      <c r="N40" s="532">
        <v>142.05000000000001</v>
      </c>
    </row>
    <row r="41" spans="1:14" ht="14.4" customHeight="1" x14ac:dyDescent="0.3">
      <c r="A41" s="526" t="s">
        <v>487</v>
      </c>
      <c r="B41" s="527" t="s">
        <v>488</v>
      </c>
      <c r="C41" s="528" t="s">
        <v>502</v>
      </c>
      <c r="D41" s="529" t="s">
        <v>503</v>
      </c>
      <c r="E41" s="530">
        <v>50113001</v>
      </c>
      <c r="F41" s="529" t="s">
        <v>508</v>
      </c>
      <c r="G41" s="528" t="s">
        <v>518</v>
      </c>
      <c r="H41" s="528">
        <v>131934</v>
      </c>
      <c r="I41" s="528">
        <v>31934</v>
      </c>
      <c r="J41" s="528" t="s">
        <v>565</v>
      </c>
      <c r="K41" s="528" t="s">
        <v>566</v>
      </c>
      <c r="L41" s="531">
        <v>50.169999999999966</v>
      </c>
      <c r="M41" s="531">
        <v>1</v>
      </c>
      <c r="N41" s="532">
        <v>50.169999999999966</v>
      </c>
    </row>
    <row r="42" spans="1:14" ht="14.4" customHeight="1" x14ac:dyDescent="0.3">
      <c r="A42" s="526" t="s">
        <v>487</v>
      </c>
      <c r="B42" s="527" t="s">
        <v>488</v>
      </c>
      <c r="C42" s="528" t="s">
        <v>502</v>
      </c>
      <c r="D42" s="529" t="s">
        <v>503</v>
      </c>
      <c r="E42" s="530">
        <v>50113006</v>
      </c>
      <c r="F42" s="529" t="s">
        <v>567</v>
      </c>
      <c r="G42" s="528" t="s">
        <v>518</v>
      </c>
      <c r="H42" s="528">
        <v>33648</v>
      </c>
      <c r="I42" s="528">
        <v>33648</v>
      </c>
      <c r="J42" s="528" t="s">
        <v>568</v>
      </c>
      <c r="K42" s="528" t="s">
        <v>569</v>
      </c>
      <c r="L42" s="531">
        <v>166.65</v>
      </c>
      <c r="M42" s="531">
        <v>3</v>
      </c>
      <c r="N42" s="532">
        <v>499.95</v>
      </c>
    </row>
    <row r="43" spans="1:14" ht="14.4" customHeight="1" x14ac:dyDescent="0.3">
      <c r="A43" s="526" t="s">
        <v>487</v>
      </c>
      <c r="B43" s="527" t="s">
        <v>488</v>
      </c>
      <c r="C43" s="528" t="s">
        <v>502</v>
      </c>
      <c r="D43" s="529" t="s">
        <v>503</v>
      </c>
      <c r="E43" s="530">
        <v>50113009</v>
      </c>
      <c r="F43" s="529" t="s">
        <v>570</v>
      </c>
      <c r="G43" s="528" t="s">
        <v>518</v>
      </c>
      <c r="H43" s="528">
        <v>165978</v>
      </c>
      <c r="I43" s="528">
        <v>65978</v>
      </c>
      <c r="J43" s="528" t="s">
        <v>571</v>
      </c>
      <c r="K43" s="528" t="s">
        <v>572</v>
      </c>
      <c r="L43" s="531">
        <v>842.60102112676043</v>
      </c>
      <c r="M43" s="531">
        <v>568</v>
      </c>
      <c r="N43" s="532">
        <v>478597.37999999995</v>
      </c>
    </row>
    <row r="44" spans="1:14" ht="14.4" customHeight="1" x14ac:dyDescent="0.3">
      <c r="A44" s="526" t="s">
        <v>487</v>
      </c>
      <c r="B44" s="527" t="s">
        <v>488</v>
      </c>
      <c r="C44" s="528" t="s">
        <v>502</v>
      </c>
      <c r="D44" s="529" t="s">
        <v>503</v>
      </c>
      <c r="E44" s="530">
        <v>50113009</v>
      </c>
      <c r="F44" s="529" t="s">
        <v>570</v>
      </c>
      <c r="G44" s="528" t="s">
        <v>518</v>
      </c>
      <c r="H44" s="528">
        <v>103132</v>
      </c>
      <c r="I44" s="528">
        <v>3132</v>
      </c>
      <c r="J44" s="528" t="s">
        <v>573</v>
      </c>
      <c r="K44" s="528" t="s">
        <v>574</v>
      </c>
      <c r="L44" s="531">
        <v>1955.5210577265198</v>
      </c>
      <c r="M44" s="531">
        <v>165</v>
      </c>
      <c r="N44" s="532">
        <v>322660.97452487575</v>
      </c>
    </row>
    <row r="45" spans="1:14" ht="14.4" customHeight="1" x14ac:dyDescent="0.3">
      <c r="A45" s="526" t="s">
        <v>487</v>
      </c>
      <c r="B45" s="527" t="s">
        <v>488</v>
      </c>
      <c r="C45" s="528" t="s">
        <v>502</v>
      </c>
      <c r="D45" s="529" t="s">
        <v>503</v>
      </c>
      <c r="E45" s="530">
        <v>50113009</v>
      </c>
      <c r="F45" s="529" t="s">
        <v>570</v>
      </c>
      <c r="G45" s="528" t="s">
        <v>518</v>
      </c>
      <c r="H45" s="528">
        <v>103134</v>
      </c>
      <c r="I45" s="528">
        <v>3134</v>
      </c>
      <c r="J45" s="528" t="s">
        <v>573</v>
      </c>
      <c r="K45" s="528" t="s">
        <v>575</v>
      </c>
      <c r="L45" s="531">
        <v>4952.666531849869</v>
      </c>
      <c r="M45" s="531">
        <v>26</v>
      </c>
      <c r="N45" s="532">
        <v>128769.3298280966</v>
      </c>
    </row>
    <row r="46" spans="1:14" ht="14.4" customHeight="1" x14ac:dyDescent="0.3">
      <c r="A46" s="526" t="s">
        <v>487</v>
      </c>
      <c r="B46" s="527" t="s">
        <v>488</v>
      </c>
      <c r="C46" s="528" t="s">
        <v>502</v>
      </c>
      <c r="D46" s="529" t="s">
        <v>503</v>
      </c>
      <c r="E46" s="530">
        <v>50113009</v>
      </c>
      <c r="F46" s="529" t="s">
        <v>570</v>
      </c>
      <c r="G46" s="528" t="s">
        <v>489</v>
      </c>
      <c r="H46" s="528">
        <v>122075</v>
      </c>
      <c r="I46" s="528">
        <v>22075</v>
      </c>
      <c r="J46" s="528" t="s">
        <v>576</v>
      </c>
      <c r="K46" s="528" t="s">
        <v>577</v>
      </c>
      <c r="L46" s="531">
        <v>946.03299088805386</v>
      </c>
      <c r="M46" s="531">
        <v>387</v>
      </c>
      <c r="N46" s="532">
        <v>366114.76747367682</v>
      </c>
    </row>
    <row r="47" spans="1:14" ht="14.4" customHeight="1" x14ac:dyDescent="0.3">
      <c r="A47" s="526" t="s">
        <v>487</v>
      </c>
      <c r="B47" s="527" t="s">
        <v>488</v>
      </c>
      <c r="C47" s="528" t="s">
        <v>502</v>
      </c>
      <c r="D47" s="529" t="s">
        <v>503</v>
      </c>
      <c r="E47" s="530">
        <v>50113009</v>
      </c>
      <c r="F47" s="529" t="s">
        <v>570</v>
      </c>
      <c r="G47" s="528" t="s">
        <v>509</v>
      </c>
      <c r="H47" s="528">
        <v>195607</v>
      </c>
      <c r="I47" s="528">
        <v>95607</v>
      </c>
      <c r="J47" s="528" t="s">
        <v>578</v>
      </c>
      <c r="K47" s="528" t="s">
        <v>579</v>
      </c>
      <c r="L47" s="531">
        <v>395.93</v>
      </c>
      <c r="M47" s="531">
        <v>18</v>
      </c>
      <c r="N47" s="532">
        <v>7126.74</v>
      </c>
    </row>
    <row r="48" spans="1:14" ht="14.4" customHeight="1" x14ac:dyDescent="0.3">
      <c r="A48" s="526" t="s">
        <v>487</v>
      </c>
      <c r="B48" s="527" t="s">
        <v>488</v>
      </c>
      <c r="C48" s="528" t="s">
        <v>502</v>
      </c>
      <c r="D48" s="529" t="s">
        <v>503</v>
      </c>
      <c r="E48" s="530">
        <v>50113009</v>
      </c>
      <c r="F48" s="529" t="s">
        <v>570</v>
      </c>
      <c r="G48" s="528" t="s">
        <v>509</v>
      </c>
      <c r="H48" s="528">
        <v>195609</v>
      </c>
      <c r="I48" s="528">
        <v>95609</v>
      </c>
      <c r="J48" s="528" t="s">
        <v>580</v>
      </c>
      <c r="K48" s="528" t="s">
        <v>581</v>
      </c>
      <c r="L48" s="531">
        <v>718.82982942430704</v>
      </c>
      <c r="M48" s="531">
        <v>67</v>
      </c>
      <c r="N48" s="532">
        <v>48161.598571428571</v>
      </c>
    </row>
    <row r="49" spans="1:14" ht="14.4" customHeight="1" x14ac:dyDescent="0.3">
      <c r="A49" s="526" t="s">
        <v>487</v>
      </c>
      <c r="B49" s="527" t="s">
        <v>488</v>
      </c>
      <c r="C49" s="528" t="s">
        <v>502</v>
      </c>
      <c r="D49" s="529" t="s">
        <v>503</v>
      </c>
      <c r="E49" s="530">
        <v>50113009</v>
      </c>
      <c r="F49" s="529" t="s">
        <v>570</v>
      </c>
      <c r="G49" s="528" t="s">
        <v>518</v>
      </c>
      <c r="H49" s="528">
        <v>102920</v>
      </c>
      <c r="I49" s="528">
        <v>2920</v>
      </c>
      <c r="J49" s="528" t="s">
        <v>582</v>
      </c>
      <c r="K49" s="528" t="s">
        <v>583</v>
      </c>
      <c r="L49" s="531">
        <v>1662.275980085449</v>
      </c>
      <c r="M49" s="531">
        <v>74</v>
      </c>
      <c r="N49" s="532">
        <v>123008.42252632322</v>
      </c>
    </row>
    <row r="50" spans="1:14" ht="14.4" customHeight="1" x14ac:dyDescent="0.3">
      <c r="A50" s="526" t="s">
        <v>487</v>
      </c>
      <c r="B50" s="527" t="s">
        <v>488</v>
      </c>
      <c r="C50" s="528" t="s">
        <v>502</v>
      </c>
      <c r="D50" s="529" t="s">
        <v>503</v>
      </c>
      <c r="E50" s="530">
        <v>50113009</v>
      </c>
      <c r="F50" s="529" t="s">
        <v>570</v>
      </c>
      <c r="G50" s="528" t="s">
        <v>518</v>
      </c>
      <c r="H50" s="528">
        <v>151208</v>
      </c>
      <c r="I50" s="528">
        <v>151208</v>
      </c>
      <c r="J50" s="528" t="s">
        <v>584</v>
      </c>
      <c r="K50" s="528" t="s">
        <v>585</v>
      </c>
      <c r="L50" s="531">
        <v>28668.223479671738</v>
      </c>
      <c r="M50" s="531">
        <v>31</v>
      </c>
      <c r="N50" s="532">
        <v>888714.92786982388</v>
      </c>
    </row>
    <row r="51" spans="1:14" ht="14.4" customHeight="1" x14ac:dyDescent="0.3">
      <c r="A51" s="526" t="s">
        <v>487</v>
      </c>
      <c r="B51" s="527" t="s">
        <v>488</v>
      </c>
      <c r="C51" s="528" t="s">
        <v>502</v>
      </c>
      <c r="D51" s="529" t="s">
        <v>503</v>
      </c>
      <c r="E51" s="530">
        <v>50113009</v>
      </c>
      <c r="F51" s="529" t="s">
        <v>570</v>
      </c>
      <c r="G51" s="528" t="s">
        <v>518</v>
      </c>
      <c r="H51" s="528">
        <v>193626</v>
      </c>
      <c r="I51" s="528">
        <v>93626</v>
      </c>
      <c r="J51" s="528" t="s">
        <v>584</v>
      </c>
      <c r="K51" s="528" t="s">
        <v>586</v>
      </c>
      <c r="L51" s="531">
        <v>1370.14706850372</v>
      </c>
      <c r="M51" s="531">
        <v>335</v>
      </c>
      <c r="N51" s="532">
        <v>458999.26794874622</v>
      </c>
    </row>
    <row r="52" spans="1:14" ht="14.4" customHeight="1" x14ac:dyDescent="0.3">
      <c r="A52" s="526" t="s">
        <v>487</v>
      </c>
      <c r="B52" s="527" t="s">
        <v>488</v>
      </c>
      <c r="C52" s="528" t="s">
        <v>502</v>
      </c>
      <c r="D52" s="529" t="s">
        <v>503</v>
      </c>
      <c r="E52" s="530">
        <v>50113009</v>
      </c>
      <c r="F52" s="529" t="s">
        <v>570</v>
      </c>
      <c r="G52" s="528" t="s">
        <v>518</v>
      </c>
      <c r="H52" s="528">
        <v>177024</v>
      </c>
      <c r="I52" s="528">
        <v>77024</v>
      </c>
      <c r="J52" s="528" t="s">
        <v>587</v>
      </c>
      <c r="K52" s="528" t="s">
        <v>588</v>
      </c>
      <c r="L52" s="531">
        <v>1450.8104974821667</v>
      </c>
      <c r="M52" s="531">
        <v>20</v>
      </c>
      <c r="N52" s="532">
        <v>29016.209949643337</v>
      </c>
    </row>
    <row r="53" spans="1:14" ht="14.4" customHeight="1" x14ac:dyDescent="0.3">
      <c r="A53" s="526" t="s">
        <v>487</v>
      </c>
      <c r="B53" s="527" t="s">
        <v>488</v>
      </c>
      <c r="C53" s="528" t="s">
        <v>502</v>
      </c>
      <c r="D53" s="529" t="s">
        <v>503</v>
      </c>
      <c r="E53" s="530">
        <v>50113009</v>
      </c>
      <c r="F53" s="529" t="s">
        <v>570</v>
      </c>
      <c r="G53" s="528" t="s">
        <v>518</v>
      </c>
      <c r="H53" s="528">
        <v>177018</v>
      </c>
      <c r="I53" s="528">
        <v>77018</v>
      </c>
      <c r="J53" s="528" t="s">
        <v>589</v>
      </c>
      <c r="K53" s="528" t="s">
        <v>590</v>
      </c>
      <c r="L53" s="531">
        <v>3447.5297204334356</v>
      </c>
      <c r="M53" s="531">
        <v>8</v>
      </c>
      <c r="N53" s="532">
        <v>27580.237763467485</v>
      </c>
    </row>
    <row r="54" spans="1:14" ht="14.4" customHeight="1" x14ac:dyDescent="0.3">
      <c r="A54" s="526" t="s">
        <v>487</v>
      </c>
      <c r="B54" s="527" t="s">
        <v>488</v>
      </c>
      <c r="C54" s="528" t="s">
        <v>502</v>
      </c>
      <c r="D54" s="529" t="s">
        <v>503</v>
      </c>
      <c r="E54" s="530">
        <v>50113009</v>
      </c>
      <c r="F54" s="529" t="s">
        <v>570</v>
      </c>
      <c r="G54" s="528" t="s">
        <v>518</v>
      </c>
      <c r="H54" s="528">
        <v>177019</v>
      </c>
      <c r="I54" s="528">
        <v>77019</v>
      </c>
      <c r="J54" s="528" t="s">
        <v>589</v>
      </c>
      <c r="K54" s="528" t="s">
        <v>591</v>
      </c>
      <c r="L54" s="531">
        <v>7358.2246868666243</v>
      </c>
      <c r="M54" s="531">
        <v>13</v>
      </c>
      <c r="N54" s="532">
        <v>95656.920929266111</v>
      </c>
    </row>
    <row r="55" spans="1:14" ht="14.4" customHeight="1" x14ac:dyDescent="0.3">
      <c r="A55" s="526" t="s">
        <v>487</v>
      </c>
      <c r="B55" s="527" t="s">
        <v>488</v>
      </c>
      <c r="C55" s="528" t="s">
        <v>505</v>
      </c>
      <c r="D55" s="529" t="s">
        <v>506</v>
      </c>
      <c r="E55" s="530">
        <v>50113001</v>
      </c>
      <c r="F55" s="529" t="s">
        <v>508</v>
      </c>
      <c r="G55" s="528" t="s">
        <v>509</v>
      </c>
      <c r="H55" s="528">
        <v>100362</v>
      </c>
      <c r="I55" s="528">
        <v>362</v>
      </c>
      <c r="J55" s="528" t="s">
        <v>513</v>
      </c>
      <c r="K55" s="528" t="s">
        <v>514</v>
      </c>
      <c r="L55" s="531">
        <v>87.029999999999987</v>
      </c>
      <c r="M55" s="531">
        <v>1</v>
      </c>
      <c r="N55" s="532">
        <v>87.029999999999987</v>
      </c>
    </row>
    <row r="56" spans="1:14" ht="14.4" customHeight="1" x14ac:dyDescent="0.3">
      <c r="A56" s="526" t="s">
        <v>487</v>
      </c>
      <c r="B56" s="527" t="s">
        <v>488</v>
      </c>
      <c r="C56" s="528" t="s">
        <v>505</v>
      </c>
      <c r="D56" s="529" t="s">
        <v>506</v>
      </c>
      <c r="E56" s="530">
        <v>50113001</v>
      </c>
      <c r="F56" s="529" t="s">
        <v>508</v>
      </c>
      <c r="G56" s="528" t="s">
        <v>509</v>
      </c>
      <c r="H56" s="528">
        <v>849559</v>
      </c>
      <c r="I56" s="528">
        <v>125066</v>
      </c>
      <c r="J56" s="528" t="s">
        <v>592</v>
      </c>
      <c r="K56" s="528" t="s">
        <v>593</v>
      </c>
      <c r="L56" s="531">
        <v>100.38</v>
      </c>
      <c r="M56" s="531">
        <v>1</v>
      </c>
      <c r="N56" s="532">
        <v>100.38</v>
      </c>
    </row>
    <row r="57" spans="1:14" ht="14.4" customHeight="1" x14ac:dyDescent="0.3">
      <c r="A57" s="526" t="s">
        <v>487</v>
      </c>
      <c r="B57" s="527" t="s">
        <v>488</v>
      </c>
      <c r="C57" s="528" t="s">
        <v>505</v>
      </c>
      <c r="D57" s="529" t="s">
        <v>506</v>
      </c>
      <c r="E57" s="530">
        <v>50113001</v>
      </c>
      <c r="F57" s="529" t="s">
        <v>508</v>
      </c>
      <c r="G57" s="528" t="s">
        <v>509</v>
      </c>
      <c r="H57" s="528">
        <v>100392</v>
      </c>
      <c r="I57" s="528">
        <v>392</v>
      </c>
      <c r="J57" s="528" t="s">
        <v>594</v>
      </c>
      <c r="K57" s="528" t="s">
        <v>595</v>
      </c>
      <c r="L57" s="531">
        <v>57.94</v>
      </c>
      <c r="M57" s="531">
        <v>1</v>
      </c>
      <c r="N57" s="532">
        <v>57.94</v>
      </c>
    </row>
    <row r="58" spans="1:14" ht="14.4" customHeight="1" x14ac:dyDescent="0.3">
      <c r="A58" s="526" t="s">
        <v>487</v>
      </c>
      <c r="B58" s="527" t="s">
        <v>488</v>
      </c>
      <c r="C58" s="528" t="s">
        <v>505</v>
      </c>
      <c r="D58" s="529" t="s">
        <v>506</v>
      </c>
      <c r="E58" s="530">
        <v>50113001</v>
      </c>
      <c r="F58" s="529" t="s">
        <v>508</v>
      </c>
      <c r="G58" s="528" t="s">
        <v>509</v>
      </c>
      <c r="H58" s="528">
        <v>990474</v>
      </c>
      <c r="I58" s="528">
        <v>0</v>
      </c>
      <c r="J58" s="528" t="s">
        <v>596</v>
      </c>
      <c r="K58" s="528" t="s">
        <v>489</v>
      </c>
      <c r="L58" s="531">
        <v>490.05</v>
      </c>
      <c r="M58" s="531">
        <v>1</v>
      </c>
      <c r="N58" s="532">
        <v>490.05</v>
      </c>
    </row>
    <row r="59" spans="1:14" ht="14.4" customHeight="1" x14ac:dyDescent="0.3">
      <c r="A59" s="526" t="s">
        <v>487</v>
      </c>
      <c r="B59" s="527" t="s">
        <v>488</v>
      </c>
      <c r="C59" s="528" t="s">
        <v>505</v>
      </c>
      <c r="D59" s="529" t="s">
        <v>506</v>
      </c>
      <c r="E59" s="530">
        <v>50113001</v>
      </c>
      <c r="F59" s="529" t="s">
        <v>508</v>
      </c>
      <c r="G59" s="528" t="s">
        <v>509</v>
      </c>
      <c r="H59" s="528">
        <v>920200</v>
      </c>
      <c r="I59" s="528">
        <v>15877</v>
      </c>
      <c r="J59" s="528" t="s">
        <v>597</v>
      </c>
      <c r="K59" s="528" t="s">
        <v>489</v>
      </c>
      <c r="L59" s="531">
        <v>252.97796836341558</v>
      </c>
      <c r="M59" s="531">
        <v>5</v>
      </c>
      <c r="N59" s="532">
        <v>1264.8898418170779</v>
      </c>
    </row>
    <row r="60" spans="1:14" ht="14.4" customHeight="1" x14ac:dyDescent="0.3">
      <c r="A60" s="526" t="s">
        <v>487</v>
      </c>
      <c r="B60" s="527" t="s">
        <v>488</v>
      </c>
      <c r="C60" s="528" t="s">
        <v>505</v>
      </c>
      <c r="D60" s="529" t="s">
        <v>506</v>
      </c>
      <c r="E60" s="530">
        <v>50113001</v>
      </c>
      <c r="F60" s="529" t="s">
        <v>508</v>
      </c>
      <c r="G60" s="528" t="s">
        <v>509</v>
      </c>
      <c r="H60" s="528">
        <v>900240</v>
      </c>
      <c r="I60" s="528">
        <v>0</v>
      </c>
      <c r="J60" s="528" t="s">
        <v>525</v>
      </c>
      <c r="K60" s="528" t="s">
        <v>489</v>
      </c>
      <c r="L60" s="531">
        <v>67.760004977202271</v>
      </c>
      <c r="M60" s="531">
        <v>1</v>
      </c>
      <c r="N60" s="532">
        <v>67.760004977202271</v>
      </c>
    </row>
    <row r="61" spans="1:14" ht="14.4" customHeight="1" x14ac:dyDescent="0.3">
      <c r="A61" s="526" t="s">
        <v>487</v>
      </c>
      <c r="B61" s="527" t="s">
        <v>488</v>
      </c>
      <c r="C61" s="528" t="s">
        <v>505</v>
      </c>
      <c r="D61" s="529" t="s">
        <v>506</v>
      </c>
      <c r="E61" s="530">
        <v>50113001</v>
      </c>
      <c r="F61" s="529" t="s">
        <v>508</v>
      </c>
      <c r="G61" s="528" t="s">
        <v>509</v>
      </c>
      <c r="H61" s="528">
        <v>198872</v>
      </c>
      <c r="I61" s="528">
        <v>98872</v>
      </c>
      <c r="J61" s="528" t="s">
        <v>531</v>
      </c>
      <c r="K61" s="528" t="s">
        <v>532</v>
      </c>
      <c r="L61" s="531">
        <v>312.83999999999997</v>
      </c>
      <c r="M61" s="531">
        <v>11</v>
      </c>
      <c r="N61" s="532">
        <v>3441.24</v>
      </c>
    </row>
    <row r="62" spans="1:14" ht="14.4" customHeight="1" x14ac:dyDescent="0.3">
      <c r="A62" s="526" t="s">
        <v>487</v>
      </c>
      <c r="B62" s="527" t="s">
        <v>488</v>
      </c>
      <c r="C62" s="528" t="s">
        <v>505</v>
      </c>
      <c r="D62" s="529" t="s">
        <v>506</v>
      </c>
      <c r="E62" s="530">
        <v>50113001</v>
      </c>
      <c r="F62" s="529" t="s">
        <v>508</v>
      </c>
      <c r="G62" s="528" t="s">
        <v>509</v>
      </c>
      <c r="H62" s="528">
        <v>198876</v>
      </c>
      <c r="I62" s="528">
        <v>98876</v>
      </c>
      <c r="J62" s="528" t="s">
        <v>531</v>
      </c>
      <c r="K62" s="528" t="s">
        <v>533</v>
      </c>
      <c r="L62" s="531">
        <v>255.20000000000002</v>
      </c>
      <c r="M62" s="531">
        <v>13</v>
      </c>
      <c r="N62" s="532">
        <v>3317.6000000000004</v>
      </c>
    </row>
    <row r="63" spans="1:14" ht="14.4" customHeight="1" x14ac:dyDescent="0.3">
      <c r="A63" s="526" t="s">
        <v>487</v>
      </c>
      <c r="B63" s="527" t="s">
        <v>488</v>
      </c>
      <c r="C63" s="528" t="s">
        <v>505</v>
      </c>
      <c r="D63" s="529" t="s">
        <v>506</v>
      </c>
      <c r="E63" s="530">
        <v>50113001</v>
      </c>
      <c r="F63" s="529" t="s">
        <v>508</v>
      </c>
      <c r="G63" s="528" t="s">
        <v>509</v>
      </c>
      <c r="H63" s="528">
        <v>193746</v>
      </c>
      <c r="I63" s="528">
        <v>93746</v>
      </c>
      <c r="J63" s="528" t="s">
        <v>534</v>
      </c>
      <c r="K63" s="528" t="s">
        <v>535</v>
      </c>
      <c r="L63" s="531">
        <v>375.80000000000007</v>
      </c>
      <c r="M63" s="531">
        <v>28</v>
      </c>
      <c r="N63" s="532">
        <v>10522.400000000001</v>
      </c>
    </row>
    <row r="64" spans="1:14" ht="14.4" customHeight="1" x14ac:dyDescent="0.3">
      <c r="A64" s="526" t="s">
        <v>487</v>
      </c>
      <c r="B64" s="527" t="s">
        <v>488</v>
      </c>
      <c r="C64" s="528" t="s">
        <v>505</v>
      </c>
      <c r="D64" s="529" t="s">
        <v>506</v>
      </c>
      <c r="E64" s="530">
        <v>50113001</v>
      </c>
      <c r="F64" s="529" t="s">
        <v>508</v>
      </c>
      <c r="G64" s="528" t="s">
        <v>509</v>
      </c>
      <c r="H64" s="528">
        <v>51366</v>
      </c>
      <c r="I64" s="528">
        <v>51366</v>
      </c>
      <c r="J64" s="528" t="s">
        <v>536</v>
      </c>
      <c r="K64" s="528" t="s">
        <v>537</v>
      </c>
      <c r="L64" s="531">
        <v>171.6</v>
      </c>
      <c r="M64" s="531">
        <v>1</v>
      </c>
      <c r="N64" s="532">
        <v>171.6</v>
      </c>
    </row>
    <row r="65" spans="1:14" ht="14.4" customHeight="1" x14ac:dyDescent="0.3">
      <c r="A65" s="526" t="s">
        <v>487</v>
      </c>
      <c r="B65" s="527" t="s">
        <v>488</v>
      </c>
      <c r="C65" s="528" t="s">
        <v>505</v>
      </c>
      <c r="D65" s="529" t="s">
        <v>506</v>
      </c>
      <c r="E65" s="530">
        <v>50113001</v>
      </c>
      <c r="F65" s="529" t="s">
        <v>508</v>
      </c>
      <c r="G65" s="528" t="s">
        <v>509</v>
      </c>
      <c r="H65" s="528">
        <v>51367</v>
      </c>
      <c r="I65" s="528">
        <v>51367</v>
      </c>
      <c r="J65" s="528" t="s">
        <v>536</v>
      </c>
      <c r="K65" s="528" t="s">
        <v>538</v>
      </c>
      <c r="L65" s="531">
        <v>92.949999999999989</v>
      </c>
      <c r="M65" s="531">
        <v>2</v>
      </c>
      <c r="N65" s="532">
        <v>185.89999999999998</v>
      </c>
    </row>
    <row r="66" spans="1:14" ht="14.4" customHeight="1" x14ac:dyDescent="0.3">
      <c r="A66" s="526" t="s">
        <v>487</v>
      </c>
      <c r="B66" s="527" t="s">
        <v>488</v>
      </c>
      <c r="C66" s="528" t="s">
        <v>505</v>
      </c>
      <c r="D66" s="529" t="s">
        <v>506</v>
      </c>
      <c r="E66" s="530">
        <v>50113001</v>
      </c>
      <c r="F66" s="529" t="s">
        <v>508</v>
      </c>
      <c r="G66" s="528" t="s">
        <v>509</v>
      </c>
      <c r="H66" s="528">
        <v>51383</v>
      </c>
      <c r="I66" s="528">
        <v>51383</v>
      </c>
      <c r="J66" s="528" t="s">
        <v>536</v>
      </c>
      <c r="K66" s="528" t="s">
        <v>539</v>
      </c>
      <c r="L66" s="531">
        <v>93.5</v>
      </c>
      <c r="M66" s="531">
        <v>22</v>
      </c>
      <c r="N66" s="532">
        <v>2057</v>
      </c>
    </row>
    <row r="67" spans="1:14" ht="14.4" customHeight="1" x14ac:dyDescent="0.3">
      <c r="A67" s="526" t="s">
        <v>487</v>
      </c>
      <c r="B67" s="527" t="s">
        <v>488</v>
      </c>
      <c r="C67" s="528" t="s">
        <v>505</v>
      </c>
      <c r="D67" s="529" t="s">
        <v>506</v>
      </c>
      <c r="E67" s="530">
        <v>50113001</v>
      </c>
      <c r="F67" s="529" t="s">
        <v>508</v>
      </c>
      <c r="G67" s="528" t="s">
        <v>518</v>
      </c>
      <c r="H67" s="528">
        <v>125745</v>
      </c>
      <c r="I67" s="528">
        <v>25745</v>
      </c>
      <c r="J67" s="528" t="s">
        <v>541</v>
      </c>
      <c r="K67" s="528" t="s">
        <v>542</v>
      </c>
      <c r="L67" s="531">
        <v>482.76000000000005</v>
      </c>
      <c r="M67" s="531">
        <v>4</v>
      </c>
      <c r="N67" s="532">
        <v>1931.0400000000002</v>
      </c>
    </row>
    <row r="68" spans="1:14" ht="14.4" customHeight="1" x14ac:dyDescent="0.3">
      <c r="A68" s="526" t="s">
        <v>487</v>
      </c>
      <c r="B68" s="527" t="s">
        <v>488</v>
      </c>
      <c r="C68" s="528" t="s">
        <v>505</v>
      </c>
      <c r="D68" s="529" t="s">
        <v>506</v>
      </c>
      <c r="E68" s="530">
        <v>50113001</v>
      </c>
      <c r="F68" s="529" t="s">
        <v>508</v>
      </c>
      <c r="G68" s="528" t="s">
        <v>509</v>
      </c>
      <c r="H68" s="528">
        <v>902055</v>
      </c>
      <c r="I68" s="528">
        <v>0</v>
      </c>
      <c r="J68" s="528" t="s">
        <v>598</v>
      </c>
      <c r="K68" s="528" t="s">
        <v>599</v>
      </c>
      <c r="L68" s="531">
        <v>68.476557984400515</v>
      </c>
      <c r="M68" s="531">
        <v>30</v>
      </c>
      <c r="N68" s="532">
        <v>2054.2967395320156</v>
      </c>
    </row>
    <row r="69" spans="1:14" ht="14.4" customHeight="1" x14ac:dyDescent="0.3">
      <c r="A69" s="526" t="s">
        <v>487</v>
      </c>
      <c r="B69" s="527" t="s">
        <v>488</v>
      </c>
      <c r="C69" s="528" t="s">
        <v>505</v>
      </c>
      <c r="D69" s="529" t="s">
        <v>506</v>
      </c>
      <c r="E69" s="530">
        <v>50113001</v>
      </c>
      <c r="F69" s="529" t="s">
        <v>508</v>
      </c>
      <c r="G69" s="528" t="s">
        <v>509</v>
      </c>
      <c r="H69" s="528">
        <v>100802</v>
      </c>
      <c r="I69" s="528">
        <v>1000</v>
      </c>
      <c r="J69" s="528" t="s">
        <v>545</v>
      </c>
      <c r="K69" s="528" t="s">
        <v>546</v>
      </c>
      <c r="L69" s="531">
        <v>74.578029347778028</v>
      </c>
      <c r="M69" s="531">
        <v>4</v>
      </c>
      <c r="N69" s="532">
        <v>298.31211739111211</v>
      </c>
    </row>
    <row r="70" spans="1:14" ht="14.4" customHeight="1" x14ac:dyDescent="0.3">
      <c r="A70" s="526" t="s">
        <v>487</v>
      </c>
      <c r="B70" s="527" t="s">
        <v>488</v>
      </c>
      <c r="C70" s="528" t="s">
        <v>505</v>
      </c>
      <c r="D70" s="529" t="s">
        <v>506</v>
      </c>
      <c r="E70" s="530">
        <v>50113001</v>
      </c>
      <c r="F70" s="529" t="s">
        <v>508</v>
      </c>
      <c r="G70" s="528" t="s">
        <v>509</v>
      </c>
      <c r="H70" s="528">
        <v>500989</v>
      </c>
      <c r="I70" s="528">
        <v>0</v>
      </c>
      <c r="J70" s="528" t="s">
        <v>553</v>
      </c>
      <c r="K70" s="528" t="s">
        <v>489</v>
      </c>
      <c r="L70" s="531">
        <v>62.75749989726885</v>
      </c>
      <c r="M70" s="531">
        <v>70</v>
      </c>
      <c r="N70" s="532">
        <v>4393.0249928088197</v>
      </c>
    </row>
    <row r="71" spans="1:14" ht="14.4" customHeight="1" x14ac:dyDescent="0.3">
      <c r="A71" s="526" t="s">
        <v>487</v>
      </c>
      <c r="B71" s="527" t="s">
        <v>488</v>
      </c>
      <c r="C71" s="528" t="s">
        <v>505</v>
      </c>
      <c r="D71" s="529" t="s">
        <v>506</v>
      </c>
      <c r="E71" s="530">
        <v>50113001</v>
      </c>
      <c r="F71" s="529" t="s">
        <v>508</v>
      </c>
      <c r="G71" s="528" t="s">
        <v>509</v>
      </c>
      <c r="H71" s="528">
        <v>67558</v>
      </c>
      <c r="I71" s="528">
        <v>67558</v>
      </c>
      <c r="J71" s="528" t="s">
        <v>600</v>
      </c>
      <c r="K71" s="528" t="s">
        <v>601</v>
      </c>
      <c r="L71" s="531">
        <v>27.680000000000017</v>
      </c>
      <c r="M71" s="531">
        <v>2</v>
      </c>
      <c r="N71" s="532">
        <v>55.360000000000035</v>
      </c>
    </row>
    <row r="72" spans="1:14" ht="14.4" customHeight="1" x14ac:dyDescent="0.3">
      <c r="A72" s="526" t="s">
        <v>487</v>
      </c>
      <c r="B72" s="527" t="s">
        <v>488</v>
      </c>
      <c r="C72" s="528" t="s">
        <v>505</v>
      </c>
      <c r="D72" s="529" t="s">
        <v>506</v>
      </c>
      <c r="E72" s="530">
        <v>50113001</v>
      </c>
      <c r="F72" s="529" t="s">
        <v>508</v>
      </c>
      <c r="G72" s="528" t="s">
        <v>509</v>
      </c>
      <c r="H72" s="528">
        <v>102439</v>
      </c>
      <c r="I72" s="528">
        <v>2439</v>
      </c>
      <c r="J72" s="528" t="s">
        <v>558</v>
      </c>
      <c r="K72" s="528" t="s">
        <v>559</v>
      </c>
      <c r="L72" s="531">
        <v>278.47864864864863</v>
      </c>
      <c r="M72" s="531">
        <v>37</v>
      </c>
      <c r="N72" s="532">
        <v>10303.709999999999</v>
      </c>
    </row>
    <row r="73" spans="1:14" ht="14.4" customHeight="1" x14ac:dyDescent="0.3">
      <c r="A73" s="526" t="s">
        <v>487</v>
      </c>
      <c r="B73" s="527" t="s">
        <v>488</v>
      </c>
      <c r="C73" s="528" t="s">
        <v>505</v>
      </c>
      <c r="D73" s="529" t="s">
        <v>506</v>
      </c>
      <c r="E73" s="530">
        <v>50113001</v>
      </c>
      <c r="F73" s="529" t="s">
        <v>508</v>
      </c>
      <c r="G73" s="528" t="s">
        <v>509</v>
      </c>
      <c r="H73" s="528">
        <v>102684</v>
      </c>
      <c r="I73" s="528">
        <v>2684</v>
      </c>
      <c r="J73" s="528" t="s">
        <v>560</v>
      </c>
      <c r="K73" s="528" t="s">
        <v>561</v>
      </c>
      <c r="L73" s="531">
        <v>74.220000000000041</v>
      </c>
      <c r="M73" s="531">
        <v>1</v>
      </c>
      <c r="N73" s="532">
        <v>74.220000000000041</v>
      </c>
    </row>
    <row r="74" spans="1:14" ht="14.4" customHeight="1" x14ac:dyDescent="0.3">
      <c r="A74" s="526" t="s">
        <v>487</v>
      </c>
      <c r="B74" s="527" t="s">
        <v>488</v>
      </c>
      <c r="C74" s="528" t="s">
        <v>505</v>
      </c>
      <c r="D74" s="529" t="s">
        <v>506</v>
      </c>
      <c r="E74" s="530">
        <v>50113001</v>
      </c>
      <c r="F74" s="529" t="s">
        <v>508</v>
      </c>
      <c r="G74" s="528" t="s">
        <v>509</v>
      </c>
      <c r="H74" s="528">
        <v>100502</v>
      </c>
      <c r="I74" s="528">
        <v>502</v>
      </c>
      <c r="J74" s="528" t="s">
        <v>560</v>
      </c>
      <c r="K74" s="528" t="s">
        <v>562</v>
      </c>
      <c r="L74" s="531">
        <v>192.11470588235298</v>
      </c>
      <c r="M74" s="531">
        <v>34</v>
      </c>
      <c r="N74" s="532">
        <v>6531.9000000000015</v>
      </c>
    </row>
    <row r="75" spans="1:14" ht="14.4" customHeight="1" x14ac:dyDescent="0.3">
      <c r="A75" s="526" t="s">
        <v>487</v>
      </c>
      <c r="B75" s="527" t="s">
        <v>488</v>
      </c>
      <c r="C75" s="528" t="s">
        <v>505</v>
      </c>
      <c r="D75" s="529" t="s">
        <v>506</v>
      </c>
      <c r="E75" s="530">
        <v>50113001</v>
      </c>
      <c r="F75" s="529" t="s">
        <v>508</v>
      </c>
      <c r="G75" s="528" t="s">
        <v>518</v>
      </c>
      <c r="H75" s="528">
        <v>107981</v>
      </c>
      <c r="I75" s="528">
        <v>7981</v>
      </c>
      <c r="J75" s="528" t="s">
        <v>602</v>
      </c>
      <c r="K75" s="528" t="s">
        <v>603</v>
      </c>
      <c r="L75" s="531">
        <v>56.879999999999995</v>
      </c>
      <c r="M75" s="531">
        <v>1</v>
      </c>
      <c r="N75" s="532">
        <v>56.879999999999995</v>
      </c>
    </row>
    <row r="76" spans="1:14" ht="14.4" customHeight="1" x14ac:dyDescent="0.3">
      <c r="A76" s="526" t="s">
        <v>487</v>
      </c>
      <c r="B76" s="527" t="s">
        <v>488</v>
      </c>
      <c r="C76" s="528" t="s">
        <v>505</v>
      </c>
      <c r="D76" s="529" t="s">
        <v>506</v>
      </c>
      <c r="E76" s="530">
        <v>50113001</v>
      </c>
      <c r="F76" s="529" t="s">
        <v>508</v>
      </c>
      <c r="G76" s="528" t="s">
        <v>509</v>
      </c>
      <c r="H76" s="528">
        <v>147671</v>
      </c>
      <c r="I76" s="528">
        <v>47671</v>
      </c>
      <c r="J76" s="528" t="s">
        <v>604</v>
      </c>
      <c r="K76" s="528" t="s">
        <v>605</v>
      </c>
      <c r="L76" s="531">
        <v>351.19064724875346</v>
      </c>
      <c r="M76" s="531">
        <v>1</v>
      </c>
      <c r="N76" s="532">
        <v>351.19064724875346</v>
      </c>
    </row>
    <row r="77" spans="1:14" ht="14.4" customHeight="1" x14ac:dyDescent="0.3">
      <c r="A77" s="526" t="s">
        <v>487</v>
      </c>
      <c r="B77" s="527" t="s">
        <v>488</v>
      </c>
      <c r="C77" s="528" t="s">
        <v>505</v>
      </c>
      <c r="D77" s="529" t="s">
        <v>506</v>
      </c>
      <c r="E77" s="530">
        <v>50113001</v>
      </c>
      <c r="F77" s="529" t="s">
        <v>508</v>
      </c>
      <c r="G77" s="528" t="s">
        <v>518</v>
      </c>
      <c r="H77" s="528">
        <v>109709</v>
      </c>
      <c r="I77" s="528">
        <v>9709</v>
      </c>
      <c r="J77" s="528" t="s">
        <v>606</v>
      </c>
      <c r="K77" s="528" t="s">
        <v>607</v>
      </c>
      <c r="L77" s="531">
        <v>34.75</v>
      </c>
      <c r="M77" s="531">
        <v>10</v>
      </c>
      <c r="N77" s="532">
        <v>347.5</v>
      </c>
    </row>
    <row r="78" spans="1:14" ht="14.4" customHeight="1" x14ac:dyDescent="0.3">
      <c r="A78" s="526" t="s">
        <v>487</v>
      </c>
      <c r="B78" s="527" t="s">
        <v>488</v>
      </c>
      <c r="C78" s="528" t="s">
        <v>505</v>
      </c>
      <c r="D78" s="529" t="s">
        <v>506</v>
      </c>
      <c r="E78" s="530">
        <v>50113009</v>
      </c>
      <c r="F78" s="529" t="s">
        <v>570</v>
      </c>
      <c r="G78" s="528" t="s">
        <v>509</v>
      </c>
      <c r="H78" s="528">
        <v>159494</v>
      </c>
      <c r="I78" s="528">
        <v>59494</v>
      </c>
      <c r="J78" s="528" t="s">
        <v>608</v>
      </c>
      <c r="K78" s="528" t="s">
        <v>609</v>
      </c>
      <c r="L78" s="531">
        <v>5170</v>
      </c>
      <c r="M78" s="531">
        <v>3</v>
      </c>
      <c r="N78" s="532">
        <v>15510</v>
      </c>
    </row>
    <row r="79" spans="1:14" ht="14.4" customHeight="1" x14ac:dyDescent="0.3">
      <c r="A79" s="526" t="s">
        <v>487</v>
      </c>
      <c r="B79" s="527" t="s">
        <v>488</v>
      </c>
      <c r="C79" s="528" t="s">
        <v>505</v>
      </c>
      <c r="D79" s="529" t="s">
        <v>506</v>
      </c>
      <c r="E79" s="530">
        <v>50113009</v>
      </c>
      <c r="F79" s="529" t="s">
        <v>570</v>
      </c>
      <c r="G79" s="528" t="s">
        <v>518</v>
      </c>
      <c r="H79" s="528">
        <v>17039</v>
      </c>
      <c r="I79" s="528">
        <v>17039</v>
      </c>
      <c r="J79" s="528" t="s">
        <v>610</v>
      </c>
      <c r="K79" s="528" t="s">
        <v>611</v>
      </c>
      <c r="L79" s="531">
        <v>5057.6582279163631</v>
      </c>
      <c r="M79" s="531">
        <v>8</v>
      </c>
      <c r="N79" s="532">
        <v>40461.265823330905</v>
      </c>
    </row>
    <row r="80" spans="1:14" ht="14.4" customHeight="1" thickBot="1" x14ac:dyDescent="0.35">
      <c r="A80" s="533" t="s">
        <v>487</v>
      </c>
      <c r="B80" s="534" t="s">
        <v>488</v>
      </c>
      <c r="C80" s="535" t="s">
        <v>505</v>
      </c>
      <c r="D80" s="536" t="s">
        <v>506</v>
      </c>
      <c r="E80" s="537">
        <v>50113009</v>
      </c>
      <c r="F80" s="536" t="s">
        <v>570</v>
      </c>
      <c r="G80" s="535" t="s">
        <v>518</v>
      </c>
      <c r="H80" s="535">
        <v>142433</v>
      </c>
      <c r="I80" s="535">
        <v>42433</v>
      </c>
      <c r="J80" s="535" t="s">
        <v>610</v>
      </c>
      <c r="K80" s="535" t="s">
        <v>612</v>
      </c>
      <c r="L80" s="538">
        <v>9099.1695388690914</v>
      </c>
      <c r="M80" s="538">
        <v>56</v>
      </c>
      <c r="N80" s="539">
        <v>509553.49417666916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16384" width="8.88671875" style="160"/>
  </cols>
  <sheetData>
    <row r="1" spans="1:6" ht="37.200000000000003" customHeight="1" thickBot="1" x14ac:dyDescent="0.4">
      <c r="A1" s="418" t="s">
        <v>177</v>
      </c>
      <c r="B1" s="419"/>
      <c r="C1" s="419"/>
      <c r="D1" s="419"/>
      <c r="E1" s="419"/>
      <c r="F1" s="419"/>
    </row>
    <row r="2" spans="1:6" ht="14.4" customHeight="1" thickBot="1" x14ac:dyDescent="0.35">
      <c r="A2" s="272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20" t="s">
        <v>142</v>
      </c>
      <c r="C3" s="421"/>
      <c r="D3" s="422" t="s">
        <v>141</v>
      </c>
      <c r="E3" s="421"/>
      <c r="F3" s="93" t="s">
        <v>3</v>
      </c>
    </row>
    <row r="4" spans="1:6" ht="14.4" customHeight="1" thickBot="1" x14ac:dyDescent="0.35">
      <c r="A4" s="540" t="s">
        <v>156</v>
      </c>
      <c r="B4" s="541" t="s">
        <v>14</v>
      </c>
      <c r="C4" s="542" t="s">
        <v>2</v>
      </c>
      <c r="D4" s="541" t="s">
        <v>14</v>
      </c>
      <c r="E4" s="542" t="s">
        <v>2</v>
      </c>
      <c r="F4" s="543" t="s">
        <v>14</v>
      </c>
    </row>
    <row r="5" spans="1:6" ht="14.4" customHeight="1" x14ac:dyDescent="0.3">
      <c r="A5" s="554" t="s">
        <v>613</v>
      </c>
      <c r="B5" s="524">
        <v>274349.56747367675</v>
      </c>
      <c r="C5" s="544">
        <v>0.10428617819751267</v>
      </c>
      <c r="D5" s="524">
        <v>2356388.0069158343</v>
      </c>
      <c r="E5" s="544">
        <v>0.89571382180248738</v>
      </c>
      <c r="F5" s="525">
        <v>2630737.5743895108</v>
      </c>
    </row>
    <row r="6" spans="1:6" ht="14.4" customHeight="1" thickBot="1" x14ac:dyDescent="0.35">
      <c r="A6" s="555" t="s">
        <v>614</v>
      </c>
      <c r="B6" s="547"/>
      <c r="C6" s="548">
        <v>0</v>
      </c>
      <c r="D6" s="547">
        <v>414846.52000000008</v>
      </c>
      <c r="E6" s="548">
        <v>1</v>
      </c>
      <c r="F6" s="549">
        <v>414846.52000000008</v>
      </c>
    </row>
    <row r="7" spans="1:6" ht="14.4" customHeight="1" thickBot="1" x14ac:dyDescent="0.35">
      <c r="A7" s="550" t="s">
        <v>3</v>
      </c>
      <c r="B7" s="551">
        <v>274349.56747367675</v>
      </c>
      <c r="C7" s="552">
        <v>9.0081100692335436E-2</v>
      </c>
      <c r="D7" s="551">
        <v>2771234.5269158343</v>
      </c>
      <c r="E7" s="552">
        <v>0.90991889930766467</v>
      </c>
      <c r="F7" s="553">
        <v>3045584.0943895108</v>
      </c>
    </row>
    <row r="8" spans="1:6" ht="14.4" customHeight="1" thickBot="1" x14ac:dyDescent="0.35"/>
    <row r="9" spans="1:6" ht="14.4" customHeight="1" x14ac:dyDescent="0.3">
      <c r="A9" s="554" t="s">
        <v>615</v>
      </c>
      <c r="B9" s="524">
        <v>274349.56747367675</v>
      </c>
      <c r="C9" s="544">
        <v>1</v>
      </c>
      <c r="D9" s="524"/>
      <c r="E9" s="544">
        <v>0</v>
      </c>
      <c r="F9" s="525">
        <v>274349.56747367675</v>
      </c>
    </row>
    <row r="10" spans="1:6" ht="14.4" customHeight="1" x14ac:dyDescent="0.3">
      <c r="A10" s="557" t="s">
        <v>616</v>
      </c>
      <c r="B10" s="531"/>
      <c r="C10" s="545">
        <v>0</v>
      </c>
      <c r="D10" s="531">
        <v>373272.37999999995</v>
      </c>
      <c r="E10" s="545">
        <v>1</v>
      </c>
      <c r="F10" s="532">
        <v>373272.37999999995</v>
      </c>
    </row>
    <row r="11" spans="1:6" ht="14.4" customHeight="1" x14ac:dyDescent="0.3">
      <c r="A11" s="557" t="s">
        <v>617</v>
      </c>
      <c r="B11" s="531"/>
      <c r="C11" s="545">
        <v>0</v>
      </c>
      <c r="D11" s="531">
        <v>1499967.5644609467</v>
      </c>
      <c r="E11" s="545">
        <v>1</v>
      </c>
      <c r="F11" s="532">
        <v>1499967.5644609467</v>
      </c>
    </row>
    <row r="12" spans="1:6" ht="14.4" customHeight="1" x14ac:dyDescent="0.3">
      <c r="A12" s="557" t="s">
        <v>618</v>
      </c>
      <c r="B12" s="531"/>
      <c r="C12" s="545">
        <v>0</v>
      </c>
      <c r="D12" s="531">
        <v>358223.62000000011</v>
      </c>
      <c r="E12" s="545">
        <v>1</v>
      </c>
      <c r="F12" s="532">
        <v>358223.62000000011</v>
      </c>
    </row>
    <row r="13" spans="1:6" ht="14.4" customHeight="1" x14ac:dyDescent="0.3">
      <c r="A13" s="557" t="s">
        <v>619</v>
      </c>
      <c r="B13" s="531"/>
      <c r="C13" s="545">
        <v>0</v>
      </c>
      <c r="D13" s="531">
        <v>347.5</v>
      </c>
      <c r="E13" s="545">
        <v>1</v>
      </c>
      <c r="F13" s="532">
        <v>347.5</v>
      </c>
    </row>
    <row r="14" spans="1:6" ht="14.4" customHeight="1" x14ac:dyDescent="0.3">
      <c r="A14" s="557" t="s">
        <v>620</v>
      </c>
      <c r="B14" s="531"/>
      <c r="C14" s="545">
        <v>0</v>
      </c>
      <c r="D14" s="531">
        <v>2896.5600000000004</v>
      </c>
      <c r="E14" s="545">
        <v>1</v>
      </c>
      <c r="F14" s="532">
        <v>2896.5600000000004</v>
      </c>
    </row>
    <row r="15" spans="1:6" ht="14.4" customHeight="1" x14ac:dyDescent="0.3">
      <c r="A15" s="557" t="s">
        <v>621</v>
      </c>
      <c r="B15" s="531"/>
      <c r="C15" s="545">
        <v>0</v>
      </c>
      <c r="D15" s="531">
        <v>412511.10000000009</v>
      </c>
      <c r="E15" s="545">
        <v>1</v>
      </c>
      <c r="F15" s="532">
        <v>412511.10000000009</v>
      </c>
    </row>
    <row r="16" spans="1:6" ht="14.4" customHeight="1" x14ac:dyDescent="0.3">
      <c r="A16" s="557" t="s">
        <v>622</v>
      </c>
      <c r="B16" s="531"/>
      <c r="C16" s="545">
        <v>0</v>
      </c>
      <c r="D16" s="531">
        <v>56.879999999999995</v>
      </c>
      <c r="E16" s="545">
        <v>1</v>
      </c>
      <c r="F16" s="532">
        <v>56.879999999999995</v>
      </c>
    </row>
    <row r="17" spans="1:6" ht="14.4" customHeight="1" x14ac:dyDescent="0.3">
      <c r="A17" s="557" t="s">
        <v>623</v>
      </c>
      <c r="B17" s="531"/>
      <c r="C17" s="545">
        <v>0</v>
      </c>
      <c r="D17" s="531">
        <v>123008.42252632324</v>
      </c>
      <c r="E17" s="545">
        <v>1</v>
      </c>
      <c r="F17" s="532">
        <v>123008.42252632324</v>
      </c>
    </row>
    <row r="18" spans="1:6" ht="14.4" customHeight="1" x14ac:dyDescent="0.3">
      <c r="A18" s="557" t="s">
        <v>624</v>
      </c>
      <c r="B18" s="531"/>
      <c r="C18" s="545">
        <v>0</v>
      </c>
      <c r="D18" s="531">
        <v>50.169999999999966</v>
      </c>
      <c r="E18" s="545">
        <v>1</v>
      </c>
      <c r="F18" s="532">
        <v>50.169999999999966</v>
      </c>
    </row>
    <row r="19" spans="1:6" ht="14.4" customHeight="1" x14ac:dyDescent="0.3">
      <c r="A19" s="557" t="s">
        <v>625</v>
      </c>
      <c r="B19" s="531"/>
      <c r="C19" s="545">
        <v>0</v>
      </c>
      <c r="D19" s="531">
        <v>400.37992856480162</v>
      </c>
      <c r="E19" s="545">
        <v>1</v>
      </c>
      <c r="F19" s="532">
        <v>400.37992856480162</v>
      </c>
    </row>
    <row r="20" spans="1:6" ht="14.4" customHeight="1" thickBot="1" x14ac:dyDescent="0.35">
      <c r="A20" s="555" t="s">
        <v>626</v>
      </c>
      <c r="B20" s="547"/>
      <c r="C20" s="548">
        <v>0</v>
      </c>
      <c r="D20" s="547">
        <v>499.95</v>
      </c>
      <c r="E20" s="548">
        <v>1</v>
      </c>
      <c r="F20" s="549">
        <v>499.95</v>
      </c>
    </row>
    <row r="21" spans="1:6" ht="14.4" customHeight="1" thickBot="1" x14ac:dyDescent="0.35">
      <c r="A21" s="550" t="s">
        <v>3</v>
      </c>
      <c r="B21" s="551">
        <v>274349.56747367675</v>
      </c>
      <c r="C21" s="552">
        <v>9.0081100692335422E-2</v>
      </c>
      <c r="D21" s="551">
        <v>2771234.5269158348</v>
      </c>
      <c r="E21" s="552">
        <v>0.90991889930766467</v>
      </c>
      <c r="F21" s="553">
        <v>3045584.0943895113</v>
      </c>
    </row>
  </sheetData>
  <mergeCells count="3">
    <mergeCell ref="A1:F1"/>
    <mergeCell ref="B3:C3"/>
    <mergeCell ref="D3:E3"/>
  </mergeCells>
  <conditionalFormatting sqref="C5:C1048576">
    <cfRule type="cellIs" dxfId="4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0" bestFit="1" customWidth="1"/>
    <col min="2" max="2" width="8.88671875" style="160" bestFit="1" customWidth="1"/>
    <col min="3" max="3" width="7" style="160" bestFit="1" customWidth="1"/>
    <col min="4" max="4" width="53.44140625" style="160" bestFit="1" customWidth="1"/>
    <col min="5" max="5" width="28.44140625" style="160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" style="240" customWidth="1"/>
    <col min="11" max="11" width="6.77734375" style="243" bestFit="1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19" t="s">
        <v>680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380"/>
      <c r="M1" s="380"/>
    </row>
    <row r="2" spans="1:13" ht="14.4" customHeight="1" thickBot="1" x14ac:dyDescent="0.35">
      <c r="A2" s="272" t="s">
        <v>272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290</v>
      </c>
      <c r="G3" s="43">
        <f>SUBTOTAL(9,G6:G1048576)</f>
        <v>274349.56747367675</v>
      </c>
      <c r="H3" s="44">
        <f>IF(M3=0,0,G3/M3)</f>
        <v>9.0081100692335409E-2</v>
      </c>
      <c r="I3" s="43">
        <f>SUBTOTAL(9,I6:I1048576)</f>
        <v>1148</v>
      </c>
      <c r="J3" s="43">
        <f>SUBTOTAL(9,J6:J1048576)</f>
        <v>2771234.5269158348</v>
      </c>
      <c r="K3" s="44">
        <f>IF(M3=0,0,J3/M3)</f>
        <v>0.90991889930766456</v>
      </c>
      <c r="L3" s="43">
        <f>SUBTOTAL(9,L6:L1048576)</f>
        <v>1438</v>
      </c>
      <c r="M3" s="45">
        <f>SUBTOTAL(9,M6:M1048576)</f>
        <v>3045584.0943895117</v>
      </c>
    </row>
    <row r="4" spans="1:13" ht="14.4" customHeight="1" thickBot="1" x14ac:dyDescent="0.35">
      <c r="A4" s="41"/>
      <c r="B4" s="41"/>
      <c r="C4" s="41"/>
      <c r="D4" s="41"/>
      <c r="E4" s="42"/>
      <c r="F4" s="423" t="s">
        <v>142</v>
      </c>
      <c r="G4" s="424"/>
      <c r="H4" s="425"/>
      <c r="I4" s="426" t="s">
        <v>141</v>
      </c>
      <c r="J4" s="424"/>
      <c r="K4" s="425"/>
      <c r="L4" s="427" t="s">
        <v>3</v>
      </c>
      <c r="M4" s="428"/>
    </row>
    <row r="5" spans="1:13" ht="14.4" customHeight="1" thickBot="1" x14ac:dyDescent="0.35">
      <c r="A5" s="540" t="s">
        <v>143</v>
      </c>
      <c r="B5" s="558" t="s">
        <v>144</v>
      </c>
      <c r="C5" s="558" t="s">
        <v>77</v>
      </c>
      <c r="D5" s="558" t="s">
        <v>145</v>
      </c>
      <c r="E5" s="558" t="s">
        <v>146</v>
      </c>
      <c r="F5" s="559" t="s">
        <v>28</v>
      </c>
      <c r="G5" s="559" t="s">
        <v>14</v>
      </c>
      <c r="H5" s="542" t="s">
        <v>147</v>
      </c>
      <c r="I5" s="541" t="s">
        <v>28</v>
      </c>
      <c r="J5" s="559" t="s">
        <v>14</v>
      </c>
      <c r="K5" s="542" t="s">
        <v>147</v>
      </c>
      <c r="L5" s="541" t="s">
        <v>28</v>
      </c>
      <c r="M5" s="560" t="s">
        <v>14</v>
      </c>
    </row>
    <row r="6" spans="1:13" ht="14.4" customHeight="1" x14ac:dyDescent="0.3">
      <c r="A6" s="519" t="s">
        <v>502</v>
      </c>
      <c r="B6" s="520" t="s">
        <v>627</v>
      </c>
      <c r="C6" s="520" t="s">
        <v>628</v>
      </c>
      <c r="D6" s="520" t="s">
        <v>519</v>
      </c>
      <c r="E6" s="520" t="s">
        <v>629</v>
      </c>
      <c r="F6" s="524"/>
      <c r="G6" s="524"/>
      <c r="H6" s="544">
        <v>0</v>
      </c>
      <c r="I6" s="524">
        <v>2</v>
      </c>
      <c r="J6" s="524">
        <v>266.91999999999996</v>
      </c>
      <c r="K6" s="544">
        <v>1</v>
      </c>
      <c r="L6" s="524">
        <v>2</v>
      </c>
      <c r="M6" s="525">
        <v>266.91999999999996</v>
      </c>
    </row>
    <row r="7" spans="1:13" ht="14.4" customHeight="1" x14ac:dyDescent="0.3">
      <c r="A7" s="526" t="s">
        <v>502</v>
      </c>
      <c r="B7" s="527" t="s">
        <v>627</v>
      </c>
      <c r="C7" s="527" t="s">
        <v>630</v>
      </c>
      <c r="D7" s="527" t="s">
        <v>519</v>
      </c>
      <c r="E7" s="527" t="s">
        <v>629</v>
      </c>
      <c r="F7" s="531"/>
      <c r="G7" s="531"/>
      <c r="H7" s="545">
        <v>0</v>
      </c>
      <c r="I7" s="531">
        <v>2</v>
      </c>
      <c r="J7" s="531">
        <v>133.45992856480166</v>
      </c>
      <c r="K7" s="545">
        <v>1</v>
      </c>
      <c r="L7" s="531">
        <v>2</v>
      </c>
      <c r="M7" s="532">
        <v>133.45992856480166</v>
      </c>
    </row>
    <row r="8" spans="1:13" ht="14.4" customHeight="1" x14ac:dyDescent="0.3">
      <c r="A8" s="526" t="s">
        <v>502</v>
      </c>
      <c r="B8" s="527" t="s">
        <v>631</v>
      </c>
      <c r="C8" s="527" t="s">
        <v>632</v>
      </c>
      <c r="D8" s="527" t="s">
        <v>633</v>
      </c>
      <c r="E8" s="527" t="s">
        <v>634</v>
      </c>
      <c r="F8" s="531"/>
      <c r="G8" s="531"/>
      <c r="H8" s="545">
        <v>0</v>
      </c>
      <c r="I8" s="531">
        <v>2</v>
      </c>
      <c r="J8" s="531">
        <v>965.52000000000021</v>
      </c>
      <c r="K8" s="545">
        <v>1</v>
      </c>
      <c r="L8" s="531">
        <v>2</v>
      </c>
      <c r="M8" s="532">
        <v>965.52000000000021</v>
      </c>
    </row>
    <row r="9" spans="1:13" ht="14.4" customHeight="1" x14ac:dyDescent="0.3">
      <c r="A9" s="526" t="s">
        <v>502</v>
      </c>
      <c r="B9" s="527" t="s">
        <v>635</v>
      </c>
      <c r="C9" s="527" t="s">
        <v>636</v>
      </c>
      <c r="D9" s="527" t="s">
        <v>565</v>
      </c>
      <c r="E9" s="527" t="s">
        <v>637</v>
      </c>
      <c r="F9" s="531"/>
      <c r="G9" s="531"/>
      <c r="H9" s="545">
        <v>0</v>
      </c>
      <c r="I9" s="531">
        <v>1</v>
      </c>
      <c r="J9" s="531">
        <v>50.169999999999966</v>
      </c>
      <c r="K9" s="545">
        <v>1</v>
      </c>
      <c r="L9" s="531">
        <v>1</v>
      </c>
      <c r="M9" s="532">
        <v>50.169999999999966</v>
      </c>
    </row>
    <row r="10" spans="1:13" ht="14.4" customHeight="1" x14ac:dyDescent="0.3">
      <c r="A10" s="526" t="s">
        <v>502</v>
      </c>
      <c r="B10" s="527" t="s">
        <v>638</v>
      </c>
      <c r="C10" s="527" t="s">
        <v>639</v>
      </c>
      <c r="D10" s="527" t="s">
        <v>568</v>
      </c>
      <c r="E10" s="527" t="s">
        <v>640</v>
      </c>
      <c r="F10" s="531"/>
      <c r="G10" s="531"/>
      <c r="H10" s="545">
        <v>0</v>
      </c>
      <c r="I10" s="531">
        <v>3</v>
      </c>
      <c r="J10" s="531">
        <v>499.95</v>
      </c>
      <c r="K10" s="545">
        <v>1</v>
      </c>
      <c r="L10" s="531">
        <v>3</v>
      </c>
      <c r="M10" s="532">
        <v>499.95</v>
      </c>
    </row>
    <row r="11" spans="1:13" ht="14.4" customHeight="1" x14ac:dyDescent="0.3">
      <c r="A11" s="526" t="s">
        <v>502</v>
      </c>
      <c r="B11" s="527" t="s">
        <v>641</v>
      </c>
      <c r="C11" s="527" t="s">
        <v>642</v>
      </c>
      <c r="D11" s="527" t="s">
        <v>584</v>
      </c>
      <c r="E11" s="527" t="s">
        <v>643</v>
      </c>
      <c r="F11" s="531"/>
      <c r="G11" s="531"/>
      <c r="H11" s="545">
        <v>0</v>
      </c>
      <c r="I11" s="531">
        <v>31</v>
      </c>
      <c r="J11" s="531">
        <v>888714.92786982388</v>
      </c>
      <c r="K11" s="545">
        <v>1</v>
      </c>
      <c r="L11" s="531">
        <v>31</v>
      </c>
      <c r="M11" s="532">
        <v>888714.92786982388</v>
      </c>
    </row>
    <row r="12" spans="1:13" ht="14.4" customHeight="1" x14ac:dyDescent="0.3">
      <c r="A12" s="526" t="s">
        <v>502</v>
      </c>
      <c r="B12" s="527" t="s">
        <v>641</v>
      </c>
      <c r="C12" s="527" t="s">
        <v>644</v>
      </c>
      <c r="D12" s="527" t="s">
        <v>584</v>
      </c>
      <c r="E12" s="527" t="s">
        <v>645</v>
      </c>
      <c r="F12" s="531"/>
      <c r="G12" s="531"/>
      <c r="H12" s="545">
        <v>0</v>
      </c>
      <c r="I12" s="531">
        <v>8</v>
      </c>
      <c r="J12" s="531">
        <v>27580.237763467485</v>
      </c>
      <c r="K12" s="545">
        <v>1</v>
      </c>
      <c r="L12" s="531">
        <v>8</v>
      </c>
      <c r="M12" s="532">
        <v>27580.237763467485</v>
      </c>
    </row>
    <row r="13" spans="1:13" ht="14.4" customHeight="1" x14ac:dyDescent="0.3">
      <c r="A13" s="526" t="s">
        <v>502</v>
      </c>
      <c r="B13" s="527" t="s">
        <v>641</v>
      </c>
      <c r="C13" s="527" t="s">
        <v>646</v>
      </c>
      <c r="D13" s="527" t="s">
        <v>584</v>
      </c>
      <c r="E13" s="527" t="s">
        <v>647</v>
      </c>
      <c r="F13" s="531"/>
      <c r="G13" s="531"/>
      <c r="H13" s="545">
        <v>0</v>
      </c>
      <c r="I13" s="531">
        <v>13</v>
      </c>
      <c r="J13" s="531">
        <v>95656.920929266111</v>
      </c>
      <c r="K13" s="545">
        <v>1</v>
      </c>
      <c r="L13" s="531">
        <v>13</v>
      </c>
      <c r="M13" s="532">
        <v>95656.920929266111</v>
      </c>
    </row>
    <row r="14" spans="1:13" ht="14.4" customHeight="1" x14ac:dyDescent="0.3">
      <c r="A14" s="526" t="s">
        <v>502</v>
      </c>
      <c r="B14" s="527" t="s">
        <v>641</v>
      </c>
      <c r="C14" s="527" t="s">
        <v>648</v>
      </c>
      <c r="D14" s="527" t="s">
        <v>649</v>
      </c>
      <c r="E14" s="527" t="s">
        <v>650</v>
      </c>
      <c r="F14" s="531"/>
      <c r="G14" s="531"/>
      <c r="H14" s="545">
        <v>0</v>
      </c>
      <c r="I14" s="531">
        <v>20</v>
      </c>
      <c r="J14" s="531">
        <v>29016.209949643337</v>
      </c>
      <c r="K14" s="545">
        <v>1</v>
      </c>
      <c r="L14" s="531">
        <v>20</v>
      </c>
      <c r="M14" s="532">
        <v>29016.209949643337</v>
      </c>
    </row>
    <row r="15" spans="1:13" ht="14.4" customHeight="1" x14ac:dyDescent="0.3">
      <c r="A15" s="526" t="s">
        <v>502</v>
      </c>
      <c r="B15" s="527" t="s">
        <v>641</v>
      </c>
      <c r="C15" s="527" t="s">
        <v>651</v>
      </c>
      <c r="D15" s="527" t="s">
        <v>584</v>
      </c>
      <c r="E15" s="527" t="s">
        <v>652</v>
      </c>
      <c r="F15" s="531"/>
      <c r="G15" s="531"/>
      <c r="H15" s="545">
        <v>0</v>
      </c>
      <c r="I15" s="531">
        <v>335</v>
      </c>
      <c r="J15" s="531">
        <v>458999.26794874616</v>
      </c>
      <c r="K15" s="545">
        <v>1</v>
      </c>
      <c r="L15" s="531">
        <v>335</v>
      </c>
      <c r="M15" s="532">
        <v>458999.26794874616</v>
      </c>
    </row>
    <row r="16" spans="1:13" ht="14.4" customHeight="1" x14ac:dyDescent="0.3">
      <c r="A16" s="526" t="s">
        <v>502</v>
      </c>
      <c r="B16" s="527" t="s">
        <v>653</v>
      </c>
      <c r="C16" s="527" t="s">
        <v>654</v>
      </c>
      <c r="D16" s="527" t="s">
        <v>576</v>
      </c>
      <c r="E16" s="527" t="s">
        <v>655</v>
      </c>
      <c r="F16" s="531">
        <v>290</v>
      </c>
      <c r="G16" s="531">
        <v>274349.56747367675</v>
      </c>
      <c r="H16" s="545">
        <v>1</v>
      </c>
      <c r="I16" s="531"/>
      <c r="J16" s="531"/>
      <c r="K16" s="545">
        <v>0</v>
      </c>
      <c r="L16" s="531">
        <v>290</v>
      </c>
      <c r="M16" s="532">
        <v>274349.56747367675</v>
      </c>
    </row>
    <row r="17" spans="1:13" ht="14.4" customHeight="1" x14ac:dyDescent="0.3">
      <c r="A17" s="526" t="s">
        <v>502</v>
      </c>
      <c r="B17" s="527" t="s">
        <v>656</v>
      </c>
      <c r="C17" s="527" t="s">
        <v>657</v>
      </c>
      <c r="D17" s="527" t="s">
        <v>571</v>
      </c>
      <c r="E17" s="527" t="s">
        <v>658</v>
      </c>
      <c r="F17" s="531"/>
      <c r="G17" s="531"/>
      <c r="H17" s="545">
        <v>0</v>
      </c>
      <c r="I17" s="531">
        <v>443</v>
      </c>
      <c r="J17" s="531">
        <v>373272.37999999995</v>
      </c>
      <c r="K17" s="545">
        <v>1</v>
      </c>
      <c r="L17" s="531">
        <v>443</v>
      </c>
      <c r="M17" s="532">
        <v>373272.37999999995</v>
      </c>
    </row>
    <row r="18" spans="1:13" ht="14.4" customHeight="1" x14ac:dyDescent="0.3">
      <c r="A18" s="526" t="s">
        <v>502</v>
      </c>
      <c r="B18" s="527" t="s">
        <v>659</v>
      </c>
      <c r="C18" s="527" t="s">
        <v>660</v>
      </c>
      <c r="D18" s="527" t="s">
        <v>582</v>
      </c>
      <c r="E18" s="527" t="s">
        <v>661</v>
      </c>
      <c r="F18" s="531"/>
      <c r="G18" s="531"/>
      <c r="H18" s="545">
        <v>0</v>
      </c>
      <c r="I18" s="531">
        <v>74</v>
      </c>
      <c r="J18" s="531">
        <v>123008.42252632324</v>
      </c>
      <c r="K18" s="545">
        <v>1</v>
      </c>
      <c r="L18" s="531">
        <v>74</v>
      </c>
      <c r="M18" s="532">
        <v>123008.42252632324</v>
      </c>
    </row>
    <row r="19" spans="1:13" ht="14.4" customHeight="1" x14ac:dyDescent="0.3">
      <c r="A19" s="526" t="s">
        <v>502</v>
      </c>
      <c r="B19" s="527" t="s">
        <v>662</v>
      </c>
      <c r="C19" s="527" t="s">
        <v>663</v>
      </c>
      <c r="D19" s="527" t="s">
        <v>664</v>
      </c>
      <c r="E19" s="527" t="s">
        <v>665</v>
      </c>
      <c r="F19" s="531"/>
      <c r="G19" s="531"/>
      <c r="H19" s="545">
        <v>0</v>
      </c>
      <c r="I19" s="531">
        <v>130</v>
      </c>
      <c r="J19" s="531">
        <v>254217.60000000006</v>
      </c>
      <c r="K19" s="545">
        <v>1</v>
      </c>
      <c r="L19" s="531">
        <v>130</v>
      </c>
      <c r="M19" s="532">
        <v>254217.60000000006</v>
      </c>
    </row>
    <row r="20" spans="1:13" ht="14.4" customHeight="1" x14ac:dyDescent="0.3">
      <c r="A20" s="526" t="s">
        <v>502</v>
      </c>
      <c r="B20" s="527" t="s">
        <v>662</v>
      </c>
      <c r="C20" s="527" t="s">
        <v>666</v>
      </c>
      <c r="D20" s="527" t="s">
        <v>664</v>
      </c>
      <c r="E20" s="527" t="s">
        <v>667</v>
      </c>
      <c r="F20" s="531"/>
      <c r="G20" s="531"/>
      <c r="H20" s="545">
        <v>0</v>
      </c>
      <c r="I20" s="531">
        <v>21</v>
      </c>
      <c r="J20" s="531">
        <v>104006.02000000002</v>
      </c>
      <c r="K20" s="545">
        <v>1</v>
      </c>
      <c r="L20" s="531">
        <v>21</v>
      </c>
      <c r="M20" s="532">
        <v>104006.02000000002</v>
      </c>
    </row>
    <row r="21" spans="1:13" ht="14.4" customHeight="1" x14ac:dyDescent="0.3">
      <c r="A21" s="526" t="s">
        <v>505</v>
      </c>
      <c r="B21" s="527" t="s">
        <v>631</v>
      </c>
      <c r="C21" s="527" t="s">
        <v>632</v>
      </c>
      <c r="D21" s="527" t="s">
        <v>633</v>
      </c>
      <c r="E21" s="527" t="s">
        <v>634</v>
      </c>
      <c r="F21" s="531"/>
      <c r="G21" s="531"/>
      <c r="H21" s="545">
        <v>0</v>
      </c>
      <c r="I21" s="531">
        <v>4</v>
      </c>
      <c r="J21" s="531">
        <v>1931.04</v>
      </c>
      <c r="K21" s="545">
        <v>1</v>
      </c>
      <c r="L21" s="531">
        <v>4</v>
      </c>
      <c r="M21" s="532">
        <v>1931.04</v>
      </c>
    </row>
    <row r="22" spans="1:13" ht="14.4" customHeight="1" x14ac:dyDescent="0.3">
      <c r="A22" s="526" t="s">
        <v>505</v>
      </c>
      <c r="B22" s="527" t="s">
        <v>668</v>
      </c>
      <c r="C22" s="527" t="s">
        <v>669</v>
      </c>
      <c r="D22" s="527" t="s">
        <v>606</v>
      </c>
      <c r="E22" s="527" t="s">
        <v>670</v>
      </c>
      <c r="F22" s="531"/>
      <c r="G22" s="531"/>
      <c r="H22" s="545">
        <v>0</v>
      </c>
      <c r="I22" s="531">
        <v>10</v>
      </c>
      <c r="J22" s="531">
        <v>347.5</v>
      </c>
      <c r="K22" s="545">
        <v>1</v>
      </c>
      <c r="L22" s="531">
        <v>10</v>
      </c>
      <c r="M22" s="532">
        <v>347.5</v>
      </c>
    </row>
    <row r="23" spans="1:13" ht="14.4" customHeight="1" x14ac:dyDescent="0.3">
      <c r="A23" s="526" t="s">
        <v>505</v>
      </c>
      <c r="B23" s="527" t="s">
        <v>671</v>
      </c>
      <c r="C23" s="527" t="s">
        <v>672</v>
      </c>
      <c r="D23" s="527" t="s">
        <v>673</v>
      </c>
      <c r="E23" s="527" t="s">
        <v>674</v>
      </c>
      <c r="F23" s="531"/>
      <c r="G23" s="531"/>
      <c r="H23" s="545">
        <v>0</v>
      </c>
      <c r="I23" s="531">
        <v>1</v>
      </c>
      <c r="J23" s="531">
        <v>56.879999999999995</v>
      </c>
      <c r="K23" s="545">
        <v>1</v>
      </c>
      <c r="L23" s="531">
        <v>1</v>
      </c>
      <c r="M23" s="532">
        <v>56.879999999999995</v>
      </c>
    </row>
    <row r="24" spans="1:13" ht="14.4" customHeight="1" x14ac:dyDescent="0.3">
      <c r="A24" s="526" t="s">
        <v>505</v>
      </c>
      <c r="B24" s="527" t="s">
        <v>675</v>
      </c>
      <c r="C24" s="527" t="s">
        <v>676</v>
      </c>
      <c r="D24" s="527" t="s">
        <v>610</v>
      </c>
      <c r="E24" s="527" t="s">
        <v>677</v>
      </c>
      <c r="F24" s="531"/>
      <c r="G24" s="531"/>
      <c r="H24" s="545">
        <v>0</v>
      </c>
      <c r="I24" s="531">
        <v>6</v>
      </c>
      <c r="J24" s="531">
        <v>30345.950241383769</v>
      </c>
      <c r="K24" s="545">
        <v>1</v>
      </c>
      <c r="L24" s="531">
        <v>6</v>
      </c>
      <c r="M24" s="532">
        <v>30345.950241383769</v>
      </c>
    </row>
    <row r="25" spans="1:13" ht="14.4" customHeight="1" thickBot="1" x14ac:dyDescent="0.35">
      <c r="A25" s="533" t="s">
        <v>505</v>
      </c>
      <c r="B25" s="534" t="s">
        <v>675</v>
      </c>
      <c r="C25" s="534" t="s">
        <v>678</v>
      </c>
      <c r="D25" s="534" t="s">
        <v>610</v>
      </c>
      <c r="E25" s="534" t="s">
        <v>679</v>
      </c>
      <c r="F25" s="538"/>
      <c r="G25" s="538"/>
      <c r="H25" s="546">
        <v>0</v>
      </c>
      <c r="I25" s="538">
        <v>42</v>
      </c>
      <c r="J25" s="538">
        <v>382165.14975861635</v>
      </c>
      <c r="K25" s="546">
        <v>1</v>
      </c>
      <c r="L25" s="538">
        <v>42</v>
      </c>
      <c r="M25" s="539">
        <v>382165.14975861635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6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0"/>
  </cols>
  <sheetData>
    <row r="1" spans="1:17" ht="18.600000000000001" customHeight="1" thickBot="1" x14ac:dyDescent="0.4">
      <c r="A1" s="419" t="s">
        <v>220</v>
      </c>
      <c r="B1" s="419"/>
      <c r="C1" s="419"/>
      <c r="D1" s="419"/>
      <c r="E1" s="419"/>
      <c r="F1" s="381"/>
      <c r="G1" s="381"/>
      <c r="H1" s="381"/>
      <c r="I1" s="381"/>
      <c r="J1" s="412"/>
      <c r="K1" s="412"/>
      <c r="L1" s="412"/>
      <c r="M1" s="412"/>
      <c r="N1" s="412"/>
      <c r="O1" s="412"/>
      <c r="P1" s="412"/>
      <c r="Q1" s="412"/>
    </row>
    <row r="2" spans="1:17" ht="14.4" customHeight="1" thickBot="1" x14ac:dyDescent="0.35">
      <c r="A2" s="272" t="s">
        <v>272</v>
      </c>
      <c r="B2" s="247"/>
      <c r="C2" s="247"/>
      <c r="D2" s="247"/>
      <c r="E2" s="247"/>
    </row>
    <row r="3" spans="1:17" ht="14.4" customHeight="1" thickBot="1" x14ac:dyDescent="0.35">
      <c r="A3" s="325" t="s">
        <v>3</v>
      </c>
      <c r="B3" s="329">
        <f>SUM(B6:B1048576)</f>
        <v>315</v>
      </c>
      <c r="C3" s="330">
        <f>SUM(C6:C1048576)</f>
        <v>4</v>
      </c>
      <c r="D3" s="330">
        <f>SUM(D6:D1048576)</f>
        <v>0</v>
      </c>
      <c r="E3" s="331">
        <f>SUM(E6:E1048576)</f>
        <v>0</v>
      </c>
      <c r="F3" s="328">
        <f>IF(SUM($B3:$E3)=0,"",B3/SUM($B3:$E3))</f>
        <v>0.98746081504702199</v>
      </c>
      <c r="G3" s="326">
        <f t="shared" ref="G3:I3" si="0">IF(SUM($B3:$E3)=0,"",C3/SUM($B3:$E3))</f>
        <v>1.2539184952978056E-2</v>
      </c>
      <c r="H3" s="326">
        <f t="shared" si="0"/>
        <v>0</v>
      </c>
      <c r="I3" s="327">
        <f t="shared" si="0"/>
        <v>0</v>
      </c>
      <c r="J3" s="330">
        <f>SUM(J6:J1048576)</f>
        <v>94</v>
      </c>
      <c r="K3" s="330">
        <f>SUM(K6:K1048576)</f>
        <v>3</v>
      </c>
      <c r="L3" s="330">
        <f>SUM(L6:L1048576)</f>
        <v>0</v>
      </c>
      <c r="M3" s="331">
        <f>SUM(M6:M1048576)</f>
        <v>0</v>
      </c>
      <c r="N3" s="328">
        <f>IF(SUM($J3:$M3)=0,"",J3/SUM($J3:$M3))</f>
        <v>0.96907216494845361</v>
      </c>
      <c r="O3" s="326">
        <f t="shared" ref="O3:Q3" si="1">IF(SUM($J3:$M3)=0,"",K3/SUM($J3:$M3))</f>
        <v>3.0927835051546393E-2</v>
      </c>
      <c r="P3" s="326">
        <f t="shared" si="1"/>
        <v>0</v>
      </c>
      <c r="Q3" s="327">
        <f t="shared" si="1"/>
        <v>0</v>
      </c>
    </row>
    <row r="4" spans="1:17" ht="14.4" customHeight="1" thickBot="1" x14ac:dyDescent="0.35">
      <c r="A4" s="324"/>
      <c r="B4" s="432" t="s">
        <v>222</v>
      </c>
      <c r="C4" s="433"/>
      <c r="D4" s="433"/>
      <c r="E4" s="434"/>
      <c r="F4" s="429" t="s">
        <v>227</v>
      </c>
      <c r="G4" s="430"/>
      <c r="H4" s="430"/>
      <c r="I4" s="431"/>
      <c r="J4" s="432" t="s">
        <v>228</v>
      </c>
      <c r="K4" s="433"/>
      <c r="L4" s="433"/>
      <c r="M4" s="434"/>
      <c r="N4" s="429" t="s">
        <v>229</v>
      </c>
      <c r="O4" s="430"/>
      <c r="P4" s="430"/>
      <c r="Q4" s="431"/>
    </row>
    <row r="5" spans="1:17" ht="14.4" customHeight="1" thickBot="1" x14ac:dyDescent="0.35">
      <c r="A5" s="561" t="s">
        <v>221</v>
      </c>
      <c r="B5" s="562" t="s">
        <v>223</v>
      </c>
      <c r="C5" s="562" t="s">
        <v>224</v>
      </c>
      <c r="D5" s="562" t="s">
        <v>225</v>
      </c>
      <c r="E5" s="563" t="s">
        <v>226</v>
      </c>
      <c r="F5" s="564" t="s">
        <v>223</v>
      </c>
      <c r="G5" s="565" t="s">
        <v>224</v>
      </c>
      <c r="H5" s="565" t="s">
        <v>225</v>
      </c>
      <c r="I5" s="566" t="s">
        <v>226</v>
      </c>
      <c r="J5" s="562" t="s">
        <v>223</v>
      </c>
      <c r="K5" s="562" t="s">
        <v>224</v>
      </c>
      <c r="L5" s="562" t="s">
        <v>225</v>
      </c>
      <c r="M5" s="563" t="s">
        <v>226</v>
      </c>
      <c r="N5" s="564" t="s">
        <v>223</v>
      </c>
      <c r="O5" s="565" t="s">
        <v>224</v>
      </c>
      <c r="P5" s="565" t="s">
        <v>225</v>
      </c>
      <c r="Q5" s="566" t="s">
        <v>226</v>
      </c>
    </row>
    <row r="6" spans="1:17" ht="14.4" customHeight="1" x14ac:dyDescent="0.3">
      <c r="A6" s="570" t="s">
        <v>681</v>
      </c>
      <c r="B6" s="576"/>
      <c r="C6" s="524"/>
      <c r="D6" s="524"/>
      <c r="E6" s="525"/>
      <c r="F6" s="573"/>
      <c r="G6" s="544"/>
      <c r="H6" s="544"/>
      <c r="I6" s="579"/>
      <c r="J6" s="576"/>
      <c r="K6" s="524"/>
      <c r="L6" s="524"/>
      <c r="M6" s="525"/>
      <c r="N6" s="573"/>
      <c r="O6" s="544"/>
      <c r="P6" s="544"/>
      <c r="Q6" s="567"/>
    </row>
    <row r="7" spans="1:17" ht="14.4" customHeight="1" x14ac:dyDescent="0.3">
      <c r="A7" s="571" t="s">
        <v>682</v>
      </c>
      <c r="B7" s="577">
        <v>209</v>
      </c>
      <c r="C7" s="531">
        <v>4</v>
      </c>
      <c r="D7" s="531"/>
      <c r="E7" s="532"/>
      <c r="F7" s="574">
        <v>0.98122065727699526</v>
      </c>
      <c r="G7" s="545">
        <v>1.8779342723004695E-2</v>
      </c>
      <c r="H7" s="545">
        <v>0</v>
      </c>
      <c r="I7" s="580">
        <v>0</v>
      </c>
      <c r="J7" s="577">
        <v>59</v>
      </c>
      <c r="K7" s="531">
        <v>3</v>
      </c>
      <c r="L7" s="531"/>
      <c r="M7" s="532"/>
      <c r="N7" s="574">
        <v>0.95161290322580649</v>
      </c>
      <c r="O7" s="545">
        <v>4.8387096774193547E-2</v>
      </c>
      <c r="P7" s="545">
        <v>0</v>
      </c>
      <c r="Q7" s="568">
        <v>0</v>
      </c>
    </row>
    <row r="8" spans="1:17" ht="14.4" customHeight="1" thickBot="1" x14ac:dyDescent="0.35">
      <c r="A8" s="572" t="s">
        <v>683</v>
      </c>
      <c r="B8" s="578">
        <v>106</v>
      </c>
      <c r="C8" s="538"/>
      <c r="D8" s="538"/>
      <c r="E8" s="539"/>
      <c r="F8" s="575">
        <v>1</v>
      </c>
      <c r="G8" s="546">
        <v>0</v>
      </c>
      <c r="H8" s="546">
        <v>0</v>
      </c>
      <c r="I8" s="581">
        <v>0</v>
      </c>
      <c r="J8" s="578">
        <v>35</v>
      </c>
      <c r="K8" s="538"/>
      <c r="L8" s="538"/>
      <c r="M8" s="539"/>
      <c r="N8" s="575">
        <v>1</v>
      </c>
      <c r="O8" s="546">
        <v>0</v>
      </c>
      <c r="P8" s="546">
        <v>0</v>
      </c>
      <c r="Q8" s="56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0" customWidth="1"/>
    <col min="2" max="2" width="34.21875" style="160" customWidth="1"/>
    <col min="3" max="3" width="11.109375" style="160" bestFit="1" customWidth="1"/>
    <col min="4" max="4" width="7.33203125" style="160" bestFit="1" customWidth="1"/>
    <col min="5" max="5" width="11.109375" style="160" bestFit="1" customWidth="1"/>
    <col min="6" max="6" width="5.33203125" style="160" customWidth="1"/>
    <col min="7" max="7" width="7.33203125" style="160" bestFit="1" customWidth="1"/>
    <col min="8" max="8" width="5.33203125" style="160" customWidth="1"/>
    <col min="9" max="9" width="11.109375" style="160" customWidth="1"/>
    <col min="10" max="10" width="5.33203125" style="160" customWidth="1"/>
    <col min="11" max="11" width="7.33203125" style="160" customWidth="1"/>
    <col min="12" max="12" width="5.33203125" style="160" customWidth="1"/>
    <col min="13" max="13" width="0" style="160" hidden="1" customWidth="1"/>
    <col min="14" max="16384" width="8.88671875" style="160"/>
  </cols>
  <sheetData>
    <row r="1" spans="1:14" ht="18.600000000000001" customHeight="1" thickBot="1" x14ac:dyDescent="0.4">
      <c r="A1" s="419" t="s">
        <v>151</v>
      </c>
      <c r="B1" s="419"/>
      <c r="C1" s="419"/>
      <c r="D1" s="419"/>
      <c r="E1" s="419"/>
      <c r="F1" s="419"/>
      <c r="G1" s="419"/>
      <c r="H1" s="419"/>
      <c r="I1" s="381"/>
      <c r="J1" s="381"/>
      <c r="K1" s="381"/>
      <c r="L1" s="381"/>
    </row>
    <row r="2" spans="1:14" ht="14.4" customHeight="1" thickBot="1" x14ac:dyDescent="0.35">
      <c r="A2" s="272" t="s">
        <v>272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4"/>
      <c r="B3" s="174"/>
      <c r="C3" s="436" t="s">
        <v>15</v>
      </c>
      <c r="D3" s="435"/>
      <c r="E3" s="435" t="s">
        <v>16</v>
      </c>
      <c r="F3" s="435"/>
      <c r="G3" s="435"/>
      <c r="H3" s="435"/>
      <c r="I3" s="435" t="s">
        <v>161</v>
      </c>
      <c r="J3" s="435"/>
      <c r="K3" s="435"/>
      <c r="L3" s="437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08">
        <v>34</v>
      </c>
      <c r="B5" s="509" t="s">
        <v>684</v>
      </c>
      <c r="C5" s="512">
        <v>9239.5099999999984</v>
      </c>
      <c r="D5" s="512">
        <v>64</v>
      </c>
      <c r="E5" s="512">
        <v>5433.24</v>
      </c>
      <c r="F5" s="582">
        <v>0.58804417117357966</v>
      </c>
      <c r="G5" s="512">
        <v>40</v>
      </c>
      <c r="H5" s="582">
        <v>0.625</v>
      </c>
      <c r="I5" s="512">
        <v>3806.2699999999995</v>
      </c>
      <c r="J5" s="582">
        <v>0.41195582882642046</v>
      </c>
      <c r="K5" s="512">
        <v>24</v>
      </c>
      <c r="L5" s="582">
        <v>0.375</v>
      </c>
      <c r="M5" s="512" t="s">
        <v>70</v>
      </c>
      <c r="N5" s="181"/>
    </row>
    <row r="6" spans="1:14" ht="14.4" customHeight="1" x14ac:dyDescent="0.3">
      <c r="A6" s="508">
        <v>34</v>
      </c>
      <c r="B6" s="509" t="s">
        <v>685</v>
      </c>
      <c r="C6" s="512">
        <v>9239.5099999999984</v>
      </c>
      <c r="D6" s="512">
        <v>64</v>
      </c>
      <c r="E6" s="512">
        <v>5433.24</v>
      </c>
      <c r="F6" s="582">
        <v>0.58804417117357966</v>
      </c>
      <c r="G6" s="512">
        <v>40</v>
      </c>
      <c r="H6" s="582">
        <v>0.625</v>
      </c>
      <c r="I6" s="512">
        <v>3806.2699999999995</v>
      </c>
      <c r="J6" s="582">
        <v>0.41195582882642046</v>
      </c>
      <c r="K6" s="512">
        <v>24</v>
      </c>
      <c r="L6" s="582">
        <v>0.375</v>
      </c>
      <c r="M6" s="512" t="s">
        <v>1</v>
      </c>
      <c r="N6" s="181"/>
    </row>
    <row r="7" spans="1:14" ht="14.4" customHeight="1" x14ac:dyDescent="0.3">
      <c r="A7" s="508" t="s">
        <v>487</v>
      </c>
      <c r="B7" s="509" t="s">
        <v>3</v>
      </c>
      <c r="C7" s="512">
        <v>9239.5099999999984</v>
      </c>
      <c r="D7" s="512">
        <v>64</v>
      </c>
      <c r="E7" s="512">
        <v>5433.24</v>
      </c>
      <c r="F7" s="582">
        <v>0.58804417117357966</v>
      </c>
      <c r="G7" s="512">
        <v>40</v>
      </c>
      <c r="H7" s="582">
        <v>0.625</v>
      </c>
      <c r="I7" s="512">
        <v>3806.2699999999995</v>
      </c>
      <c r="J7" s="582">
        <v>0.41195582882642046</v>
      </c>
      <c r="K7" s="512">
        <v>24</v>
      </c>
      <c r="L7" s="582">
        <v>0.375</v>
      </c>
      <c r="M7" s="512" t="s">
        <v>496</v>
      </c>
      <c r="N7" s="181"/>
    </row>
    <row r="9" spans="1:14" ht="14.4" customHeight="1" x14ac:dyDescent="0.3">
      <c r="A9" s="508">
        <v>34</v>
      </c>
      <c r="B9" s="509" t="s">
        <v>684</v>
      </c>
      <c r="C9" s="512" t="s">
        <v>489</v>
      </c>
      <c r="D9" s="512" t="s">
        <v>489</v>
      </c>
      <c r="E9" s="512" t="s">
        <v>489</v>
      </c>
      <c r="F9" s="582" t="s">
        <v>489</v>
      </c>
      <c r="G9" s="512" t="s">
        <v>489</v>
      </c>
      <c r="H9" s="582" t="s">
        <v>489</v>
      </c>
      <c r="I9" s="512" t="s">
        <v>489</v>
      </c>
      <c r="J9" s="582" t="s">
        <v>489</v>
      </c>
      <c r="K9" s="512" t="s">
        <v>489</v>
      </c>
      <c r="L9" s="582" t="s">
        <v>489</v>
      </c>
      <c r="M9" s="512" t="s">
        <v>70</v>
      </c>
      <c r="N9" s="181"/>
    </row>
    <row r="10" spans="1:14" ht="14.4" customHeight="1" x14ac:dyDescent="0.3">
      <c r="A10" s="508" t="s">
        <v>686</v>
      </c>
      <c r="B10" s="509" t="s">
        <v>685</v>
      </c>
      <c r="C10" s="512">
        <v>9239.5099999999984</v>
      </c>
      <c r="D10" s="512">
        <v>64</v>
      </c>
      <c r="E10" s="512">
        <v>5433.24</v>
      </c>
      <c r="F10" s="582">
        <v>0.58804417117357966</v>
      </c>
      <c r="G10" s="512">
        <v>40</v>
      </c>
      <c r="H10" s="582">
        <v>0.625</v>
      </c>
      <c r="I10" s="512">
        <v>3806.2699999999995</v>
      </c>
      <c r="J10" s="582">
        <v>0.41195582882642046</v>
      </c>
      <c r="K10" s="512">
        <v>24</v>
      </c>
      <c r="L10" s="582">
        <v>0.375</v>
      </c>
      <c r="M10" s="512" t="s">
        <v>1</v>
      </c>
      <c r="N10" s="181"/>
    </row>
    <row r="11" spans="1:14" ht="14.4" customHeight="1" x14ac:dyDescent="0.3">
      <c r="A11" s="508" t="s">
        <v>686</v>
      </c>
      <c r="B11" s="509" t="s">
        <v>687</v>
      </c>
      <c r="C11" s="512">
        <v>9239.5099999999984</v>
      </c>
      <c r="D11" s="512">
        <v>64</v>
      </c>
      <c r="E11" s="512">
        <v>5433.24</v>
      </c>
      <c r="F11" s="582">
        <v>0.58804417117357966</v>
      </c>
      <c r="G11" s="512">
        <v>40</v>
      </c>
      <c r="H11" s="582">
        <v>0.625</v>
      </c>
      <c r="I11" s="512">
        <v>3806.2699999999995</v>
      </c>
      <c r="J11" s="582">
        <v>0.41195582882642046</v>
      </c>
      <c r="K11" s="512">
        <v>24</v>
      </c>
      <c r="L11" s="582">
        <v>0.375</v>
      </c>
      <c r="M11" s="512" t="s">
        <v>500</v>
      </c>
      <c r="N11" s="181"/>
    </row>
    <row r="12" spans="1:14" ht="14.4" customHeight="1" x14ac:dyDescent="0.3">
      <c r="A12" s="508" t="s">
        <v>489</v>
      </c>
      <c r="B12" s="509" t="s">
        <v>489</v>
      </c>
      <c r="C12" s="512" t="s">
        <v>489</v>
      </c>
      <c r="D12" s="512" t="s">
        <v>489</v>
      </c>
      <c r="E12" s="512" t="s">
        <v>489</v>
      </c>
      <c r="F12" s="582" t="s">
        <v>489</v>
      </c>
      <c r="G12" s="512" t="s">
        <v>489</v>
      </c>
      <c r="H12" s="582" t="s">
        <v>489</v>
      </c>
      <c r="I12" s="512" t="s">
        <v>489</v>
      </c>
      <c r="J12" s="582" t="s">
        <v>489</v>
      </c>
      <c r="K12" s="512" t="s">
        <v>489</v>
      </c>
      <c r="L12" s="582" t="s">
        <v>489</v>
      </c>
      <c r="M12" s="512" t="s">
        <v>501</v>
      </c>
      <c r="N12" s="181"/>
    </row>
    <row r="13" spans="1:14" ht="14.4" customHeight="1" x14ac:dyDescent="0.3">
      <c r="A13" s="508" t="s">
        <v>487</v>
      </c>
      <c r="B13" s="509" t="s">
        <v>688</v>
      </c>
      <c r="C13" s="512">
        <v>9239.5099999999984</v>
      </c>
      <c r="D13" s="512">
        <v>64</v>
      </c>
      <c r="E13" s="512">
        <v>5433.24</v>
      </c>
      <c r="F13" s="582">
        <v>0.58804417117357966</v>
      </c>
      <c r="G13" s="512">
        <v>40</v>
      </c>
      <c r="H13" s="582">
        <v>0.625</v>
      </c>
      <c r="I13" s="512">
        <v>3806.2699999999995</v>
      </c>
      <c r="J13" s="582">
        <v>0.41195582882642046</v>
      </c>
      <c r="K13" s="512">
        <v>24</v>
      </c>
      <c r="L13" s="582">
        <v>0.375</v>
      </c>
      <c r="M13" s="512" t="s">
        <v>496</v>
      </c>
      <c r="N13" s="181"/>
    </row>
    <row r="14" spans="1:14" ht="14.4" customHeight="1" x14ac:dyDescent="0.3">
      <c r="A14" s="583" t="s">
        <v>689</v>
      </c>
    </row>
    <row r="15" spans="1:14" ht="14.4" customHeight="1" x14ac:dyDescent="0.3">
      <c r="A15" s="584" t="s">
        <v>690</v>
      </c>
    </row>
    <row r="16" spans="1:14" ht="14.4" customHeight="1" x14ac:dyDescent="0.3">
      <c r="A16" s="583" t="s">
        <v>691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4" priority="15" stopIfTrue="1" operator="lessThan">
      <formula>0.6</formula>
    </cfRule>
  </conditionalFormatting>
  <conditionalFormatting sqref="B5:B7">
    <cfRule type="expression" dxfId="43" priority="10">
      <formula>AND(LEFT(M5,6)&lt;&gt;"mezera",M5&lt;&gt;"")</formula>
    </cfRule>
  </conditionalFormatting>
  <conditionalFormatting sqref="A5:A7">
    <cfRule type="expression" dxfId="42" priority="8">
      <formula>AND(M5&lt;&gt;"",M5&lt;&gt;"mezeraKL")</formula>
    </cfRule>
  </conditionalFormatting>
  <conditionalFormatting sqref="F5:F7">
    <cfRule type="cellIs" dxfId="41" priority="7" operator="lessThan">
      <formula>0.6</formula>
    </cfRule>
  </conditionalFormatting>
  <conditionalFormatting sqref="B5:L7">
    <cfRule type="expression" dxfId="40" priority="9">
      <formula>OR($M5="KL",$M5="SumaKL")</formula>
    </cfRule>
    <cfRule type="expression" dxfId="39" priority="11">
      <formula>$M5="SumaNS"</formula>
    </cfRule>
  </conditionalFormatting>
  <conditionalFormatting sqref="A5:L7">
    <cfRule type="expression" dxfId="38" priority="12">
      <formula>$M5&lt;&gt;""</formula>
    </cfRule>
  </conditionalFormatting>
  <conditionalFormatting sqref="B9:B13">
    <cfRule type="expression" dxfId="37" priority="4">
      <formula>AND(LEFT(M9,6)&lt;&gt;"mezera",M9&lt;&gt;"")</formula>
    </cfRule>
  </conditionalFormatting>
  <conditionalFormatting sqref="A9:A13">
    <cfRule type="expression" dxfId="36" priority="2">
      <formula>AND(M9&lt;&gt;"",M9&lt;&gt;"mezeraKL")</formula>
    </cfRule>
  </conditionalFormatting>
  <conditionalFormatting sqref="F9:F13">
    <cfRule type="cellIs" dxfId="35" priority="1" operator="lessThan">
      <formula>0.6</formula>
    </cfRule>
  </conditionalFormatting>
  <conditionalFormatting sqref="B9:L13">
    <cfRule type="expression" dxfId="34" priority="3">
      <formula>OR($M9="KL",$M9="SumaKL")</formula>
    </cfRule>
    <cfRule type="expression" dxfId="33" priority="5">
      <formula>$M9="SumaNS"</formula>
    </cfRule>
  </conditionalFormatting>
  <conditionalFormatting sqref="A9:L13">
    <cfRule type="expression" dxfId="3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0" customWidth="1"/>
    <col min="2" max="2" width="11.109375" style="240" bestFit="1" customWidth="1"/>
    <col min="3" max="3" width="11.109375" style="160" hidden="1" customWidth="1"/>
    <col min="4" max="4" width="7.33203125" style="240" bestFit="1" customWidth="1"/>
    <col min="5" max="5" width="7.33203125" style="160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0" hidden="1" customWidth="1"/>
    <col min="15" max="16384" width="8.88671875" style="160"/>
  </cols>
  <sheetData>
    <row r="1" spans="1:13" ht="18.600000000000001" customHeight="1" thickBot="1" x14ac:dyDescent="0.4">
      <c r="A1" s="419" t="s">
        <v>162</v>
      </c>
      <c r="B1" s="419"/>
      <c r="C1" s="419"/>
      <c r="D1" s="419"/>
      <c r="E1" s="419"/>
      <c r="F1" s="419"/>
      <c r="G1" s="419"/>
      <c r="H1" s="419"/>
      <c r="I1" s="419"/>
      <c r="J1" s="381"/>
      <c r="K1" s="381"/>
      <c r="L1" s="381"/>
      <c r="M1" s="381"/>
    </row>
    <row r="2" spans="1:13" ht="14.4" customHeight="1" thickBot="1" x14ac:dyDescent="0.35">
      <c r="A2" s="272" t="s">
        <v>272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4"/>
      <c r="B3" s="436" t="s">
        <v>15</v>
      </c>
      <c r="C3" s="438"/>
      <c r="D3" s="435"/>
      <c r="E3" s="173"/>
      <c r="F3" s="435" t="s">
        <v>16</v>
      </c>
      <c r="G3" s="435"/>
      <c r="H3" s="435"/>
      <c r="I3" s="435"/>
      <c r="J3" s="435" t="s">
        <v>161</v>
      </c>
      <c r="K3" s="435"/>
      <c r="L3" s="435"/>
      <c r="M3" s="437"/>
    </row>
    <row r="4" spans="1:13" ht="14.4" customHeight="1" thickBot="1" x14ac:dyDescent="0.35">
      <c r="A4" s="561" t="s">
        <v>148</v>
      </c>
      <c r="B4" s="562" t="s">
        <v>19</v>
      </c>
      <c r="C4" s="588"/>
      <c r="D4" s="562" t="s">
        <v>20</v>
      </c>
      <c r="E4" s="588"/>
      <c r="F4" s="562" t="s">
        <v>19</v>
      </c>
      <c r="G4" s="565" t="s">
        <v>2</v>
      </c>
      <c r="H4" s="562" t="s">
        <v>20</v>
      </c>
      <c r="I4" s="565" t="s">
        <v>2</v>
      </c>
      <c r="J4" s="562" t="s">
        <v>19</v>
      </c>
      <c r="K4" s="565" t="s">
        <v>2</v>
      </c>
      <c r="L4" s="562" t="s">
        <v>20</v>
      </c>
      <c r="M4" s="566" t="s">
        <v>2</v>
      </c>
    </row>
    <row r="5" spans="1:13" ht="14.4" customHeight="1" x14ac:dyDescent="0.3">
      <c r="A5" s="585" t="s">
        <v>692</v>
      </c>
      <c r="B5" s="576">
        <v>287.32</v>
      </c>
      <c r="C5" s="520">
        <v>1</v>
      </c>
      <c r="D5" s="589">
        <v>5</v>
      </c>
      <c r="E5" s="592" t="s">
        <v>692</v>
      </c>
      <c r="F5" s="576">
        <v>48.09</v>
      </c>
      <c r="G5" s="544">
        <v>0.1673743561186134</v>
      </c>
      <c r="H5" s="524">
        <v>3</v>
      </c>
      <c r="I5" s="567">
        <v>0.6</v>
      </c>
      <c r="J5" s="595">
        <v>239.23</v>
      </c>
      <c r="K5" s="544">
        <v>0.8326256438813866</v>
      </c>
      <c r="L5" s="524">
        <v>2</v>
      </c>
      <c r="M5" s="567">
        <v>0.4</v>
      </c>
    </row>
    <row r="6" spans="1:13" ht="14.4" customHeight="1" x14ac:dyDescent="0.3">
      <c r="A6" s="586" t="s">
        <v>693</v>
      </c>
      <c r="B6" s="577">
        <v>1129.4000000000001</v>
      </c>
      <c r="C6" s="527">
        <v>1</v>
      </c>
      <c r="D6" s="590">
        <v>4</v>
      </c>
      <c r="E6" s="593" t="s">
        <v>693</v>
      </c>
      <c r="F6" s="577">
        <v>357.94000000000005</v>
      </c>
      <c r="G6" s="545">
        <v>0.31692934301398973</v>
      </c>
      <c r="H6" s="531">
        <v>2</v>
      </c>
      <c r="I6" s="568">
        <v>0.5</v>
      </c>
      <c r="J6" s="596">
        <v>771.46</v>
      </c>
      <c r="K6" s="545">
        <v>0.68307065698601022</v>
      </c>
      <c r="L6" s="531">
        <v>2</v>
      </c>
      <c r="M6" s="568">
        <v>0.5</v>
      </c>
    </row>
    <row r="7" spans="1:13" ht="14.4" customHeight="1" x14ac:dyDescent="0.3">
      <c r="A7" s="586" t="s">
        <v>694</v>
      </c>
      <c r="B7" s="577">
        <v>563.61999999999989</v>
      </c>
      <c r="C7" s="527">
        <v>1</v>
      </c>
      <c r="D7" s="590">
        <v>8</v>
      </c>
      <c r="E7" s="593" t="s">
        <v>694</v>
      </c>
      <c r="F7" s="577">
        <v>251.32</v>
      </c>
      <c r="G7" s="545">
        <v>0.44590326815939824</v>
      </c>
      <c r="H7" s="531">
        <v>5</v>
      </c>
      <c r="I7" s="568">
        <v>0.625</v>
      </c>
      <c r="J7" s="596">
        <v>312.29999999999995</v>
      </c>
      <c r="K7" s="545">
        <v>0.55409673184060182</v>
      </c>
      <c r="L7" s="531">
        <v>3</v>
      </c>
      <c r="M7" s="568">
        <v>0.375</v>
      </c>
    </row>
    <row r="8" spans="1:13" ht="14.4" customHeight="1" x14ac:dyDescent="0.3">
      <c r="A8" s="586" t="s">
        <v>695</v>
      </c>
      <c r="B8" s="577">
        <v>830.54</v>
      </c>
      <c r="C8" s="527">
        <v>1</v>
      </c>
      <c r="D8" s="590">
        <v>2</v>
      </c>
      <c r="E8" s="593" t="s">
        <v>695</v>
      </c>
      <c r="F8" s="577">
        <v>830.54</v>
      </c>
      <c r="G8" s="545">
        <v>1</v>
      </c>
      <c r="H8" s="531">
        <v>2</v>
      </c>
      <c r="I8" s="568">
        <v>1</v>
      </c>
      <c r="J8" s="596"/>
      <c r="K8" s="545">
        <v>0</v>
      </c>
      <c r="L8" s="531"/>
      <c r="M8" s="568">
        <v>0</v>
      </c>
    </row>
    <row r="9" spans="1:13" ht="14.4" customHeight="1" x14ac:dyDescent="0.3">
      <c r="A9" s="586" t="s">
        <v>696</v>
      </c>
      <c r="B9" s="577">
        <v>541.49</v>
      </c>
      <c r="C9" s="527">
        <v>1</v>
      </c>
      <c r="D9" s="590">
        <v>4</v>
      </c>
      <c r="E9" s="593" t="s">
        <v>696</v>
      </c>
      <c r="F9" s="577">
        <v>541.49</v>
      </c>
      <c r="G9" s="545">
        <v>1</v>
      </c>
      <c r="H9" s="531">
        <v>4</v>
      </c>
      <c r="I9" s="568">
        <v>1</v>
      </c>
      <c r="J9" s="596"/>
      <c r="K9" s="545">
        <v>0</v>
      </c>
      <c r="L9" s="531"/>
      <c r="M9" s="568">
        <v>0</v>
      </c>
    </row>
    <row r="10" spans="1:13" ht="14.4" customHeight="1" x14ac:dyDescent="0.3">
      <c r="A10" s="586" t="s">
        <v>697</v>
      </c>
      <c r="B10" s="577">
        <v>780.42</v>
      </c>
      <c r="C10" s="527">
        <v>1</v>
      </c>
      <c r="D10" s="590">
        <v>3</v>
      </c>
      <c r="E10" s="593" t="s">
        <v>697</v>
      </c>
      <c r="F10" s="577">
        <v>468.56999999999994</v>
      </c>
      <c r="G10" s="545">
        <v>0.60040747289920804</v>
      </c>
      <c r="H10" s="531">
        <v>1</v>
      </c>
      <c r="I10" s="568">
        <v>0.33333333333333331</v>
      </c>
      <c r="J10" s="596">
        <v>311.85000000000002</v>
      </c>
      <c r="K10" s="545">
        <v>0.39959252710079191</v>
      </c>
      <c r="L10" s="531">
        <v>2</v>
      </c>
      <c r="M10" s="568">
        <v>0.66666666666666663</v>
      </c>
    </row>
    <row r="11" spans="1:13" ht="14.4" customHeight="1" x14ac:dyDescent="0.3">
      <c r="A11" s="586" t="s">
        <v>698</v>
      </c>
      <c r="B11" s="577">
        <v>978.44</v>
      </c>
      <c r="C11" s="527">
        <v>1</v>
      </c>
      <c r="D11" s="590">
        <v>4</v>
      </c>
      <c r="E11" s="593" t="s">
        <v>698</v>
      </c>
      <c r="F11" s="577">
        <v>493.25</v>
      </c>
      <c r="G11" s="545">
        <v>0.5041188013572625</v>
      </c>
      <c r="H11" s="531">
        <v>3</v>
      </c>
      <c r="I11" s="568">
        <v>0.75</v>
      </c>
      <c r="J11" s="596">
        <v>485.19</v>
      </c>
      <c r="K11" s="545">
        <v>0.49588119864273739</v>
      </c>
      <c r="L11" s="531">
        <v>1</v>
      </c>
      <c r="M11" s="568">
        <v>0.25</v>
      </c>
    </row>
    <row r="12" spans="1:13" ht="14.4" customHeight="1" x14ac:dyDescent="0.3">
      <c r="A12" s="586" t="s">
        <v>699</v>
      </c>
      <c r="B12" s="577">
        <v>205.84</v>
      </c>
      <c r="C12" s="527">
        <v>1</v>
      </c>
      <c r="D12" s="590">
        <v>1</v>
      </c>
      <c r="E12" s="593" t="s">
        <v>699</v>
      </c>
      <c r="F12" s="577">
        <v>205.84</v>
      </c>
      <c r="G12" s="545">
        <v>1</v>
      </c>
      <c r="H12" s="531">
        <v>1</v>
      </c>
      <c r="I12" s="568">
        <v>1</v>
      </c>
      <c r="J12" s="596"/>
      <c r="K12" s="545">
        <v>0</v>
      </c>
      <c r="L12" s="531"/>
      <c r="M12" s="568">
        <v>0</v>
      </c>
    </row>
    <row r="13" spans="1:13" ht="14.4" customHeight="1" x14ac:dyDescent="0.3">
      <c r="A13" s="586" t="s">
        <v>700</v>
      </c>
      <c r="B13" s="577">
        <v>73.989999999999995</v>
      </c>
      <c r="C13" s="527">
        <v>1</v>
      </c>
      <c r="D13" s="590">
        <v>1</v>
      </c>
      <c r="E13" s="593" t="s">
        <v>700</v>
      </c>
      <c r="F13" s="577"/>
      <c r="G13" s="545">
        <v>0</v>
      </c>
      <c r="H13" s="531"/>
      <c r="I13" s="568">
        <v>0</v>
      </c>
      <c r="J13" s="596">
        <v>73.989999999999995</v>
      </c>
      <c r="K13" s="545">
        <v>1</v>
      </c>
      <c r="L13" s="531">
        <v>1</v>
      </c>
      <c r="M13" s="568">
        <v>1</v>
      </c>
    </row>
    <row r="14" spans="1:13" ht="14.4" customHeight="1" x14ac:dyDescent="0.3">
      <c r="A14" s="586" t="s">
        <v>701</v>
      </c>
      <c r="B14" s="577">
        <v>183.33</v>
      </c>
      <c r="C14" s="527">
        <v>1</v>
      </c>
      <c r="D14" s="590">
        <v>3</v>
      </c>
      <c r="E14" s="593" t="s">
        <v>701</v>
      </c>
      <c r="F14" s="577">
        <v>54.78</v>
      </c>
      <c r="G14" s="545">
        <v>0.29880543282605138</v>
      </c>
      <c r="H14" s="531">
        <v>1</v>
      </c>
      <c r="I14" s="568">
        <v>0.33333333333333331</v>
      </c>
      <c r="J14" s="596">
        <v>128.55000000000001</v>
      </c>
      <c r="K14" s="545">
        <v>0.70119456717394868</v>
      </c>
      <c r="L14" s="531">
        <v>2</v>
      </c>
      <c r="M14" s="568">
        <v>0.66666666666666663</v>
      </c>
    </row>
    <row r="15" spans="1:13" ht="14.4" customHeight="1" x14ac:dyDescent="0.3">
      <c r="A15" s="586" t="s">
        <v>702</v>
      </c>
      <c r="B15" s="577">
        <v>533.13</v>
      </c>
      <c r="C15" s="527">
        <v>1</v>
      </c>
      <c r="D15" s="590">
        <v>3</v>
      </c>
      <c r="E15" s="593" t="s">
        <v>702</v>
      </c>
      <c r="F15" s="577">
        <v>533.13</v>
      </c>
      <c r="G15" s="545">
        <v>1</v>
      </c>
      <c r="H15" s="531">
        <v>2</v>
      </c>
      <c r="I15" s="568">
        <v>0.66666666666666663</v>
      </c>
      <c r="J15" s="596">
        <v>0</v>
      </c>
      <c r="K15" s="545">
        <v>0</v>
      </c>
      <c r="L15" s="531">
        <v>1</v>
      </c>
      <c r="M15" s="568">
        <v>0.33333333333333331</v>
      </c>
    </row>
    <row r="16" spans="1:13" ht="14.4" customHeight="1" x14ac:dyDescent="0.3">
      <c r="A16" s="586" t="s">
        <v>703</v>
      </c>
      <c r="B16" s="577">
        <v>551.99</v>
      </c>
      <c r="C16" s="527">
        <v>1</v>
      </c>
      <c r="D16" s="590">
        <v>7</v>
      </c>
      <c r="E16" s="593" t="s">
        <v>703</v>
      </c>
      <c r="F16" s="577">
        <v>397.63</v>
      </c>
      <c r="G16" s="545">
        <v>0.72035725284878349</v>
      </c>
      <c r="H16" s="531">
        <v>6</v>
      </c>
      <c r="I16" s="568">
        <v>0.8571428571428571</v>
      </c>
      <c r="J16" s="596">
        <v>154.36000000000001</v>
      </c>
      <c r="K16" s="545">
        <v>0.27964274715121651</v>
      </c>
      <c r="L16" s="531">
        <v>1</v>
      </c>
      <c r="M16" s="568">
        <v>0.14285714285714285</v>
      </c>
    </row>
    <row r="17" spans="1:13" ht="14.4" customHeight="1" x14ac:dyDescent="0.3">
      <c r="A17" s="586" t="s">
        <v>704</v>
      </c>
      <c r="B17" s="577">
        <v>168.12</v>
      </c>
      <c r="C17" s="527">
        <v>1</v>
      </c>
      <c r="D17" s="590">
        <v>3</v>
      </c>
      <c r="E17" s="593" t="s">
        <v>704</v>
      </c>
      <c r="F17" s="577">
        <v>119.7</v>
      </c>
      <c r="G17" s="545">
        <v>0.71199143468950754</v>
      </c>
      <c r="H17" s="531">
        <v>1</v>
      </c>
      <c r="I17" s="568">
        <v>0.33333333333333331</v>
      </c>
      <c r="J17" s="596">
        <v>48.42</v>
      </c>
      <c r="K17" s="545">
        <v>0.28800856531049251</v>
      </c>
      <c r="L17" s="531">
        <v>2</v>
      </c>
      <c r="M17" s="568">
        <v>0.66666666666666663</v>
      </c>
    </row>
    <row r="18" spans="1:13" ht="14.4" customHeight="1" x14ac:dyDescent="0.3">
      <c r="A18" s="586" t="s">
        <v>705</v>
      </c>
      <c r="B18" s="577">
        <v>1444.6100000000001</v>
      </c>
      <c r="C18" s="527">
        <v>1</v>
      </c>
      <c r="D18" s="590">
        <v>8</v>
      </c>
      <c r="E18" s="593" t="s">
        <v>705</v>
      </c>
      <c r="F18" s="577">
        <v>765.41</v>
      </c>
      <c r="G18" s="545">
        <v>0.52983850312541092</v>
      </c>
      <c r="H18" s="531">
        <v>5</v>
      </c>
      <c r="I18" s="568">
        <v>0.625</v>
      </c>
      <c r="J18" s="596">
        <v>679.2</v>
      </c>
      <c r="K18" s="545">
        <v>0.47016149687458897</v>
      </c>
      <c r="L18" s="531">
        <v>3</v>
      </c>
      <c r="M18" s="568">
        <v>0.375</v>
      </c>
    </row>
    <row r="19" spans="1:13" ht="14.4" customHeight="1" x14ac:dyDescent="0.3">
      <c r="A19" s="586" t="s">
        <v>706</v>
      </c>
      <c r="B19" s="577">
        <v>0</v>
      </c>
      <c r="C19" s="527"/>
      <c r="D19" s="590">
        <v>1</v>
      </c>
      <c r="E19" s="593" t="s">
        <v>706</v>
      </c>
      <c r="F19" s="577"/>
      <c r="G19" s="545"/>
      <c r="H19" s="531"/>
      <c r="I19" s="568">
        <v>0</v>
      </c>
      <c r="J19" s="596">
        <v>0</v>
      </c>
      <c r="K19" s="545"/>
      <c r="L19" s="531">
        <v>1</v>
      </c>
      <c r="M19" s="568">
        <v>1</v>
      </c>
    </row>
    <row r="20" spans="1:13" ht="14.4" customHeight="1" x14ac:dyDescent="0.3">
      <c r="A20" s="586" t="s">
        <v>707</v>
      </c>
      <c r="B20" s="577">
        <v>659.15000000000009</v>
      </c>
      <c r="C20" s="527">
        <v>1</v>
      </c>
      <c r="D20" s="590">
        <v>3</v>
      </c>
      <c r="E20" s="593" t="s">
        <v>707</v>
      </c>
      <c r="F20" s="577">
        <v>126.59</v>
      </c>
      <c r="G20" s="545">
        <v>0.19205036789805049</v>
      </c>
      <c r="H20" s="531">
        <v>1</v>
      </c>
      <c r="I20" s="568">
        <v>0.33333333333333331</v>
      </c>
      <c r="J20" s="596">
        <v>532.56000000000006</v>
      </c>
      <c r="K20" s="545">
        <v>0.80794963210194948</v>
      </c>
      <c r="L20" s="531">
        <v>2</v>
      </c>
      <c r="M20" s="568">
        <v>0.66666666666666663</v>
      </c>
    </row>
    <row r="21" spans="1:13" ht="14.4" customHeight="1" x14ac:dyDescent="0.3">
      <c r="A21" s="586" t="s">
        <v>708</v>
      </c>
      <c r="B21" s="577">
        <v>308.12</v>
      </c>
      <c r="C21" s="527">
        <v>1</v>
      </c>
      <c r="D21" s="590">
        <v>3</v>
      </c>
      <c r="E21" s="593" t="s">
        <v>708</v>
      </c>
      <c r="F21" s="577">
        <v>238.95999999999998</v>
      </c>
      <c r="G21" s="545">
        <v>0.77554199662469159</v>
      </c>
      <c r="H21" s="531">
        <v>2</v>
      </c>
      <c r="I21" s="568">
        <v>0.66666666666666663</v>
      </c>
      <c r="J21" s="596">
        <v>69.16</v>
      </c>
      <c r="K21" s="545">
        <v>0.2244580033753083</v>
      </c>
      <c r="L21" s="531">
        <v>1</v>
      </c>
      <c r="M21" s="568">
        <v>0.33333333333333331</v>
      </c>
    </row>
    <row r="22" spans="1:13" ht="14.4" customHeight="1" thickBot="1" x14ac:dyDescent="0.35">
      <c r="A22" s="587" t="s">
        <v>709</v>
      </c>
      <c r="B22" s="578">
        <v>0</v>
      </c>
      <c r="C22" s="534"/>
      <c r="D22" s="591">
        <v>1</v>
      </c>
      <c r="E22" s="594" t="s">
        <v>709</v>
      </c>
      <c r="F22" s="578">
        <v>0</v>
      </c>
      <c r="G22" s="546"/>
      <c r="H22" s="538">
        <v>1</v>
      </c>
      <c r="I22" s="569">
        <v>1</v>
      </c>
      <c r="J22" s="597"/>
      <c r="K22" s="546"/>
      <c r="L22" s="538"/>
      <c r="M22" s="56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0" hidden="1" customWidth="1" outlineLevel="1"/>
    <col min="2" max="2" width="28.33203125" style="160" hidden="1" customWidth="1" outlineLevel="1"/>
    <col min="3" max="3" width="9" style="160" customWidth="1" collapsed="1"/>
    <col min="4" max="4" width="18.77734375" style="251" customWidth="1"/>
    <col min="5" max="5" width="13.5546875" style="241" customWidth="1"/>
    <col min="6" max="6" width="6" style="160" bestFit="1" customWidth="1"/>
    <col min="7" max="7" width="8.77734375" style="160" customWidth="1"/>
    <col min="8" max="8" width="5" style="160" bestFit="1" customWidth="1"/>
    <col min="9" max="9" width="8.5546875" style="160" hidden="1" customWidth="1" outlineLevel="1"/>
    <col min="10" max="10" width="25.77734375" style="160" customWidth="1" collapsed="1"/>
    <col min="11" max="11" width="8.77734375" style="160" customWidth="1"/>
    <col min="12" max="12" width="7.77734375" style="242" customWidth="1"/>
    <col min="13" max="13" width="11.109375" style="242" customWidth="1"/>
    <col min="14" max="14" width="7.77734375" style="160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0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0"/>
  </cols>
  <sheetData>
    <row r="1" spans="1:21" ht="18.600000000000001" customHeight="1" thickBot="1" x14ac:dyDescent="0.4">
      <c r="A1" s="410" t="s">
        <v>932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</row>
    <row r="2" spans="1:21" ht="14.4" customHeight="1" thickBot="1" x14ac:dyDescent="0.35">
      <c r="A2" s="272" t="s">
        <v>272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42"/>
      <c r="B3" s="443"/>
      <c r="C3" s="443"/>
      <c r="D3" s="443"/>
      <c r="E3" s="443"/>
      <c r="F3" s="443"/>
      <c r="G3" s="443"/>
      <c r="H3" s="443"/>
      <c r="I3" s="443"/>
      <c r="J3" s="443"/>
      <c r="K3" s="444" t="s">
        <v>140</v>
      </c>
      <c r="L3" s="445"/>
      <c r="M3" s="66">
        <f>SUBTOTAL(9,M7:M1048576)</f>
        <v>9239.51</v>
      </c>
      <c r="N3" s="66">
        <f>SUBTOTAL(9,N7:N1048576)</f>
        <v>106</v>
      </c>
      <c r="O3" s="66">
        <f>SUBTOTAL(9,O7:O1048576)</f>
        <v>64</v>
      </c>
      <c r="P3" s="66">
        <f>SUBTOTAL(9,P7:P1048576)</f>
        <v>5433.24</v>
      </c>
      <c r="Q3" s="67">
        <f>IF(M3=0,0,P3/M3)</f>
        <v>0.58804417117357954</v>
      </c>
      <c r="R3" s="66">
        <f>SUBTOTAL(9,R7:R1048576)</f>
        <v>66</v>
      </c>
      <c r="S3" s="67">
        <f>IF(N3=0,0,R3/N3)</f>
        <v>0.62264150943396224</v>
      </c>
      <c r="T3" s="66">
        <f>SUBTOTAL(9,T7:T1048576)</f>
        <v>40</v>
      </c>
      <c r="U3" s="68">
        <f>IF(O3=0,0,T3/O3)</f>
        <v>0.625</v>
      </c>
    </row>
    <row r="4" spans="1:21" ht="14.4" customHeight="1" x14ac:dyDescent="0.3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46" t="s">
        <v>15</v>
      </c>
      <c r="N4" s="447"/>
      <c r="O4" s="447"/>
      <c r="P4" s="448" t="s">
        <v>21</v>
      </c>
      <c r="Q4" s="447"/>
      <c r="R4" s="447"/>
      <c r="S4" s="447"/>
      <c r="T4" s="447"/>
      <c r="U4" s="449"/>
    </row>
    <row r="5" spans="1:21" ht="14.4" customHeight="1" thickBot="1" x14ac:dyDescent="0.3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39" t="s">
        <v>22</v>
      </c>
      <c r="Q5" s="440"/>
      <c r="R5" s="439" t="s">
        <v>13</v>
      </c>
      <c r="S5" s="440"/>
      <c r="T5" s="439" t="s">
        <v>20</v>
      </c>
      <c r="U5" s="441"/>
    </row>
    <row r="6" spans="1:21" s="241" customFormat="1" ht="14.4" customHeight="1" thickBot="1" x14ac:dyDescent="0.35">
      <c r="A6" s="598" t="s">
        <v>23</v>
      </c>
      <c r="B6" s="599" t="s">
        <v>5</v>
      </c>
      <c r="C6" s="598" t="s">
        <v>24</v>
      </c>
      <c r="D6" s="599" t="s">
        <v>6</v>
      </c>
      <c r="E6" s="599" t="s">
        <v>164</v>
      </c>
      <c r="F6" s="599" t="s">
        <v>25</v>
      </c>
      <c r="G6" s="599" t="s">
        <v>26</v>
      </c>
      <c r="H6" s="599" t="s">
        <v>8</v>
      </c>
      <c r="I6" s="599" t="s">
        <v>10</v>
      </c>
      <c r="J6" s="599" t="s">
        <v>11</v>
      </c>
      <c r="K6" s="599" t="s">
        <v>12</v>
      </c>
      <c r="L6" s="599" t="s">
        <v>27</v>
      </c>
      <c r="M6" s="600" t="s">
        <v>14</v>
      </c>
      <c r="N6" s="601" t="s">
        <v>28</v>
      </c>
      <c r="O6" s="601" t="s">
        <v>28</v>
      </c>
      <c r="P6" s="601" t="s">
        <v>14</v>
      </c>
      <c r="Q6" s="601" t="s">
        <v>2</v>
      </c>
      <c r="R6" s="601" t="s">
        <v>28</v>
      </c>
      <c r="S6" s="601" t="s">
        <v>2</v>
      </c>
      <c r="T6" s="601" t="s">
        <v>28</v>
      </c>
      <c r="U6" s="602" t="s">
        <v>2</v>
      </c>
    </row>
    <row r="7" spans="1:21" ht="14.4" customHeight="1" x14ac:dyDescent="0.3">
      <c r="A7" s="603">
        <v>34</v>
      </c>
      <c r="B7" s="604" t="s">
        <v>684</v>
      </c>
      <c r="C7" s="604" t="s">
        <v>686</v>
      </c>
      <c r="D7" s="605" t="s">
        <v>931</v>
      </c>
      <c r="E7" s="606" t="s">
        <v>693</v>
      </c>
      <c r="F7" s="604" t="s">
        <v>685</v>
      </c>
      <c r="G7" s="604" t="s">
        <v>710</v>
      </c>
      <c r="H7" s="604" t="s">
        <v>489</v>
      </c>
      <c r="I7" s="604" t="s">
        <v>711</v>
      </c>
      <c r="J7" s="604" t="s">
        <v>712</v>
      </c>
      <c r="K7" s="604" t="s">
        <v>713</v>
      </c>
      <c r="L7" s="607">
        <v>24.22</v>
      </c>
      <c r="M7" s="607">
        <v>48.44</v>
      </c>
      <c r="N7" s="604">
        <v>2</v>
      </c>
      <c r="O7" s="608">
        <v>1</v>
      </c>
      <c r="P7" s="607">
        <v>24.22</v>
      </c>
      <c r="Q7" s="609">
        <v>0.5</v>
      </c>
      <c r="R7" s="604">
        <v>1</v>
      </c>
      <c r="S7" s="609">
        <v>0.5</v>
      </c>
      <c r="T7" s="608">
        <v>0.5</v>
      </c>
      <c r="U7" s="153">
        <v>0.5</v>
      </c>
    </row>
    <row r="8" spans="1:21" ht="14.4" customHeight="1" x14ac:dyDescent="0.3">
      <c r="A8" s="526">
        <v>34</v>
      </c>
      <c r="B8" s="527" t="s">
        <v>684</v>
      </c>
      <c r="C8" s="527" t="s">
        <v>686</v>
      </c>
      <c r="D8" s="610" t="s">
        <v>931</v>
      </c>
      <c r="E8" s="611" t="s">
        <v>693</v>
      </c>
      <c r="F8" s="527" t="s">
        <v>685</v>
      </c>
      <c r="G8" s="527" t="s">
        <v>714</v>
      </c>
      <c r="H8" s="527" t="s">
        <v>518</v>
      </c>
      <c r="I8" s="527" t="s">
        <v>715</v>
      </c>
      <c r="J8" s="527" t="s">
        <v>716</v>
      </c>
      <c r="K8" s="527" t="s">
        <v>717</v>
      </c>
      <c r="L8" s="528">
        <v>166.86</v>
      </c>
      <c r="M8" s="528">
        <v>500.58000000000004</v>
      </c>
      <c r="N8" s="527">
        <v>3</v>
      </c>
      <c r="O8" s="612">
        <v>2</v>
      </c>
      <c r="P8" s="528">
        <v>333.72</v>
      </c>
      <c r="Q8" s="545">
        <v>0.66666666666666663</v>
      </c>
      <c r="R8" s="527">
        <v>2</v>
      </c>
      <c r="S8" s="545">
        <v>0.66666666666666663</v>
      </c>
      <c r="T8" s="612">
        <v>1.5</v>
      </c>
      <c r="U8" s="568">
        <v>0.75</v>
      </c>
    </row>
    <row r="9" spans="1:21" ht="14.4" customHeight="1" x14ac:dyDescent="0.3">
      <c r="A9" s="526">
        <v>34</v>
      </c>
      <c r="B9" s="527" t="s">
        <v>684</v>
      </c>
      <c r="C9" s="527" t="s">
        <v>686</v>
      </c>
      <c r="D9" s="610" t="s">
        <v>931</v>
      </c>
      <c r="E9" s="611" t="s">
        <v>693</v>
      </c>
      <c r="F9" s="527" t="s">
        <v>685</v>
      </c>
      <c r="G9" s="527" t="s">
        <v>718</v>
      </c>
      <c r="H9" s="527" t="s">
        <v>489</v>
      </c>
      <c r="I9" s="527" t="s">
        <v>719</v>
      </c>
      <c r="J9" s="527" t="s">
        <v>720</v>
      </c>
      <c r="K9" s="527" t="s">
        <v>721</v>
      </c>
      <c r="L9" s="528">
        <v>580.38</v>
      </c>
      <c r="M9" s="528">
        <v>580.38</v>
      </c>
      <c r="N9" s="527">
        <v>1</v>
      </c>
      <c r="O9" s="612">
        <v>1</v>
      </c>
      <c r="P9" s="528"/>
      <c r="Q9" s="545">
        <v>0</v>
      </c>
      <c r="R9" s="527"/>
      <c r="S9" s="545">
        <v>0</v>
      </c>
      <c r="T9" s="612"/>
      <c r="U9" s="568">
        <v>0</v>
      </c>
    </row>
    <row r="10" spans="1:21" ht="14.4" customHeight="1" x14ac:dyDescent="0.3">
      <c r="A10" s="526">
        <v>34</v>
      </c>
      <c r="B10" s="527" t="s">
        <v>684</v>
      </c>
      <c r="C10" s="527" t="s">
        <v>686</v>
      </c>
      <c r="D10" s="610" t="s">
        <v>931</v>
      </c>
      <c r="E10" s="611" t="s">
        <v>694</v>
      </c>
      <c r="F10" s="527" t="s">
        <v>685</v>
      </c>
      <c r="G10" s="527" t="s">
        <v>722</v>
      </c>
      <c r="H10" s="527" t="s">
        <v>489</v>
      </c>
      <c r="I10" s="527" t="s">
        <v>723</v>
      </c>
      <c r="J10" s="527" t="s">
        <v>724</v>
      </c>
      <c r="K10" s="527" t="s">
        <v>725</v>
      </c>
      <c r="L10" s="528">
        <v>0</v>
      </c>
      <c r="M10" s="528">
        <v>0</v>
      </c>
      <c r="N10" s="527">
        <v>2</v>
      </c>
      <c r="O10" s="612">
        <v>1</v>
      </c>
      <c r="P10" s="528"/>
      <c r="Q10" s="545"/>
      <c r="R10" s="527"/>
      <c r="S10" s="545">
        <v>0</v>
      </c>
      <c r="T10" s="612"/>
      <c r="U10" s="568">
        <v>0</v>
      </c>
    </row>
    <row r="11" spans="1:21" ht="14.4" customHeight="1" x14ac:dyDescent="0.3">
      <c r="A11" s="526">
        <v>34</v>
      </c>
      <c r="B11" s="527" t="s">
        <v>684</v>
      </c>
      <c r="C11" s="527" t="s">
        <v>686</v>
      </c>
      <c r="D11" s="610" t="s">
        <v>931</v>
      </c>
      <c r="E11" s="611" t="s">
        <v>694</v>
      </c>
      <c r="F11" s="527" t="s">
        <v>685</v>
      </c>
      <c r="G11" s="527" t="s">
        <v>726</v>
      </c>
      <c r="H11" s="527" t="s">
        <v>489</v>
      </c>
      <c r="I11" s="527" t="s">
        <v>727</v>
      </c>
      <c r="J11" s="527" t="s">
        <v>728</v>
      </c>
      <c r="K11" s="527" t="s">
        <v>729</v>
      </c>
      <c r="L11" s="528">
        <v>18.809999999999999</v>
      </c>
      <c r="M11" s="528">
        <v>18.809999999999999</v>
      </c>
      <c r="N11" s="527">
        <v>1</v>
      </c>
      <c r="O11" s="612">
        <v>1</v>
      </c>
      <c r="P11" s="528">
        <v>18.809999999999999</v>
      </c>
      <c r="Q11" s="545">
        <v>1</v>
      </c>
      <c r="R11" s="527">
        <v>1</v>
      </c>
      <c r="S11" s="545">
        <v>1</v>
      </c>
      <c r="T11" s="612">
        <v>1</v>
      </c>
      <c r="U11" s="568">
        <v>1</v>
      </c>
    </row>
    <row r="12" spans="1:21" ht="14.4" customHeight="1" x14ac:dyDescent="0.3">
      <c r="A12" s="526">
        <v>34</v>
      </c>
      <c r="B12" s="527" t="s">
        <v>684</v>
      </c>
      <c r="C12" s="527" t="s">
        <v>686</v>
      </c>
      <c r="D12" s="610" t="s">
        <v>931</v>
      </c>
      <c r="E12" s="611" t="s">
        <v>694</v>
      </c>
      <c r="F12" s="527" t="s">
        <v>685</v>
      </c>
      <c r="G12" s="527" t="s">
        <v>730</v>
      </c>
      <c r="H12" s="527" t="s">
        <v>489</v>
      </c>
      <c r="I12" s="527" t="s">
        <v>731</v>
      </c>
      <c r="J12" s="527" t="s">
        <v>732</v>
      </c>
      <c r="K12" s="527" t="s">
        <v>733</v>
      </c>
      <c r="L12" s="528">
        <v>42.51</v>
      </c>
      <c r="M12" s="528">
        <v>127.53</v>
      </c>
      <c r="N12" s="527">
        <v>3</v>
      </c>
      <c r="O12" s="612">
        <v>2</v>
      </c>
      <c r="P12" s="528">
        <v>127.53</v>
      </c>
      <c r="Q12" s="545">
        <v>1</v>
      </c>
      <c r="R12" s="527">
        <v>3</v>
      </c>
      <c r="S12" s="545">
        <v>1</v>
      </c>
      <c r="T12" s="612">
        <v>2</v>
      </c>
      <c r="U12" s="568">
        <v>1</v>
      </c>
    </row>
    <row r="13" spans="1:21" ht="14.4" customHeight="1" x14ac:dyDescent="0.3">
      <c r="A13" s="526">
        <v>34</v>
      </c>
      <c r="B13" s="527" t="s">
        <v>684</v>
      </c>
      <c r="C13" s="527" t="s">
        <v>686</v>
      </c>
      <c r="D13" s="610" t="s">
        <v>931</v>
      </c>
      <c r="E13" s="611" t="s">
        <v>694</v>
      </c>
      <c r="F13" s="527" t="s">
        <v>685</v>
      </c>
      <c r="G13" s="527" t="s">
        <v>734</v>
      </c>
      <c r="H13" s="527" t="s">
        <v>489</v>
      </c>
      <c r="I13" s="527" t="s">
        <v>735</v>
      </c>
      <c r="J13" s="527" t="s">
        <v>736</v>
      </c>
      <c r="K13" s="527" t="s">
        <v>737</v>
      </c>
      <c r="L13" s="528">
        <v>0</v>
      </c>
      <c r="M13" s="528">
        <v>0</v>
      </c>
      <c r="N13" s="527">
        <v>2</v>
      </c>
      <c r="O13" s="612">
        <v>1.5</v>
      </c>
      <c r="P13" s="528">
        <v>0</v>
      </c>
      <c r="Q13" s="545"/>
      <c r="R13" s="527">
        <v>1</v>
      </c>
      <c r="S13" s="545">
        <v>0.5</v>
      </c>
      <c r="T13" s="612">
        <v>1</v>
      </c>
      <c r="U13" s="568">
        <v>0.66666666666666663</v>
      </c>
    </row>
    <row r="14" spans="1:21" ht="14.4" customHeight="1" x14ac:dyDescent="0.3">
      <c r="A14" s="526">
        <v>34</v>
      </c>
      <c r="B14" s="527" t="s">
        <v>684</v>
      </c>
      <c r="C14" s="527" t="s">
        <v>686</v>
      </c>
      <c r="D14" s="610" t="s">
        <v>931</v>
      </c>
      <c r="E14" s="611" t="s">
        <v>694</v>
      </c>
      <c r="F14" s="527" t="s">
        <v>685</v>
      </c>
      <c r="G14" s="527" t="s">
        <v>738</v>
      </c>
      <c r="H14" s="527" t="s">
        <v>518</v>
      </c>
      <c r="I14" s="527" t="s">
        <v>739</v>
      </c>
      <c r="J14" s="527" t="s">
        <v>740</v>
      </c>
      <c r="K14" s="527" t="s">
        <v>741</v>
      </c>
      <c r="L14" s="528">
        <v>10.41</v>
      </c>
      <c r="M14" s="528">
        <v>20.82</v>
      </c>
      <c r="N14" s="527">
        <v>2</v>
      </c>
      <c r="O14" s="612">
        <v>0.5</v>
      </c>
      <c r="P14" s="528">
        <v>20.82</v>
      </c>
      <c r="Q14" s="545">
        <v>1</v>
      </c>
      <c r="R14" s="527">
        <v>2</v>
      </c>
      <c r="S14" s="545">
        <v>1</v>
      </c>
      <c r="T14" s="612">
        <v>0.5</v>
      </c>
      <c r="U14" s="568">
        <v>1</v>
      </c>
    </row>
    <row r="15" spans="1:21" ht="14.4" customHeight="1" x14ac:dyDescent="0.3">
      <c r="A15" s="526">
        <v>34</v>
      </c>
      <c r="B15" s="527" t="s">
        <v>684</v>
      </c>
      <c r="C15" s="527" t="s">
        <v>686</v>
      </c>
      <c r="D15" s="610" t="s">
        <v>931</v>
      </c>
      <c r="E15" s="611" t="s">
        <v>694</v>
      </c>
      <c r="F15" s="527" t="s">
        <v>685</v>
      </c>
      <c r="G15" s="527" t="s">
        <v>742</v>
      </c>
      <c r="H15" s="527" t="s">
        <v>489</v>
      </c>
      <c r="I15" s="527" t="s">
        <v>743</v>
      </c>
      <c r="J15" s="527" t="s">
        <v>744</v>
      </c>
      <c r="K15" s="527" t="s">
        <v>745</v>
      </c>
      <c r="L15" s="528">
        <v>257.14</v>
      </c>
      <c r="M15" s="528">
        <v>257.14</v>
      </c>
      <c r="N15" s="527">
        <v>1</v>
      </c>
      <c r="O15" s="612">
        <v>1</v>
      </c>
      <c r="P15" s="528"/>
      <c r="Q15" s="545">
        <v>0</v>
      </c>
      <c r="R15" s="527"/>
      <c r="S15" s="545">
        <v>0</v>
      </c>
      <c r="T15" s="612"/>
      <c r="U15" s="568">
        <v>0</v>
      </c>
    </row>
    <row r="16" spans="1:21" ht="14.4" customHeight="1" x14ac:dyDescent="0.3">
      <c r="A16" s="526">
        <v>34</v>
      </c>
      <c r="B16" s="527" t="s">
        <v>684</v>
      </c>
      <c r="C16" s="527" t="s">
        <v>686</v>
      </c>
      <c r="D16" s="610" t="s">
        <v>931</v>
      </c>
      <c r="E16" s="611" t="s">
        <v>694</v>
      </c>
      <c r="F16" s="527" t="s">
        <v>685</v>
      </c>
      <c r="G16" s="527" t="s">
        <v>746</v>
      </c>
      <c r="H16" s="527" t="s">
        <v>489</v>
      </c>
      <c r="I16" s="527" t="s">
        <v>747</v>
      </c>
      <c r="J16" s="527" t="s">
        <v>748</v>
      </c>
      <c r="K16" s="527" t="s">
        <v>749</v>
      </c>
      <c r="L16" s="528">
        <v>42.08</v>
      </c>
      <c r="M16" s="528">
        <v>84.16</v>
      </c>
      <c r="N16" s="527">
        <v>2</v>
      </c>
      <c r="O16" s="612">
        <v>0.5</v>
      </c>
      <c r="P16" s="528">
        <v>84.16</v>
      </c>
      <c r="Q16" s="545">
        <v>1</v>
      </c>
      <c r="R16" s="527">
        <v>2</v>
      </c>
      <c r="S16" s="545">
        <v>1</v>
      </c>
      <c r="T16" s="612">
        <v>0.5</v>
      </c>
      <c r="U16" s="568">
        <v>1</v>
      </c>
    </row>
    <row r="17" spans="1:21" ht="14.4" customHeight="1" x14ac:dyDescent="0.3">
      <c r="A17" s="526">
        <v>34</v>
      </c>
      <c r="B17" s="527" t="s">
        <v>684</v>
      </c>
      <c r="C17" s="527" t="s">
        <v>686</v>
      </c>
      <c r="D17" s="610" t="s">
        <v>931</v>
      </c>
      <c r="E17" s="611" t="s">
        <v>694</v>
      </c>
      <c r="F17" s="527" t="s">
        <v>685</v>
      </c>
      <c r="G17" s="527" t="s">
        <v>750</v>
      </c>
      <c r="H17" s="527" t="s">
        <v>489</v>
      </c>
      <c r="I17" s="527" t="s">
        <v>751</v>
      </c>
      <c r="J17" s="527" t="s">
        <v>752</v>
      </c>
      <c r="K17" s="527" t="s">
        <v>753</v>
      </c>
      <c r="L17" s="528">
        <v>55.16</v>
      </c>
      <c r="M17" s="528">
        <v>55.16</v>
      </c>
      <c r="N17" s="527">
        <v>1</v>
      </c>
      <c r="O17" s="612">
        <v>0.5</v>
      </c>
      <c r="P17" s="528"/>
      <c r="Q17" s="545">
        <v>0</v>
      </c>
      <c r="R17" s="527"/>
      <c r="S17" s="545">
        <v>0</v>
      </c>
      <c r="T17" s="612"/>
      <c r="U17" s="568">
        <v>0</v>
      </c>
    </row>
    <row r="18" spans="1:21" ht="14.4" customHeight="1" x14ac:dyDescent="0.3">
      <c r="A18" s="526">
        <v>34</v>
      </c>
      <c r="B18" s="527" t="s">
        <v>684</v>
      </c>
      <c r="C18" s="527" t="s">
        <v>686</v>
      </c>
      <c r="D18" s="610" t="s">
        <v>931</v>
      </c>
      <c r="E18" s="611" t="s">
        <v>695</v>
      </c>
      <c r="F18" s="527" t="s">
        <v>685</v>
      </c>
      <c r="G18" s="527" t="s">
        <v>754</v>
      </c>
      <c r="H18" s="527" t="s">
        <v>489</v>
      </c>
      <c r="I18" s="527" t="s">
        <v>755</v>
      </c>
      <c r="J18" s="527" t="s">
        <v>756</v>
      </c>
      <c r="K18" s="527" t="s">
        <v>757</v>
      </c>
      <c r="L18" s="528">
        <v>751.47</v>
      </c>
      <c r="M18" s="528">
        <v>751.47</v>
      </c>
      <c r="N18" s="527">
        <v>1</v>
      </c>
      <c r="O18" s="612">
        <v>1</v>
      </c>
      <c r="P18" s="528">
        <v>751.47</v>
      </c>
      <c r="Q18" s="545">
        <v>1</v>
      </c>
      <c r="R18" s="527">
        <v>1</v>
      </c>
      <c r="S18" s="545">
        <v>1</v>
      </c>
      <c r="T18" s="612">
        <v>1</v>
      </c>
      <c r="U18" s="568">
        <v>1</v>
      </c>
    </row>
    <row r="19" spans="1:21" ht="14.4" customHeight="1" x14ac:dyDescent="0.3">
      <c r="A19" s="526">
        <v>34</v>
      </c>
      <c r="B19" s="527" t="s">
        <v>684</v>
      </c>
      <c r="C19" s="527" t="s">
        <v>686</v>
      </c>
      <c r="D19" s="610" t="s">
        <v>931</v>
      </c>
      <c r="E19" s="611" t="s">
        <v>695</v>
      </c>
      <c r="F19" s="527" t="s">
        <v>685</v>
      </c>
      <c r="G19" s="527" t="s">
        <v>758</v>
      </c>
      <c r="H19" s="527" t="s">
        <v>489</v>
      </c>
      <c r="I19" s="527" t="s">
        <v>759</v>
      </c>
      <c r="J19" s="527" t="s">
        <v>760</v>
      </c>
      <c r="K19" s="527" t="s">
        <v>761</v>
      </c>
      <c r="L19" s="528">
        <v>79.069999999999993</v>
      </c>
      <c r="M19" s="528">
        <v>79.069999999999993</v>
      </c>
      <c r="N19" s="527">
        <v>1</v>
      </c>
      <c r="O19" s="612">
        <v>1</v>
      </c>
      <c r="P19" s="528">
        <v>79.069999999999993</v>
      </c>
      <c r="Q19" s="545">
        <v>1</v>
      </c>
      <c r="R19" s="527">
        <v>1</v>
      </c>
      <c r="S19" s="545">
        <v>1</v>
      </c>
      <c r="T19" s="612">
        <v>1</v>
      </c>
      <c r="U19" s="568">
        <v>1</v>
      </c>
    </row>
    <row r="20" spans="1:21" ht="14.4" customHeight="1" x14ac:dyDescent="0.3">
      <c r="A20" s="526">
        <v>34</v>
      </c>
      <c r="B20" s="527" t="s">
        <v>684</v>
      </c>
      <c r="C20" s="527" t="s">
        <v>686</v>
      </c>
      <c r="D20" s="610" t="s">
        <v>931</v>
      </c>
      <c r="E20" s="611" t="s">
        <v>696</v>
      </c>
      <c r="F20" s="527" t="s">
        <v>685</v>
      </c>
      <c r="G20" s="527" t="s">
        <v>762</v>
      </c>
      <c r="H20" s="527" t="s">
        <v>489</v>
      </c>
      <c r="I20" s="527" t="s">
        <v>763</v>
      </c>
      <c r="J20" s="527" t="s">
        <v>764</v>
      </c>
      <c r="K20" s="527" t="s">
        <v>765</v>
      </c>
      <c r="L20" s="528">
        <v>72.64</v>
      </c>
      <c r="M20" s="528">
        <v>72.64</v>
      </c>
      <c r="N20" s="527">
        <v>1</v>
      </c>
      <c r="O20" s="612">
        <v>0.5</v>
      </c>
      <c r="P20" s="528">
        <v>72.64</v>
      </c>
      <c r="Q20" s="545">
        <v>1</v>
      </c>
      <c r="R20" s="527">
        <v>1</v>
      </c>
      <c r="S20" s="545">
        <v>1</v>
      </c>
      <c r="T20" s="612">
        <v>0.5</v>
      </c>
      <c r="U20" s="568">
        <v>1</v>
      </c>
    </row>
    <row r="21" spans="1:21" ht="14.4" customHeight="1" x14ac:dyDescent="0.3">
      <c r="A21" s="526">
        <v>34</v>
      </c>
      <c r="B21" s="527" t="s">
        <v>684</v>
      </c>
      <c r="C21" s="527" t="s">
        <v>686</v>
      </c>
      <c r="D21" s="610" t="s">
        <v>931</v>
      </c>
      <c r="E21" s="611" t="s">
        <v>696</v>
      </c>
      <c r="F21" s="527" t="s">
        <v>685</v>
      </c>
      <c r="G21" s="527" t="s">
        <v>766</v>
      </c>
      <c r="H21" s="527" t="s">
        <v>489</v>
      </c>
      <c r="I21" s="527" t="s">
        <v>767</v>
      </c>
      <c r="J21" s="527" t="s">
        <v>768</v>
      </c>
      <c r="K21" s="527" t="s">
        <v>769</v>
      </c>
      <c r="L21" s="528">
        <v>79.58</v>
      </c>
      <c r="M21" s="528">
        <v>79.58</v>
      </c>
      <c r="N21" s="527">
        <v>1</v>
      </c>
      <c r="O21" s="612">
        <v>1</v>
      </c>
      <c r="P21" s="528">
        <v>79.58</v>
      </c>
      <c r="Q21" s="545">
        <v>1</v>
      </c>
      <c r="R21" s="527">
        <v>1</v>
      </c>
      <c r="S21" s="545">
        <v>1</v>
      </c>
      <c r="T21" s="612">
        <v>1</v>
      </c>
      <c r="U21" s="568">
        <v>1</v>
      </c>
    </row>
    <row r="22" spans="1:21" ht="14.4" customHeight="1" x14ac:dyDescent="0.3">
      <c r="A22" s="526">
        <v>34</v>
      </c>
      <c r="B22" s="527" t="s">
        <v>684</v>
      </c>
      <c r="C22" s="527" t="s">
        <v>686</v>
      </c>
      <c r="D22" s="610" t="s">
        <v>931</v>
      </c>
      <c r="E22" s="611" t="s">
        <v>696</v>
      </c>
      <c r="F22" s="527" t="s">
        <v>685</v>
      </c>
      <c r="G22" s="527" t="s">
        <v>770</v>
      </c>
      <c r="H22" s="527" t="s">
        <v>489</v>
      </c>
      <c r="I22" s="527" t="s">
        <v>771</v>
      </c>
      <c r="J22" s="527" t="s">
        <v>772</v>
      </c>
      <c r="K22" s="527" t="s">
        <v>773</v>
      </c>
      <c r="L22" s="528">
        <v>126.59</v>
      </c>
      <c r="M22" s="528">
        <v>126.59</v>
      </c>
      <c r="N22" s="527">
        <v>1</v>
      </c>
      <c r="O22" s="612">
        <v>0.5</v>
      </c>
      <c r="P22" s="528">
        <v>126.59</v>
      </c>
      <c r="Q22" s="545">
        <v>1</v>
      </c>
      <c r="R22" s="527">
        <v>1</v>
      </c>
      <c r="S22" s="545">
        <v>1</v>
      </c>
      <c r="T22" s="612">
        <v>0.5</v>
      </c>
      <c r="U22" s="568">
        <v>1</v>
      </c>
    </row>
    <row r="23" spans="1:21" ht="14.4" customHeight="1" x14ac:dyDescent="0.3">
      <c r="A23" s="526">
        <v>34</v>
      </c>
      <c r="B23" s="527" t="s">
        <v>684</v>
      </c>
      <c r="C23" s="527" t="s">
        <v>686</v>
      </c>
      <c r="D23" s="610" t="s">
        <v>931</v>
      </c>
      <c r="E23" s="611" t="s">
        <v>696</v>
      </c>
      <c r="F23" s="527" t="s">
        <v>685</v>
      </c>
      <c r="G23" s="527" t="s">
        <v>774</v>
      </c>
      <c r="H23" s="527" t="s">
        <v>489</v>
      </c>
      <c r="I23" s="527" t="s">
        <v>775</v>
      </c>
      <c r="J23" s="527" t="s">
        <v>776</v>
      </c>
      <c r="K23" s="527" t="s">
        <v>777</v>
      </c>
      <c r="L23" s="528">
        <v>38.56</v>
      </c>
      <c r="M23" s="528">
        <v>38.56</v>
      </c>
      <c r="N23" s="527">
        <v>1</v>
      </c>
      <c r="O23" s="612">
        <v>0.5</v>
      </c>
      <c r="P23" s="528">
        <v>38.56</v>
      </c>
      <c r="Q23" s="545">
        <v>1</v>
      </c>
      <c r="R23" s="527">
        <v>1</v>
      </c>
      <c r="S23" s="545">
        <v>1</v>
      </c>
      <c r="T23" s="612">
        <v>0.5</v>
      </c>
      <c r="U23" s="568">
        <v>1</v>
      </c>
    </row>
    <row r="24" spans="1:21" ht="14.4" customHeight="1" x14ac:dyDescent="0.3">
      <c r="A24" s="526">
        <v>34</v>
      </c>
      <c r="B24" s="527" t="s">
        <v>684</v>
      </c>
      <c r="C24" s="527" t="s">
        <v>686</v>
      </c>
      <c r="D24" s="610" t="s">
        <v>931</v>
      </c>
      <c r="E24" s="611" t="s">
        <v>696</v>
      </c>
      <c r="F24" s="527" t="s">
        <v>685</v>
      </c>
      <c r="G24" s="527" t="s">
        <v>778</v>
      </c>
      <c r="H24" s="527" t="s">
        <v>489</v>
      </c>
      <c r="I24" s="527" t="s">
        <v>779</v>
      </c>
      <c r="J24" s="527" t="s">
        <v>780</v>
      </c>
      <c r="K24" s="527" t="s">
        <v>781</v>
      </c>
      <c r="L24" s="528">
        <v>59.78</v>
      </c>
      <c r="M24" s="528">
        <v>59.78</v>
      </c>
      <c r="N24" s="527">
        <v>1</v>
      </c>
      <c r="O24" s="612">
        <v>0.5</v>
      </c>
      <c r="P24" s="528">
        <v>59.78</v>
      </c>
      <c r="Q24" s="545">
        <v>1</v>
      </c>
      <c r="R24" s="527">
        <v>1</v>
      </c>
      <c r="S24" s="545">
        <v>1</v>
      </c>
      <c r="T24" s="612">
        <v>0.5</v>
      </c>
      <c r="U24" s="568">
        <v>1</v>
      </c>
    </row>
    <row r="25" spans="1:21" ht="14.4" customHeight="1" x14ac:dyDescent="0.3">
      <c r="A25" s="526">
        <v>34</v>
      </c>
      <c r="B25" s="527" t="s">
        <v>684</v>
      </c>
      <c r="C25" s="527" t="s">
        <v>686</v>
      </c>
      <c r="D25" s="610" t="s">
        <v>931</v>
      </c>
      <c r="E25" s="611" t="s">
        <v>696</v>
      </c>
      <c r="F25" s="527" t="s">
        <v>685</v>
      </c>
      <c r="G25" s="527" t="s">
        <v>782</v>
      </c>
      <c r="H25" s="527" t="s">
        <v>489</v>
      </c>
      <c r="I25" s="527" t="s">
        <v>783</v>
      </c>
      <c r="J25" s="527" t="s">
        <v>784</v>
      </c>
      <c r="K25" s="527" t="s">
        <v>785</v>
      </c>
      <c r="L25" s="528">
        <v>82.17</v>
      </c>
      <c r="M25" s="528">
        <v>164.34</v>
      </c>
      <c r="N25" s="527">
        <v>2</v>
      </c>
      <c r="O25" s="612">
        <v>1</v>
      </c>
      <c r="P25" s="528">
        <v>164.34</v>
      </c>
      <c r="Q25" s="545">
        <v>1</v>
      </c>
      <c r="R25" s="527">
        <v>2</v>
      </c>
      <c r="S25" s="545">
        <v>1</v>
      </c>
      <c r="T25" s="612">
        <v>1</v>
      </c>
      <c r="U25" s="568">
        <v>1</v>
      </c>
    </row>
    <row r="26" spans="1:21" ht="14.4" customHeight="1" x14ac:dyDescent="0.3">
      <c r="A26" s="526">
        <v>34</v>
      </c>
      <c r="B26" s="527" t="s">
        <v>684</v>
      </c>
      <c r="C26" s="527" t="s">
        <v>686</v>
      </c>
      <c r="D26" s="610" t="s">
        <v>931</v>
      </c>
      <c r="E26" s="611" t="s">
        <v>699</v>
      </c>
      <c r="F26" s="527" t="s">
        <v>685</v>
      </c>
      <c r="G26" s="527" t="s">
        <v>786</v>
      </c>
      <c r="H26" s="527" t="s">
        <v>489</v>
      </c>
      <c r="I26" s="527" t="s">
        <v>787</v>
      </c>
      <c r="J26" s="527" t="s">
        <v>788</v>
      </c>
      <c r="K26" s="527" t="s">
        <v>789</v>
      </c>
      <c r="L26" s="528">
        <v>205.84</v>
      </c>
      <c r="M26" s="528">
        <v>205.84</v>
      </c>
      <c r="N26" s="527">
        <v>1</v>
      </c>
      <c r="O26" s="612">
        <v>1</v>
      </c>
      <c r="P26" s="528">
        <v>205.84</v>
      </c>
      <c r="Q26" s="545">
        <v>1</v>
      </c>
      <c r="R26" s="527">
        <v>1</v>
      </c>
      <c r="S26" s="545">
        <v>1</v>
      </c>
      <c r="T26" s="612">
        <v>1</v>
      </c>
      <c r="U26" s="568">
        <v>1</v>
      </c>
    </row>
    <row r="27" spans="1:21" ht="14.4" customHeight="1" x14ac:dyDescent="0.3">
      <c r="A27" s="526">
        <v>34</v>
      </c>
      <c r="B27" s="527" t="s">
        <v>684</v>
      </c>
      <c r="C27" s="527" t="s">
        <v>686</v>
      </c>
      <c r="D27" s="610" t="s">
        <v>931</v>
      </c>
      <c r="E27" s="611" t="s">
        <v>700</v>
      </c>
      <c r="F27" s="527" t="s">
        <v>685</v>
      </c>
      <c r="G27" s="527" t="s">
        <v>790</v>
      </c>
      <c r="H27" s="527" t="s">
        <v>489</v>
      </c>
      <c r="I27" s="527" t="s">
        <v>791</v>
      </c>
      <c r="J27" s="527" t="s">
        <v>792</v>
      </c>
      <c r="K27" s="527" t="s">
        <v>793</v>
      </c>
      <c r="L27" s="528">
        <v>73.989999999999995</v>
      </c>
      <c r="M27" s="528">
        <v>73.989999999999995</v>
      </c>
      <c r="N27" s="527">
        <v>1</v>
      </c>
      <c r="O27" s="612">
        <v>1</v>
      </c>
      <c r="P27" s="528"/>
      <c r="Q27" s="545">
        <v>0</v>
      </c>
      <c r="R27" s="527"/>
      <c r="S27" s="545">
        <v>0</v>
      </c>
      <c r="T27" s="612"/>
      <c r="U27" s="568">
        <v>0</v>
      </c>
    </row>
    <row r="28" spans="1:21" ht="14.4" customHeight="1" x14ac:dyDescent="0.3">
      <c r="A28" s="526">
        <v>34</v>
      </c>
      <c r="B28" s="527" t="s">
        <v>684</v>
      </c>
      <c r="C28" s="527" t="s">
        <v>686</v>
      </c>
      <c r="D28" s="610" t="s">
        <v>931</v>
      </c>
      <c r="E28" s="611" t="s">
        <v>701</v>
      </c>
      <c r="F28" s="527" t="s">
        <v>685</v>
      </c>
      <c r="G28" s="527" t="s">
        <v>794</v>
      </c>
      <c r="H28" s="527" t="s">
        <v>489</v>
      </c>
      <c r="I28" s="527" t="s">
        <v>795</v>
      </c>
      <c r="J28" s="527" t="s">
        <v>796</v>
      </c>
      <c r="K28" s="527" t="s">
        <v>797</v>
      </c>
      <c r="L28" s="528">
        <v>0</v>
      </c>
      <c r="M28" s="528">
        <v>0</v>
      </c>
      <c r="N28" s="527">
        <v>1</v>
      </c>
      <c r="O28" s="612">
        <v>1</v>
      </c>
      <c r="P28" s="528"/>
      <c r="Q28" s="545"/>
      <c r="R28" s="527"/>
      <c r="S28" s="545">
        <v>0</v>
      </c>
      <c r="T28" s="612"/>
      <c r="U28" s="568">
        <v>0</v>
      </c>
    </row>
    <row r="29" spans="1:21" ht="14.4" customHeight="1" x14ac:dyDescent="0.3">
      <c r="A29" s="526">
        <v>34</v>
      </c>
      <c r="B29" s="527" t="s">
        <v>684</v>
      </c>
      <c r="C29" s="527" t="s">
        <v>686</v>
      </c>
      <c r="D29" s="610" t="s">
        <v>931</v>
      </c>
      <c r="E29" s="611" t="s">
        <v>701</v>
      </c>
      <c r="F29" s="527" t="s">
        <v>685</v>
      </c>
      <c r="G29" s="527" t="s">
        <v>798</v>
      </c>
      <c r="H29" s="527" t="s">
        <v>489</v>
      </c>
      <c r="I29" s="527" t="s">
        <v>799</v>
      </c>
      <c r="J29" s="527" t="s">
        <v>800</v>
      </c>
      <c r="K29" s="527" t="s">
        <v>801</v>
      </c>
      <c r="L29" s="528">
        <v>128.55000000000001</v>
      </c>
      <c r="M29" s="528">
        <v>128.55000000000001</v>
      </c>
      <c r="N29" s="527">
        <v>1</v>
      </c>
      <c r="O29" s="612">
        <v>1</v>
      </c>
      <c r="P29" s="528"/>
      <c r="Q29" s="545">
        <v>0</v>
      </c>
      <c r="R29" s="527"/>
      <c r="S29" s="545">
        <v>0</v>
      </c>
      <c r="T29" s="612"/>
      <c r="U29" s="568">
        <v>0</v>
      </c>
    </row>
    <row r="30" spans="1:21" ht="14.4" customHeight="1" x14ac:dyDescent="0.3">
      <c r="A30" s="526">
        <v>34</v>
      </c>
      <c r="B30" s="527" t="s">
        <v>684</v>
      </c>
      <c r="C30" s="527" t="s">
        <v>686</v>
      </c>
      <c r="D30" s="610" t="s">
        <v>931</v>
      </c>
      <c r="E30" s="611" t="s">
        <v>701</v>
      </c>
      <c r="F30" s="527" t="s">
        <v>685</v>
      </c>
      <c r="G30" s="527" t="s">
        <v>782</v>
      </c>
      <c r="H30" s="527" t="s">
        <v>489</v>
      </c>
      <c r="I30" s="527" t="s">
        <v>802</v>
      </c>
      <c r="J30" s="527" t="s">
        <v>784</v>
      </c>
      <c r="K30" s="527" t="s">
        <v>803</v>
      </c>
      <c r="L30" s="528">
        <v>54.78</v>
      </c>
      <c r="M30" s="528">
        <v>54.78</v>
      </c>
      <c r="N30" s="527">
        <v>1</v>
      </c>
      <c r="O30" s="612">
        <v>1</v>
      </c>
      <c r="P30" s="528">
        <v>54.78</v>
      </c>
      <c r="Q30" s="545">
        <v>1</v>
      </c>
      <c r="R30" s="527">
        <v>1</v>
      </c>
      <c r="S30" s="545">
        <v>1</v>
      </c>
      <c r="T30" s="612">
        <v>1</v>
      </c>
      <c r="U30" s="568">
        <v>1</v>
      </c>
    </row>
    <row r="31" spans="1:21" ht="14.4" customHeight="1" x14ac:dyDescent="0.3">
      <c r="A31" s="526">
        <v>34</v>
      </c>
      <c r="B31" s="527" t="s">
        <v>684</v>
      </c>
      <c r="C31" s="527" t="s">
        <v>686</v>
      </c>
      <c r="D31" s="610" t="s">
        <v>931</v>
      </c>
      <c r="E31" s="611" t="s">
        <v>703</v>
      </c>
      <c r="F31" s="527" t="s">
        <v>685</v>
      </c>
      <c r="G31" s="527" t="s">
        <v>804</v>
      </c>
      <c r="H31" s="527" t="s">
        <v>518</v>
      </c>
      <c r="I31" s="527" t="s">
        <v>805</v>
      </c>
      <c r="J31" s="527" t="s">
        <v>806</v>
      </c>
      <c r="K31" s="527" t="s">
        <v>807</v>
      </c>
      <c r="L31" s="528">
        <v>154.36000000000001</v>
      </c>
      <c r="M31" s="528">
        <v>308.72000000000003</v>
      </c>
      <c r="N31" s="527">
        <v>2</v>
      </c>
      <c r="O31" s="612">
        <v>2</v>
      </c>
      <c r="P31" s="528">
        <v>154.36000000000001</v>
      </c>
      <c r="Q31" s="545">
        <v>0.5</v>
      </c>
      <c r="R31" s="527">
        <v>1</v>
      </c>
      <c r="S31" s="545">
        <v>0.5</v>
      </c>
      <c r="T31" s="612">
        <v>1</v>
      </c>
      <c r="U31" s="568">
        <v>0.5</v>
      </c>
    </row>
    <row r="32" spans="1:21" ht="14.4" customHeight="1" x14ac:dyDescent="0.3">
      <c r="A32" s="526">
        <v>34</v>
      </c>
      <c r="B32" s="527" t="s">
        <v>684</v>
      </c>
      <c r="C32" s="527" t="s">
        <v>686</v>
      </c>
      <c r="D32" s="610" t="s">
        <v>931</v>
      </c>
      <c r="E32" s="611" t="s">
        <v>703</v>
      </c>
      <c r="F32" s="527" t="s">
        <v>685</v>
      </c>
      <c r="G32" s="527" t="s">
        <v>808</v>
      </c>
      <c r="H32" s="527" t="s">
        <v>489</v>
      </c>
      <c r="I32" s="527" t="s">
        <v>809</v>
      </c>
      <c r="J32" s="527" t="s">
        <v>810</v>
      </c>
      <c r="K32" s="527" t="s">
        <v>811</v>
      </c>
      <c r="L32" s="528">
        <v>27.67</v>
      </c>
      <c r="M32" s="528">
        <v>27.67</v>
      </c>
      <c r="N32" s="527">
        <v>1</v>
      </c>
      <c r="O32" s="612">
        <v>1</v>
      </c>
      <c r="P32" s="528">
        <v>27.67</v>
      </c>
      <c r="Q32" s="545">
        <v>1</v>
      </c>
      <c r="R32" s="527">
        <v>1</v>
      </c>
      <c r="S32" s="545">
        <v>1</v>
      </c>
      <c r="T32" s="612">
        <v>1</v>
      </c>
      <c r="U32" s="568">
        <v>1</v>
      </c>
    </row>
    <row r="33" spans="1:21" ht="14.4" customHeight="1" x14ac:dyDescent="0.3">
      <c r="A33" s="526">
        <v>34</v>
      </c>
      <c r="B33" s="527" t="s">
        <v>684</v>
      </c>
      <c r="C33" s="527" t="s">
        <v>686</v>
      </c>
      <c r="D33" s="610" t="s">
        <v>931</v>
      </c>
      <c r="E33" s="611" t="s">
        <v>703</v>
      </c>
      <c r="F33" s="527" t="s">
        <v>685</v>
      </c>
      <c r="G33" s="527" t="s">
        <v>812</v>
      </c>
      <c r="H33" s="527" t="s">
        <v>489</v>
      </c>
      <c r="I33" s="527" t="s">
        <v>813</v>
      </c>
      <c r="J33" s="527" t="s">
        <v>814</v>
      </c>
      <c r="K33" s="527" t="s">
        <v>815</v>
      </c>
      <c r="L33" s="528">
        <v>48.09</v>
      </c>
      <c r="M33" s="528">
        <v>48.09</v>
      </c>
      <c r="N33" s="527">
        <v>1</v>
      </c>
      <c r="O33" s="612">
        <v>1</v>
      </c>
      <c r="P33" s="528">
        <v>48.09</v>
      </c>
      <c r="Q33" s="545">
        <v>1</v>
      </c>
      <c r="R33" s="527">
        <v>1</v>
      </c>
      <c r="S33" s="545">
        <v>1</v>
      </c>
      <c r="T33" s="612">
        <v>1</v>
      </c>
      <c r="U33" s="568">
        <v>1</v>
      </c>
    </row>
    <row r="34" spans="1:21" ht="14.4" customHeight="1" x14ac:dyDescent="0.3">
      <c r="A34" s="526">
        <v>34</v>
      </c>
      <c r="B34" s="527" t="s">
        <v>684</v>
      </c>
      <c r="C34" s="527" t="s">
        <v>686</v>
      </c>
      <c r="D34" s="610" t="s">
        <v>931</v>
      </c>
      <c r="E34" s="611" t="s">
        <v>703</v>
      </c>
      <c r="F34" s="527" t="s">
        <v>685</v>
      </c>
      <c r="G34" s="527" t="s">
        <v>812</v>
      </c>
      <c r="H34" s="527" t="s">
        <v>489</v>
      </c>
      <c r="I34" s="527" t="s">
        <v>816</v>
      </c>
      <c r="J34" s="527" t="s">
        <v>817</v>
      </c>
      <c r="K34" s="527" t="s">
        <v>818</v>
      </c>
      <c r="L34" s="528">
        <v>89.91</v>
      </c>
      <c r="M34" s="528">
        <v>89.91</v>
      </c>
      <c r="N34" s="527">
        <v>1</v>
      </c>
      <c r="O34" s="612">
        <v>1</v>
      </c>
      <c r="P34" s="528">
        <v>89.91</v>
      </c>
      <c r="Q34" s="545">
        <v>1</v>
      </c>
      <c r="R34" s="527">
        <v>1</v>
      </c>
      <c r="S34" s="545">
        <v>1</v>
      </c>
      <c r="T34" s="612">
        <v>1</v>
      </c>
      <c r="U34" s="568">
        <v>1</v>
      </c>
    </row>
    <row r="35" spans="1:21" ht="14.4" customHeight="1" x14ac:dyDescent="0.3">
      <c r="A35" s="526">
        <v>34</v>
      </c>
      <c r="B35" s="527" t="s">
        <v>684</v>
      </c>
      <c r="C35" s="527" t="s">
        <v>686</v>
      </c>
      <c r="D35" s="610" t="s">
        <v>931</v>
      </c>
      <c r="E35" s="611" t="s">
        <v>703</v>
      </c>
      <c r="F35" s="527" t="s">
        <v>685</v>
      </c>
      <c r="G35" s="527" t="s">
        <v>819</v>
      </c>
      <c r="H35" s="527" t="s">
        <v>489</v>
      </c>
      <c r="I35" s="527" t="s">
        <v>820</v>
      </c>
      <c r="J35" s="527" t="s">
        <v>821</v>
      </c>
      <c r="K35" s="527" t="s">
        <v>822</v>
      </c>
      <c r="L35" s="528">
        <v>77.599999999999994</v>
      </c>
      <c r="M35" s="528">
        <v>77.599999999999994</v>
      </c>
      <c r="N35" s="527">
        <v>1</v>
      </c>
      <c r="O35" s="612">
        <v>1</v>
      </c>
      <c r="P35" s="528">
        <v>77.599999999999994</v>
      </c>
      <c r="Q35" s="545">
        <v>1</v>
      </c>
      <c r="R35" s="527">
        <v>1</v>
      </c>
      <c r="S35" s="545">
        <v>1</v>
      </c>
      <c r="T35" s="612">
        <v>1</v>
      </c>
      <c r="U35" s="568">
        <v>1</v>
      </c>
    </row>
    <row r="36" spans="1:21" ht="14.4" customHeight="1" x14ac:dyDescent="0.3">
      <c r="A36" s="526">
        <v>34</v>
      </c>
      <c r="B36" s="527" t="s">
        <v>684</v>
      </c>
      <c r="C36" s="527" t="s">
        <v>686</v>
      </c>
      <c r="D36" s="610" t="s">
        <v>931</v>
      </c>
      <c r="E36" s="611" t="s">
        <v>703</v>
      </c>
      <c r="F36" s="527" t="s">
        <v>685</v>
      </c>
      <c r="G36" s="527" t="s">
        <v>786</v>
      </c>
      <c r="H36" s="527" t="s">
        <v>489</v>
      </c>
      <c r="I36" s="527" t="s">
        <v>823</v>
      </c>
      <c r="J36" s="527" t="s">
        <v>824</v>
      </c>
      <c r="K36" s="527" t="s">
        <v>825</v>
      </c>
      <c r="L36" s="528">
        <v>0</v>
      </c>
      <c r="M36" s="528">
        <v>0</v>
      </c>
      <c r="N36" s="527">
        <v>1</v>
      </c>
      <c r="O36" s="612">
        <v>1</v>
      </c>
      <c r="P36" s="528">
        <v>0</v>
      </c>
      <c r="Q36" s="545"/>
      <c r="R36" s="527">
        <v>1</v>
      </c>
      <c r="S36" s="545">
        <v>1</v>
      </c>
      <c r="T36" s="612">
        <v>1</v>
      </c>
      <c r="U36" s="568">
        <v>1</v>
      </c>
    </row>
    <row r="37" spans="1:21" ht="14.4" customHeight="1" x14ac:dyDescent="0.3">
      <c r="A37" s="526">
        <v>34</v>
      </c>
      <c r="B37" s="527" t="s">
        <v>684</v>
      </c>
      <c r="C37" s="527" t="s">
        <v>686</v>
      </c>
      <c r="D37" s="610" t="s">
        <v>931</v>
      </c>
      <c r="E37" s="611" t="s">
        <v>705</v>
      </c>
      <c r="F37" s="527" t="s">
        <v>685</v>
      </c>
      <c r="G37" s="527" t="s">
        <v>826</v>
      </c>
      <c r="H37" s="527" t="s">
        <v>489</v>
      </c>
      <c r="I37" s="527" t="s">
        <v>827</v>
      </c>
      <c r="J37" s="527" t="s">
        <v>828</v>
      </c>
      <c r="K37" s="527" t="s">
        <v>829</v>
      </c>
      <c r="L37" s="528">
        <v>76.34</v>
      </c>
      <c r="M37" s="528">
        <v>458.04</v>
      </c>
      <c r="N37" s="527">
        <v>6</v>
      </c>
      <c r="O37" s="612">
        <v>1.5</v>
      </c>
      <c r="P37" s="528">
        <v>458.04</v>
      </c>
      <c r="Q37" s="545">
        <v>1</v>
      </c>
      <c r="R37" s="527">
        <v>6</v>
      </c>
      <c r="S37" s="545">
        <v>1</v>
      </c>
      <c r="T37" s="612">
        <v>1.5</v>
      </c>
      <c r="U37" s="568">
        <v>1</v>
      </c>
    </row>
    <row r="38" spans="1:21" ht="14.4" customHeight="1" x14ac:dyDescent="0.3">
      <c r="A38" s="526">
        <v>34</v>
      </c>
      <c r="B38" s="527" t="s">
        <v>684</v>
      </c>
      <c r="C38" s="527" t="s">
        <v>686</v>
      </c>
      <c r="D38" s="610" t="s">
        <v>931</v>
      </c>
      <c r="E38" s="611" t="s">
        <v>705</v>
      </c>
      <c r="F38" s="527" t="s">
        <v>685</v>
      </c>
      <c r="G38" s="527" t="s">
        <v>730</v>
      </c>
      <c r="H38" s="527" t="s">
        <v>489</v>
      </c>
      <c r="I38" s="527" t="s">
        <v>731</v>
      </c>
      <c r="J38" s="527" t="s">
        <v>732</v>
      </c>
      <c r="K38" s="527" t="s">
        <v>733</v>
      </c>
      <c r="L38" s="528">
        <v>42.51</v>
      </c>
      <c r="M38" s="528">
        <v>85.02</v>
      </c>
      <c r="N38" s="527">
        <v>2</v>
      </c>
      <c r="O38" s="612">
        <v>1</v>
      </c>
      <c r="P38" s="528">
        <v>85.02</v>
      </c>
      <c r="Q38" s="545">
        <v>1</v>
      </c>
      <c r="R38" s="527">
        <v>2</v>
      </c>
      <c r="S38" s="545">
        <v>1</v>
      </c>
      <c r="T38" s="612">
        <v>1</v>
      </c>
      <c r="U38" s="568">
        <v>1</v>
      </c>
    </row>
    <row r="39" spans="1:21" ht="14.4" customHeight="1" x14ac:dyDescent="0.3">
      <c r="A39" s="526">
        <v>34</v>
      </c>
      <c r="B39" s="527" t="s">
        <v>684</v>
      </c>
      <c r="C39" s="527" t="s">
        <v>686</v>
      </c>
      <c r="D39" s="610" t="s">
        <v>931</v>
      </c>
      <c r="E39" s="611" t="s">
        <v>705</v>
      </c>
      <c r="F39" s="527" t="s">
        <v>685</v>
      </c>
      <c r="G39" s="527" t="s">
        <v>778</v>
      </c>
      <c r="H39" s="527" t="s">
        <v>489</v>
      </c>
      <c r="I39" s="527" t="s">
        <v>779</v>
      </c>
      <c r="J39" s="527" t="s">
        <v>780</v>
      </c>
      <c r="K39" s="527" t="s">
        <v>781</v>
      </c>
      <c r="L39" s="528">
        <v>59.78</v>
      </c>
      <c r="M39" s="528">
        <v>179.34</v>
      </c>
      <c r="N39" s="527">
        <v>3</v>
      </c>
      <c r="O39" s="612">
        <v>2</v>
      </c>
      <c r="P39" s="528">
        <v>59.78</v>
      </c>
      <c r="Q39" s="545">
        <v>0.33333333333333331</v>
      </c>
      <c r="R39" s="527">
        <v>1</v>
      </c>
      <c r="S39" s="545">
        <v>0.33333333333333331</v>
      </c>
      <c r="T39" s="612">
        <v>1</v>
      </c>
      <c r="U39" s="568">
        <v>0.5</v>
      </c>
    </row>
    <row r="40" spans="1:21" ht="14.4" customHeight="1" x14ac:dyDescent="0.3">
      <c r="A40" s="526">
        <v>34</v>
      </c>
      <c r="B40" s="527" t="s">
        <v>684</v>
      </c>
      <c r="C40" s="527" t="s">
        <v>686</v>
      </c>
      <c r="D40" s="610" t="s">
        <v>931</v>
      </c>
      <c r="E40" s="611" t="s">
        <v>705</v>
      </c>
      <c r="F40" s="527" t="s">
        <v>685</v>
      </c>
      <c r="G40" s="527" t="s">
        <v>830</v>
      </c>
      <c r="H40" s="527" t="s">
        <v>489</v>
      </c>
      <c r="I40" s="527" t="s">
        <v>831</v>
      </c>
      <c r="J40" s="527" t="s">
        <v>832</v>
      </c>
      <c r="K40" s="527" t="s">
        <v>833</v>
      </c>
      <c r="L40" s="528">
        <v>108.44</v>
      </c>
      <c r="M40" s="528">
        <v>216.88</v>
      </c>
      <c r="N40" s="527">
        <v>2</v>
      </c>
      <c r="O40" s="612">
        <v>2</v>
      </c>
      <c r="P40" s="528">
        <v>108.44</v>
      </c>
      <c r="Q40" s="545">
        <v>0.5</v>
      </c>
      <c r="R40" s="527">
        <v>1</v>
      </c>
      <c r="S40" s="545">
        <v>0.5</v>
      </c>
      <c r="T40" s="612">
        <v>1</v>
      </c>
      <c r="U40" s="568">
        <v>0.5</v>
      </c>
    </row>
    <row r="41" spans="1:21" ht="14.4" customHeight="1" x14ac:dyDescent="0.3">
      <c r="A41" s="526">
        <v>34</v>
      </c>
      <c r="B41" s="527" t="s">
        <v>684</v>
      </c>
      <c r="C41" s="527" t="s">
        <v>686</v>
      </c>
      <c r="D41" s="610" t="s">
        <v>931</v>
      </c>
      <c r="E41" s="611" t="s">
        <v>705</v>
      </c>
      <c r="F41" s="527" t="s">
        <v>685</v>
      </c>
      <c r="G41" s="527" t="s">
        <v>834</v>
      </c>
      <c r="H41" s="527" t="s">
        <v>489</v>
      </c>
      <c r="I41" s="527" t="s">
        <v>835</v>
      </c>
      <c r="J41" s="527" t="s">
        <v>836</v>
      </c>
      <c r="K41" s="527" t="s">
        <v>837</v>
      </c>
      <c r="L41" s="528">
        <v>451.2</v>
      </c>
      <c r="M41" s="528">
        <v>451.2</v>
      </c>
      <c r="N41" s="527">
        <v>1</v>
      </c>
      <c r="O41" s="612">
        <v>1</v>
      </c>
      <c r="P41" s="528"/>
      <c r="Q41" s="545">
        <v>0</v>
      </c>
      <c r="R41" s="527"/>
      <c r="S41" s="545">
        <v>0</v>
      </c>
      <c r="T41" s="612"/>
      <c r="U41" s="568">
        <v>0</v>
      </c>
    </row>
    <row r="42" spans="1:21" ht="14.4" customHeight="1" x14ac:dyDescent="0.3">
      <c r="A42" s="526">
        <v>34</v>
      </c>
      <c r="B42" s="527" t="s">
        <v>684</v>
      </c>
      <c r="C42" s="527" t="s">
        <v>686</v>
      </c>
      <c r="D42" s="610" t="s">
        <v>931</v>
      </c>
      <c r="E42" s="611" t="s">
        <v>705</v>
      </c>
      <c r="F42" s="527" t="s">
        <v>685</v>
      </c>
      <c r="G42" s="527" t="s">
        <v>838</v>
      </c>
      <c r="H42" s="527" t="s">
        <v>489</v>
      </c>
      <c r="I42" s="527" t="s">
        <v>839</v>
      </c>
      <c r="J42" s="527" t="s">
        <v>840</v>
      </c>
      <c r="K42" s="527" t="s">
        <v>841</v>
      </c>
      <c r="L42" s="528">
        <v>54.13</v>
      </c>
      <c r="M42" s="528">
        <v>54.13</v>
      </c>
      <c r="N42" s="527">
        <v>1</v>
      </c>
      <c r="O42" s="612">
        <v>0.5</v>
      </c>
      <c r="P42" s="528">
        <v>54.13</v>
      </c>
      <c r="Q42" s="545">
        <v>1</v>
      </c>
      <c r="R42" s="527">
        <v>1</v>
      </c>
      <c r="S42" s="545">
        <v>1</v>
      </c>
      <c r="T42" s="612">
        <v>0.5</v>
      </c>
      <c r="U42" s="568">
        <v>1</v>
      </c>
    </row>
    <row r="43" spans="1:21" ht="14.4" customHeight="1" x14ac:dyDescent="0.3">
      <c r="A43" s="526">
        <v>34</v>
      </c>
      <c r="B43" s="527" t="s">
        <v>684</v>
      </c>
      <c r="C43" s="527" t="s">
        <v>686</v>
      </c>
      <c r="D43" s="610" t="s">
        <v>931</v>
      </c>
      <c r="E43" s="611" t="s">
        <v>708</v>
      </c>
      <c r="F43" s="527" t="s">
        <v>685</v>
      </c>
      <c r="G43" s="527" t="s">
        <v>842</v>
      </c>
      <c r="H43" s="527" t="s">
        <v>518</v>
      </c>
      <c r="I43" s="527" t="s">
        <v>843</v>
      </c>
      <c r="J43" s="527" t="s">
        <v>844</v>
      </c>
      <c r="K43" s="527" t="s">
        <v>845</v>
      </c>
      <c r="L43" s="528">
        <v>69.16</v>
      </c>
      <c r="M43" s="528">
        <v>138.32</v>
      </c>
      <c r="N43" s="527">
        <v>2</v>
      </c>
      <c r="O43" s="612">
        <v>1</v>
      </c>
      <c r="P43" s="528">
        <v>138.32</v>
      </c>
      <c r="Q43" s="545">
        <v>1</v>
      </c>
      <c r="R43" s="527">
        <v>2</v>
      </c>
      <c r="S43" s="545">
        <v>1</v>
      </c>
      <c r="T43" s="612">
        <v>1</v>
      </c>
      <c r="U43" s="568">
        <v>1</v>
      </c>
    </row>
    <row r="44" spans="1:21" ht="14.4" customHeight="1" x14ac:dyDescent="0.3">
      <c r="A44" s="526">
        <v>34</v>
      </c>
      <c r="B44" s="527" t="s">
        <v>684</v>
      </c>
      <c r="C44" s="527" t="s">
        <v>686</v>
      </c>
      <c r="D44" s="610" t="s">
        <v>931</v>
      </c>
      <c r="E44" s="611" t="s">
        <v>708</v>
      </c>
      <c r="F44" s="527" t="s">
        <v>685</v>
      </c>
      <c r="G44" s="527" t="s">
        <v>808</v>
      </c>
      <c r="H44" s="527" t="s">
        <v>489</v>
      </c>
      <c r="I44" s="527" t="s">
        <v>846</v>
      </c>
      <c r="J44" s="527" t="s">
        <v>810</v>
      </c>
      <c r="K44" s="527" t="s">
        <v>847</v>
      </c>
      <c r="L44" s="528">
        <v>69.16</v>
      </c>
      <c r="M44" s="528">
        <v>69.16</v>
      </c>
      <c r="N44" s="527">
        <v>1</v>
      </c>
      <c r="O44" s="612">
        <v>1</v>
      </c>
      <c r="P44" s="528"/>
      <c r="Q44" s="545">
        <v>0</v>
      </c>
      <c r="R44" s="527"/>
      <c r="S44" s="545">
        <v>0</v>
      </c>
      <c r="T44" s="612"/>
      <c r="U44" s="568">
        <v>0</v>
      </c>
    </row>
    <row r="45" spans="1:21" ht="14.4" customHeight="1" x14ac:dyDescent="0.3">
      <c r="A45" s="526">
        <v>34</v>
      </c>
      <c r="B45" s="527" t="s">
        <v>684</v>
      </c>
      <c r="C45" s="527" t="s">
        <v>686</v>
      </c>
      <c r="D45" s="610" t="s">
        <v>931</v>
      </c>
      <c r="E45" s="611" t="s">
        <v>708</v>
      </c>
      <c r="F45" s="527" t="s">
        <v>685</v>
      </c>
      <c r="G45" s="527" t="s">
        <v>848</v>
      </c>
      <c r="H45" s="527" t="s">
        <v>489</v>
      </c>
      <c r="I45" s="527" t="s">
        <v>849</v>
      </c>
      <c r="J45" s="527" t="s">
        <v>850</v>
      </c>
      <c r="K45" s="527" t="s">
        <v>851</v>
      </c>
      <c r="L45" s="528">
        <v>50.32</v>
      </c>
      <c r="M45" s="528">
        <v>100.64</v>
      </c>
      <c r="N45" s="527">
        <v>2</v>
      </c>
      <c r="O45" s="612">
        <v>1</v>
      </c>
      <c r="P45" s="528">
        <v>100.64</v>
      </c>
      <c r="Q45" s="545">
        <v>1</v>
      </c>
      <c r="R45" s="527">
        <v>2</v>
      </c>
      <c r="S45" s="545">
        <v>1</v>
      </c>
      <c r="T45" s="612">
        <v>1</v>
      </c>
      <c r="U45" s="568">
        <v>1</v>
      </c>
    </row>
    <row r="46" spans="1:21" ht="14.4" customHeight="1" x14ac:dyDescent="0.3">
      <c r="A46" s="526">
        <v>34</v>
      </c>
      <c r="B46" s="527" t="s">
        <v>684</v>
      </c>
      <c r="C46" s="527" t="s">
        <v>686</v>
      </c>
      <c r="D46" s="610" t="s">
        <v>931</v>
      </c>
      <c r="E46" s="611" t="s">
        <v>709</v>
      </c>
      <c r="F46" s="527" t="s">
        <v>685</v>
      </c>
      <c r="G46" s="527" t="s">
        <v>852</v>
      </c>
      <c r="H46" s="527" t="s">
        <v>489</v>
      </c>
      <c r="I46" s="527" t="s">
        <v>853</v>
      </c>
      <c r="J46" s="527" t="s">
        <v>854</v>
      </c>
      <c r="K46" s="527" t="s">
        <v>855</v>
      </c>
      <c r="L46" s="528">
        <v>0</v>
      </c>
      <c r="M46" s="528">
        <v>0</v>
      </c>
      <c r="N46" s="527">
        <v>2</v>
      </c>
      <c r="O46" s="612">
        <v>1</v>
      </c>
      <c r="P46" s="528">
        <v>0</v>
      </c>
      <c r="Q46" s="545"/>
      <c r="R46" s="527">
        <v>2</v>
      </c>
      <c r="S46" s="545">
        <v>1</v>
      </c>
      <c r="T46" s="612">
        <v>1</v>
      </c>
      <c r="U46" s="568">
        <v>1</v>
      </c>
    </row>
    <row r="47" spans="1:21" ht="14.4" customHeight="1" x14ac:dyDescent="0.3">
      <c r="A47" s="526">
        <v>34</v>
      </c>
      <c r="B47" s="527" t="s">
        <v>684</v>
      </c>
      <c r="C47" s="527" t="s">
        <v>686</v>
      </c>
      <c r="D47" s="610" t="s">
        <v>931</v>
      </c>
      <c r="E47" s="611" t="s">
        <v>697</v>
      </c>
      <c r="F47" s="527" t="s">
        <v>685</v>
      </c>
      <c r="G47" s="527" t="s">
        <v>856</v>
      </c>
      <c r="H47" s="527" t="s">
        <v>489</v>
      </c>
      <c r="I47" s="527" t="s">
        <v>857</v>
      </c>
      <c r="J47" s="527" t="s">
        <v>858</v>
      </c>
      <c r="K47" s="527" t="s">
        <v>859</v>
      </c>
      <c r="L47" s="528">
        <v>238.72</v>
      </c>
      <c r="M47" s="528">
        <v>238.72</v>
      </c>
      <c r="N47" s="527">
        <v>1</v>
      </c>
      <c r="O47" s="612">
        <v>0.5</v>
      </c>
      <c r="P47" s="528"/>
      <c r="Q47" s="545">
        <v>0</v>
      </c>
      <c r="R47" s="527"/>
      <c r="S47" s="545">
        <v>0</v>
      </c>
      <c r="T47" s="612"/>
      <c r="U47" s="568">
        <v>0</v>
      </c>
    </row>
    <row r="48" spans="1:21" ht="14.4" customHeight="1" x14ac:dyDescent="0.3">
      <c r="A48" s="526">
        <v>34</v>
      </c>
      <c r="B48" s="527" t="s">
        <v>684</v>
      </c>
      <c r="C48" s="527" t="s">
        <v>686</v>
      </c>
      <c r="D48" s="610" t="s">
        <v>931</v>
      </c>
      <c r="E48" s="611" t="s">
        <v>697</v>
      </c>
      <c r="F48" s="527" t="s">
        <v>685</v>
      </c>
      <c r="G48" s="527" t="s">
        <v>808</v>
      </c>
      <c r="H48" s="527" t="s">
        <v>489</v>
      </c>
      <c r="I48" s="527" t="s">
        <v>860</v>
      </c>
      <c r="J48" s="527" t="s">
        <v>810</v>
      </c>
      <c r="K48" s="527" t="s">
        <v>861</v>
      </c>
      <c r="L48" s="528">
        <v>34.57</v>
      </c>
      <c r="M48" s="528">
        <v>34.57</v>
      </c>
      <c r="N48" s="527">
        <v>1</v>
      </c>
      <c r="O48" s="612">
        <v>0.5</v>
      </c>
      <c r="P48" s="528"/>
      <c r="Q48" s="545">
        <v>0</v>
      </c>
      <c r="R48" s="527"/>
      <c r="S48" s="545">
        <v>0</v>
      </c>
      <c r="T48" s="612"/>
      <c r="U48" s="568">
        <v>0</v>
      </c>
    </row>
    <row r="49" spans="1:21" ht="14.4" customHeight="1" x14ac:dyDescent="0.3">
      <c r="A49" s="526">
        <v>34</v>
      </c>
      <c r="B49" s="527" t="s">
        <v>684</v>
      </c>
      <c r="C49" s="527" t="s">
        <v>686</v>
      </c>
      <c r="D49" s="610" t="s">
        <v>931</v>
      </c>
      <c r="E49" s="611" t="s">
        <v>697</v>
      </c>
      <c r="F49" s="527" t="s">
        <v>685</v>
      </c>
      <c r="G49" s="527" t="s">
        <v>812</v>
      </c>
      <c r="H49" s="527" t="s">
        <v>489</v>
      </c>
      <c r="I49" s="527" t="s">
        <v>816</v>
      </c>
      <c r="J49" s="527" t="s">
        <v>817</v>
      </c>
      <c r="K49" s="527" t="s">
        <v>818</v>
      </c>
      <c r="L49" s="528">
        <v>89.91</v>
      </c>
      <c r="M49" s="528">
        <v>89.91</v>
      </c>
      <c r="N49" s="527">
        <v>1</v>
      </c>
      <c r="O49" s="612">
        <v>0.5</v>
      </c>
      <c r="P49" s="528">
        <v>89.91</v>
      </c>
      <c r="Q49" s="545">
        <v>1</v>
      </c>
      <c r="R49" s="527">
        <v>1</v>
      </c>
      <c r="S49" s="545">
        <v>1</v>
      </c>
      <c r="T49" s="612">
        <v>0.5</v>
      </c>
      <c r="U49" s="568">
        <v>1</v>
      </c>
    </row>
    <row r="50" spans="1:21" ht="14.4" customHeight="1" x14ac:dyDescent="0.3">
      <c r="A50" s="526">
        <v>34</v>
      </c>
      <c r="B50" s="527" t="s">
        <v>684</v>
      </c>
      <c r="C50" s="527" t="s">
        <v>686</v>
      </c>
      <c r="D50" s="610" t="s">
        <v>931</v>
      </c>
      <c r="E50" s="611" t="s">
        <v>697</v>
      </c>
      <c r="F50" s="527" t="s">
        <v>685</v>
      </c>
      <c r="G50" s="527" t="s">
        <v>862</v>
      </c>
      <c r="H50" s="527" t="s">
        <v>518</v>
      </c>
      <c r="I50" s="527" t="s">
        <v>863</v>
      </c>
      <c r="J50" s="527" t="s">
        <v>864</v>
      </c>
      <c r="K50" s="527" t="s">
        <v>865</v>
      </c>
      <c r="L50" s="528">
        <v>207.45</v>
      </c>
      <c r="M50" s="528">
        <v>207.45</v>
      </c>
      <c r="N50" s="527">
        <v>1</v>
      </c>
      <c r="O50" s="612"/>
      <c r="P50" s="528">
        <v>207.45</v>
      </c>
      <c r="Q50" s="545">
        <v>1</v>
      </c>
      <c r="R50" s="527">
        <v>1</v>
      </c>
      <c r="S50" s="545">
        <v>1</v>
      </c>
      <c r="T50" s="612"/>
      <c r="U50" s="568"/>
    </row>
    <row r="51" spans="1:21" ht="14.4" customHeight="1" x14ac:dyDescent="0.3">
      <c r="A51" s="526">
        <v>34</v>
      </c>
      <c r="B51" s="527" t="s">
        <v>684</v>
      </c>
      <c r="C51" s="527" t="s">
        <v>686</v>
      </c>
      <c r="D51" s="610" t="s">
        <v>931</v>
      </c>
      <c r="E51" s="611" t="s">
        <v>697</v>
      </c>
      <c r="F51" s="527" t="s">
        <v>685</v>
      </c>
      <c r="G51" s="527" t="s">
        <v>866</v>
      </c>
      <c r="H51" s="527" t="s">
        <v>518</v>
      </c>
      <c r="I51" s="527" t="s">
        <v>867</v>
      </c>
      <c r="J51" s="527" t="s">
        <v>868</v>
      </c>
      <c r="K51" s="527" t="s">
        <v>869</v>
      </c>
      <c r="L51" s="528">
        <v>46.07</v>
      </c>
      <c r="M51" s="528">
        <v>92.14</v>
      </c>
      <c r="N51" s="527">
        <v>2</v>
      </c>
      <c r="O51" s="612"/>
      <c r="P51" s="528">
        <v>92.14</v>
      </c>
      <c r="Q51" s="545">
        <v>1</v>
      </c>
      <c r="R51" s="527">
        <v>2</v>
      </c>
      <c r="S51" s="545">
        <v>1</v>
      </c>
      <c r="T51" s="612"/>
      <c r="U51" s="568"/>
    </row>
    <row r="52" spans="1:21" ht="14.4" customHeight="1" x14ac:dyDescent="0.3">
      <c r="A52" s="526">
        <v>34</v>
      </c>
      <c r="B52" s="527" t="s">
        <v>684</v>
      </c>
      <c r="C52" s="527" t="s">
        <v>686</v>
      </c>
      <c r="D52" s="610" t="s">
        <v>931</v>
      </c>
      <c r="E52" s="611" t="s">
        <v>697</v>
      </c>
      <c r="F52" s="527" t="s">
        <v>685</v>
      </c>
      <c r="G52" s="527" t="s">
        <v>774</v>
      </c>
      <c r="H52" s="527" t="s">
        <v>489</v>
      </c>
      <c r="I52" s="527" t="s">
        <v>775</v>
      </c>
      <c r="J52" s="527" t="s">
        <v>776</v>
      </c>
      <c r="K52" s="527" t="s">
        <v>777</v>
      </c>
      <c r="L52" s="528">
        <v>38.56</v>
      </c>
      <c r="M52" s="528">
        <v>38.56</v>
      </c>
      <c r="N52" s="527">
        <v>1</v>
      </c>
      <c r="O52" s="612">
        <v>0.5</v>
      </c>
      <c r="P52" s="528"/>
      <c r="Q52" s="545">
        <v>0</v>
      </c>
      <c r="R52" s="527"/>
      <c r="S52" s="545">
        <v>0</v>
      </c>
      <c r="T52" s="612"/>
      <c r="U52" s="568">
        <v>0</v>
      </c>
    </row>
    <row r="53" spans="1:21" ht="14.4" customHeight="1" x14ac:dyDescent="0.3">
      <c r="A53" s="526">
        <v>34</v>
      </c>
      <c r="B53" s="527" t="s">
        <v>684</v>
      </c>
      <c r="C53" s="527" t="s">
        <v>686</v>
      </c>
      <c r="D53" s="610" t="s">
        <v>931</v>
      </c>
      <c r="E53" s="611" t="s">
        <v>697</v>
      </c>
      <c r="F53" s="527" t="s">
        <v>685</v>
      </c>
      <c r="G53" s="527" t="s">
        <v>870</v>
      </c>
      <c r="H53" s="527" t="s">
        <v>489</v>
      </c>
      <c r="I53" s="527" t="s">
        <v>871</v>
      </c>
      <c r="J53" s="527" t="s">
        <v>872</v>
      </c>
      <c r="K53" s="527" t="s">
        <v>873</v>
      </c>
      <c r="L53" s="528">
        <v>0</v>
      </c>
      <c r="M53" s="528">
        <v>0</v>
      </c>
      <c r="N53" s="527">
        <v>1</v>
      </c>
      <c r="O53" s="612">
        <v>0.5</v>
      </c>
      <c r="P53" s="528"/>
      <c r="Q53" s="545"/>
      <c r="R53" s="527"/>
      <c r="S53" s="545">
        <v>0</v>
      </c>
      <c r="T53" s="612"/>
      <c r="U53" s="568">
        <v>0</v>
      </c>
    </row>
    <row r="54" spans="1:21" ht="14.4" customHeight="1" x14ac:dyDescent="0.3">
      <c r="A54" s="526">
        <v>34</v>
      </c>
      <c r="B54" s="527" t="s">
        <v>684</v>
      </c>
      <c r="C54" s="527" t="s">
        <v>686</v>
      </c>
      <c r="D54" s="610" t="s">
        <v>931</v>
      </c>
      <c r="E54" s="611" t="s">
        <v>697</v>
      </c>
      <c r="F54" s="527" t="s">
        <v>685</v>
      </c>
      <c r="G54" s="527" t="s">
        <v>758</v>
      </c>
      <c r="H54" s="527" t="s">
        <v>489</v>
      </c>
      <c r="I54" s="527" t="s">
        <v>874</v>
      </c>
      <c r="J54" s="527" t="s">
        <v>875</v>
      </c>
      <c r="K54" s="527" t="s">
        <v>876</v>
      </c>
      <c r="L54" s="528">
        <v>79.069999999999993</v>
      </c>
      <c r="M54" s="528">
        <v>79.069999999999993</v>
      </c>
      <c r="N54" s="527">
        <v>1</v>
      </c>
      <c r="O54" s="612">
        <v>0.5</v>
      </c>
      <c r="P54" s="528">
        <v>79.069999999999993</v>
      </c>
      <c r="Q54" s="545">
        <v>1</v>
      </c>
      <c r="R54" s="527">
        <v>1</v>
      </c>
      <c r="S54" s="545">
        <v>1</v>
      </c>
      <c r="T54" s="612">
        <v>0.5</v>
      </c>
      <c r="U54" s="568">
        <v>1</v>
      </c>
    </row>
    <row r="55" spans="1:21" ht="14.4" customHeight="1" x14ac:dyDescent="0.3">
      <c r="A55" s="526">
        <v>34</v>
      </c>
      <c r="B55" s="527" t="s">
        <v>684</v>
      </c>
      <c r="C55" s="527" t="s">
        <v>686</v>
      </c>
      <c r="D55" s="610" t="s">
        <v>931</v>
      </c>
      <c r="E55" s="611" t="s">
        <v>692</v>
      </c>
      <c r="F55" s="527" t="s">
        <v>685</v>
      </c>
      <c r="G55" s="527" t="s">
        <v>877</v>
      </c>
      <c r="H55" s="527" t="s">
        <v>489</v>
      </c>
      <c r="I55" s="527" t="s">
        <v>878</v>
      </c>
      <c r="J55" s="527" t="s">
        <v>879</v>
      </c>
      <c r="K55" s="527" t="s">
        <v>880</v>
      </c>
      <c r="L55" s="528">
        <v>100.91</v>
      </c>
      <c r="M55" s="528">
        <v>100.91</v>
      </c>
      <c r="N55" s="527">
        <v>1</v>
      </c>
      <c r="O55" s="612">
        <v>0.5</v>
      </c>
      <c r="P55" s="528"/>
      <c r="Q55" s="545">
        <v>0</v>
      </c>
      <c r="R55" s="527"/>
      <c r="S55" s="545">
        <v>0</v>
      </c>
      <c r="T55" s="612"/>
      <c r="U55" s="568">
        <v>0</v>
      </c>
    </row>
    <row r="56" spans="1:21" ht="14.4" customHeight="1" x14ac:dyDescent="0.3">
      <c r="A56" s="526">
        <v>34</v>
      </c>
      <c r="B56" s="527" t="s">
        <v>684</v>
      </c>
      <c r="C56" s="527" t="s">
        <v>686</v>
      </c>
      <c r="D56" s="610" t="s">
        <v>931</v>
      </c>
      <c r="E56" s="611" t="s">
        <v>692</v>
      </c>
      <c r="F56" s="527" t="s">
        <v>685</v>
      </c>
      <c r="G56" s="527" t="s">
        <v>881</v>
      </c>
      <c r="H56" s="527" t="s">
        <v>489</v>
      </c>
      <c r="I56" s="527" t="s">
        <v>882</v>
      </c>
      <c r="J56" s="527" t="s">
        <v>883</v>
      </c>
      <c r="K56" s="527" t="s">
        <v>884</v>
      </c>
      <c r="L56" s="528">
        <v>0</v>
      </c>
      <c r="M56" s="528">
        <v>0</v>
      </c>
      <c r="N56" s="527">
        <v>8</v>
      </c>
      <c r="O56" s="612">
        <v>1.5</v>
      </c>
      <c r="P56" s="528">
        <v>0</v>
      </c>
      <c r="Q56" s="545"/>
      <c r="R56" s="527">
        <v>3</v>
      </c>
      <c r="S56" s="545">
        <v>0.375</v>
      </c>
      <c r="T56" s="612">
        <v>0.5</v>
      </c>
      <c r="U56" s="568">
        <v>0.33333333333333331</v>
      </c>
    </row>
    <row r="57" spans="1:21" ht="14.4" customHeight="1" x14ac:dyDescent="0.3">
      <c r="A57" s="526">
        <v>34</v>
      </c>
      <c r="B57" s="527" t="s">
        <v>684</v>
      </c>
      <c r="C57" s="527" t="s">
        <v>686</v>
      </c>
      <c r="D57" s="610" t="s">
        <v>931</v>
      </c>
      <c r="E57" s="611" t="s">
        <v>692</v>
      </c>
      <c r="F57" s="527" t="s">
        <v>685</v>
      </c>
      <c r="G57" s="527" t="s">
        <v>762</v>
      </c>
      <c r="H57" s="527" t="s">
        <v>489</v>
      </c>
      <c r="I57" s="527" t="s">
        <v>885</v>
      </c>
      <c r="J57" s="527" t="s">
        <v>886</v>
      </c>
      <c r="K57" s="527" t="s">
        <v>887</v>
      </c>
      <c r="L57" s="528">
        <v>0</v>
      </c>
      <c r="M57" s="528">
        <v>0</v>
      </c>
      <c r="N57" s="527">
        <v>1</v>
      </c>
      <c r="O57" s="612">
        <v>0.5</v>
      </c>
      <c r="P57" s="528">
        <v>0</v>
      </c>
      <c r="Q57" s="545"/>
      <c r="R57" s="527">
        <v>1</v>
      </c>
      <c r="S57" s="545">
        <v>1</v>
      </c>
      <c r="T57" s="612">
        <v>0.5</v>
      </c>
      <c r="U57" s="568">
        <v>1</v>
      </c>
    </row>
    <row r="58" spans="1:21" ht="14.4" customHeight="1" x14ac:dyDescent="0.3">
      <c r="A58" s="526">
        <v>34</v>
      </c>
      <c r="B58" s="527" t="s">
        <v>684</v>
      </c>
      <c r="C58" s="527" t="s">
        <v>686</v>
      </c>
      <c r="D58" s="610" t="s">
        <v>931</v>
      </c>
      <c r="E58" s="611" t="s">
        <v>692</v>
      </c>
      <c r="F58" s="527" t="s">
        <v>685</v>
      </c>
      <c r="G58" s="527" t="s">
        <v>888</v>
      </c>
      <c r="H58" s="527" t="s">
        <v>489</v>
      </c>
      <c r="I58" s="527" t="s">
        <v>889</v>
      </c>
      <c r="J58" s="527" t="s">
        <v>890</v>
      </c>
      <c r="K58" s="527" t="s">
        <v>891</v>
      </c>
      <c r="L58" s="528">
        <v>0</v>
      </c>
      <c r="M58" s="528">
        <v>0</v>
      </c>
      <c r="N58" s="527">
        <v>2</v>
      </c>
      <c r="O58" s="612">
        <v>1.5</v>
      </c>
      <c r="P58" s="528">
        <v>0</v>
      </c>
      <c r="Q58" s="545"/>
      <c r="R58" s="527">
        <v>2</v>
      </c>
      <c r="S58" s="545">
        <v>1</v>
      </c>
      <c r="T58" s="612">
        <v>1.5</v>
      </c>
      <c r="U58" s="568">
        <v>1</v>
      </c>
    </row>
    <row r="59" spans="1:21" ht="14.4" customHeight="1" x14ac:dyDescent="0.3">
      <c r="A59" s="526">
        <v>34</v>
      </c>
      <c r="B59" s="527" t="s">
        <v>684</v>
      </c>
      <c r="C59" s="527" t="s">
        <v>686</v>
      </c>
      <c r="D59" s="610" t="s">
        <v>931</v>
      </c>
      <c r="E59" s="611" t="s">
        <v>692</v>
      </c>
      <c r="F59" s="527" t="s">
        <v>685</v>
      </c>
      <c r="G59" s="527" t="s">
        <v>812</v>
      </c>
      <c r="H59" s="527" t="s">
        <v>489</v>
      </c>
      <c r="I59" s="527" t="s">
        <v>813</v>
      </c>
      <c r="J59" s="527" t="s">
        <v>814</v>
      </c>
      <c r="K59" s="527" t="s">
        <v>815</v>
      </c>
      <c r="L59" s="528">
        <v>48.09</v>
      </c>
      <c r="M59" s="528">
        <v>48.09</v>
      </c>
      <c r="N59" s="527">
        <v>1</v>
      </c>
      <c r="O59" s="612">
        <v>0.5</v>
      </c>
      <c r="P59" s="528">
        <v>48.09</v>
      </c>
      <c r="Q59" s="545">
        <v>1</v>
      </c>
      <c r="R59" s="527">
        <v>1</v>
      </c>
      <c r="S59" s="545">
        <v>1</v>
      </c>
      <c r="T59" s="612">
        <v>0.5</v>
      </c>
      <c r="U59" s="568">
        <v>1</v>
      </c>
    </row>
    <row r="60" spans="1:21" ht="14.4" customHeight="1" x14ac:dyDescent="0.3">
      <c r="A60" s="526">
        <v>34</v>
      </c>
      <c r="B60" s="527" t="s">
        <v>684</v>
      </c>
      <c r="C60" s="527" t="s">
        <v>686</v>
      </c>
      <c r="D60" s="610" t="s">
        <v>931</v>
      </c>
      <c r="E60" s="611" t="s">
        <v>692</v>
      </c>
      <c r="F60" s="527" t="s">
        <v>685</v>
      </c>
      <c r="G60" s="527" t="s">
        <v>862</v>
      </c>
      <c r="H60" s="527" t="s">
        <v>518</v>
      </c>
      <c r="I60" s="527" t="s">
        <v>892</v>
      </c>
      <c r="J60" s="527" t="s">
        <v>864</v>
      </c>
      <c r="K60" s="527" t="s">
        <v>893</v>
      </c>
      <c r="L60" s="528">
        <v>69.16</v>
      </c>
      <c r="M60" s="528">
        <v>138.32</v>
      </c>
      <c r="N60" s="527">
        <v>2</v>
      </c>
      <c r="O60" s="612">
        <v>0.5</v>
      </c>
      <c r="P60" s="528"/>
      <c r="Q60" s="545">
        <v>0</v>
      </c>
      <c r="R60" s="527"/>
      <c r="S60" s="545">
        <v>0</v>
      </c>
      <c r="T60" s="612"/>
      <c r="U60" s="568">
        <v>0</v>
      </c>
    </row>
    <row r="61" spans="1:21" ht="14.4" customHeight="1" x14ac:dyDescent="0.3">
      <c r="A61" s="526">
        <v>34</v>
      </c>
      <c r="B61" s="527" t="s">
        <v>684</v>
      </c>
      <c r="C61" s="527" t="s">
        <v>686</v>
      </c>
      <c r="D61" s="610" t="s">
        <v>931</v>
      </c>
      <c r="E61" s="611" t="s">
        <v>704</v>
      </c>
      <c r="F61" s="527" t="s">
        <v>685</v>
      </c>
      <c r="G61" s="527" t="s">
        <v>894</v>
      </c>
      <c r="H61" s="527" t="s">
        <v>489</v>
      </c>
      <c r="I61" s="527" t="s">
        <v>895</v>
      </c>
      <c r="J61" s="527" t="s">
        <v>896</v>
      </c>
      <c r="K61" s="527" t="s">
        <v>897</v>
      </c>
      <c r="L61" s="528">
        <v>119.7</v>
      </c>
      <c r="M61" s="528">
        <v>119.7</v>
      </c>
      <c r="N61" s="527">
        <v>1</v>
      </c>
      <c r="O61" s="612">
        <v>1</v>
      </c>
      <c r="P61" s="528">
        <v>119.7</v>
      </c>
      <c r="Q61" s="545">
        <v>1</v>
      </c>
      <c r="R61" s="527">
        <v>1</v>
      </c>
      <c r="S61" s="545">
        <v>1</v>
      </c>
      <c r="T61" s="612">
        <v>1</v>
      </c>
      <c r="U61" s="568">
        <v>1</v>
      </c>
    </row>
    <row r="62" spans="1:21" ht="14.4" customHeight="1" x14ac:dyDescent="0.3">
      <c r="A62" s="526">
        <v>34</v>
      </c>
      <c r="B62" s="527" t="s">
        <v>684</v>
      </c>
      <c r="C62" s="527" t="s">
        <v>686</v>
      </c>
      <c r="D62" s="610" t="s">
        <v>931</v>
      </c>
      <c r="E62" s="611" t="s">
        <v>704</v>
      </c>
      <c r="F62" s="527" t="s">
        <v>685</v>
      </c>
      <c r="G62" s="527" t="s">
        <v>898</v>
      </c>
      <c r="H62" s="527" t="s">
        <v>489</v>
      </c>
      <c r="I62" s="527" t="s">
        <v>899</v>
      </c>
      <c r="J62" s="527" t="s">
        <v>701</v>
      </c>
      <c r="K62" s="527"/>
      <c r="L62" s="528">
        <v>0</v>
      </c>
      <c r="M62" s="528">
        <v>0</v>
      </c>
      <c r="N62" s="527">
        <v>1</v>
      </c>
      <c r="O62" s="612">
        <v>1</v>
      </c>
      <c r="P62" s="528"/>
      <c r="Q62" s="545"/>
      <c r="R62" s="527"/>
      <c r="S62" s="545">
        <v>0</v>
      </c>
      <c r="T62" s="612"/>
      <c r="U62" s="568">
        <v>0</v>
      </c>
    </row>
    <row r="63" spans="1:21" ht="14.4" customHeight="1" x14ac:dyDescent="0.3">
      <c r="A63" s="526">
        <v>34</v>
      </c>
      <c r="B63" s="527" t="s">
        <v>684</v>
      </c>
      <c r="C63" s="527" t="s">
        <v>686</v>
      </c>
      <c r="D63" s="610" t="s">
        <v>931</v>
      </c>
      <c r="E63" s="611" t="s">
        <v>704</v>
      </c>
      <c r="F63" s="527" t="s">
        <v>685</v>
      </c>
      <c r="G63" s="527" t="s">
        <v>710</v>
      </c>
      <c r="H63" s="527" t="s">
        <v>518</v>
      </c>
      <c r="I63" s="527" t="s">
        <v>900</v>
      </c>
      <c r="J63" s="527" t="s">
        <v>712</v>
      </c>
      <c r="K63" s="527" t="s">
        <v>901</v>
      </c>
      <c r="L63" s="528">
        <v>48.42</v>
      </c>
      <c r="M63" s="528">
        <v>48.42</v>
      </c>
      <c r="N63" s="527">
        <v>1</v>
      </c>
      <c r="O63" s="612">
        <v>1</v>
      </c>
      <c r="P63" s="528"/>
      <c r="Q63" s="545">
        <v>0</v>
      </c>
      <c r="R63" s="527"/>
      <c r="S63" s="545">
        <v>0</v>
      </c>
      <c r="T63" s="612"/>
      <c r="U63" s="568">
        <v>0</v>
      </c>
    </row>
    <row r="64" spans="1:21" ht="14.4" customHeight="1" x14ac:dyDescent="0.3">
      <c r="A64" s="526">
        <v>34</v>
      </c>
      <c r="B64" s="527" t="s">
        <v>684</v>
      </c>
      <c r="C64" s="527" t="s">
        <v>686</v>
      </c>
      <c r="D64" s="610" t="s">
        <v>931</v>
      </c>
      <c r="E64" s="611" t="s">
        <v>698</v>
      </c>
      <c r="F64" s="527" t="s">
        <v>685</v>
      </c>
      <c r="G64" s="527" t="s">
        <v>856</v>
      </c>
      <c r="H64" s="527" t="s">
        <v>489</v>
      </c>
      <c r="I64" s="527" t="s">
        <v>902</v>
      </c>
      <c r="J64" s="527" t="s">
        <v>858</v>
      </c>
      <c r="K64" s="527" t="s">
        <v>903</v>
      </c>
      <c r="L64" s="528">
        <v>85.27</v>
      </c>
      <c r="M64" s="528">
        <v>170.54</v>
      </c>
      <c r="N64" s="527">
        <v>2</v>
      </c>
      <c r="O64" s="612">
        <v>1</v>
      </c>
      <c r="P64" s="528">
        <v>170.54</v>
      </c>
      <c r="Q64" s="545">
        <v>1</v>
      </c>
      <c r="R64" s="527">
        <v>2</v>
      </c>
      <c r="S64" s="545">
        <v>1</v>
      </c>
      <c r="T64" s="612">
        <v>1</v>
      </c>
      <c r="U64" s="568">
        <v>1</v>
      </c>
    </row>
    <row r="65" spans="1:21" ht="14.4" customHeight="1" x14ac:dyDescent="0.3">
      <c r="A65" s="526">
        <v>34</v>
      </c>
      <c r="B65" s="527" t="s">
        <v>684</v>
      </c>
      <c r="C65" s="527" t="s">
        <v>686</v>
      </c>
      <c r="D65" s="610" t="s">
        <v>931</v>
      </c>
      <c r="E65" s="611" t="s">
        <v>698</v>
      </c>
      <c r="F65" s="527" t="s">
        <v>685</v>
      </c>
      <c r="G65" s="527" t="s">
        <v>862</v>
      </c>
      <c r="H65" s="527" t="s">
        <v>489</v>
      </c>
      <c r="I65" s="527" t="s">
        <v>904</v>
      </c>
      <c r="J65" s="527" t="s">
        <v>905</v>
      </c>
      <c r="K65" s="527" t="s">
        <v>906</v>
      </c>
      <c r="L65" s="528">
        <v>115.26</v>
      </c>
      <c r="M65" s="528">
        <v>115.26</v>
      </c>
      <c r="N65" s="527">
        <v>1</v>
      </c>
      <c r="O65" s="612">
        <v>1</v>
      </c>
      <c r="P65" s="528">
        <v>115.26</v>
      </c>
      <c r="Q65" s="545">
        <v>1</v>
      </c>
      <c r="R65" s="527">
        <v>1</v>
      </c>
      <c r="S65" s="545">
        <v>1</v>
      </c>
      <c r="T65" s="612">
        <v>1</v>
      </c>
      <c r="U65" s="568">
        <v>1</v>
      </c>
    </row>
    <row r="66" spans="1:21" ht="14.4" customHeight="1" x14ac:dyDescent="0.3">
      <c r="A66" s="526">
        <v>34</v>
      </c>
      <c r="B66" s="527" t="s">
        <v>684</v>
      </c>
      <c r="C66" s="527" t="s">
        <v>686</v>
      </c>
      <c r="D66" s="610" t="s">
        <v>931</v>
      </c>
      <c r="E66" s="611" t="s">
        <v>698</v>
      </c>
      <c r="F66" s="527" t="s">
        <v>685</v>
      </c>
      <c r="G66" s="527" t="s">
        <v>862</v>
      </c>
      <c r="H66" s="527" t="s">
        <v>489</v>
      </c>
      <c r="I66" s="527" t="s">
        <v>907</v>
      </c>
      <c r="J66" s="527" t="s">
        <v>905</v>
      </c>
      <c r="K66" s="527" t="s">
        <v>908</v>
      </c>
      <c r="L66" s="528">
        <v>207.45</v>
      </c>
      <c r="M66" s="528">
        <v>207.45</v>
      </c>
      <c r="N66" s="527">
        <v>1</v>
      </c>
      <c r="O66" s="612">
        <v>1</v>
      </c>
      <c r="P66" s="528">
        <v>207.45</v>
      </c>
      <c r="Q66" s="545">
        <v>1</v>
      </c>
      <c r="R66" s="527">
        <v>1</v>
      </c>
      <c r="S66" s="545">
        <v>1</v>
      </c>
      <c r="T66" s="612">
        <v>1</v>
      </c>
      <c r="U66" s="568">
        <v>1</v>
      </c>
    </row>
    <row r="67" spans="1:21" ht="14.4" customHeight="1" x14ac:dyDescent="0.3">
      <c r="A67" s="526">
        <v>34</v>
      </c>
      <c r="B67" s="527" t="s">
        <v>684</v>
      </c>
      <c r="C67" s="527" t="s">
        <v>686</v>
      </c>
      <c r="D67" s="610" t="s">
        <v>931</v>
      </c>
      <c r="E67" s="611" t="s">
        <v>698</v>
      </c>
      <c r="F67" s="527" t="s">
        <v>685</v>
      </c>
      <c r="G67" s="527" t="s">
        <v>909</v>
      </c>
      <c r="H67" s="527" t="s">
        <v>489</v>
      </c>
      <c r="I67" s="527" t="s">
        <v>910</v>
      </c>
      <c r="J67" s="527" t="s">
        <v>911</v>
      </c>
      <c r="K67" s="527" t="s">
        <v>912</v>
      </c>
      <c r="L67" s="528">
        <v>485.19</v>
      </c>
      <c r="M67" s="528">
        <v>485.19</v>
      </c>
      <c r="N67" s="527">
        <v>1</v>
      </c>
      <c r="O67" s="612">
        <v>1</v>
      </c>
      <c r="P67" s="528"/>
      <c r="Q67" s="545">
        <v>0</v>
      </c>
      <c r="R67" s="527"/>
      <c r="S67" s="545">
        <v>0</v>
      </c>
      <c r="T67" s="612"/>
      <c r="U67" s="568">
        <v>0</v>
      </c>
    </row>
    <row r="68" spans="1:21" ht="14.4" customHeight="1" x14ac:dyDescent="0.3">
      <c r="A68" s="526">
        <v>34</v>
      </c>
      <c r="B68" s="527" t="s">
        <v>684</v>
      </c>
      <c r="C68" s="527" t="s">
        <v>686</v>
      </c>
      <c r="D68" s="610" t="s">
        <v>931</v>
      </c>
      <c r="E68" s="611" t="s">
        <v>707</v>
      </c>
      <c r="F68" s="527" t="s">
        <v>685</v>
      </c>
      <c r="G68" s="527" t="s">
        <v>770</v>
      </c>
      <c r="H68" s="527" t="s">
        <v>489</v>
      </c>
      <c r="I68" s="527" t="s">
        <v>771</v>
      </c>
      <c r="J68" s="527" t="s">
        <v>772</v>
      </c>
      <c r="K68" s="527" t="s">
        <v>773</v>
      </c>
      <c r="L68" s="528">
        <v>126.59</v>
      </c>
      <c r="M68" s="528">
        <v>126.59</v>
      </c>
      <c r="N68" s="527">
        <v>1</v>
      </c>
      <c r="O68" s="612">
        <v>1</v>
      </c>
      <c r="P68" s="528">
        <v>126.59</v>
      </c>
      <c r="Q68" s="545">
        <v>1</v>
      </c>
      <c r="R68" s="527">
        <v>1</v>
      </c>
      <c r="S68" s="545">
        <v>1</v>
      </c>
      <c r="T68" s="612">
        <v>1</v>
      </c>
      <c r="U68" s="568">
        <v>1</v>
      </c>
    </row>
    <row r="69" spans="1:21" ht="14.4" customHeight="1" x14ac:dyDescent="0.3">
      <c r="A69" s="526">
        <v>34</v>
      </c>
      <c r="B69" s="527" t="s">
        <v>684</v>
      </c>
      <c r="C69" s="527" t="s">
        <v>686</v>
      </c>
      <c r="D69" s="610" t="s">
        <v>931</v>
      </c>
      <c r="E69" s="611" t="s">
        <v>707</v>
      </c>
      <c r="F69" s="527" t="s">
        <v>685</v>
      </c>
      <c r="G69" s="527" t="s">
        <v>913</v>
      </c>
      <c r="H69" s="527" t="s">
        <v>489</v>
      </c>
      <c r="I69" s="527" t="s">
        <v>914</v>
      </c>
      <c r="J69" s="527" t="s">
        <v>915</v>
      </c>
      <c r="K69" s="527" t="s">
        <v>916</v>
      </c>
      <c r="L69" s="528">
        <v>88.76</v>
      </c>
      <c r="M69" s="528">
        <v>532.56000000000006</v>
      </c>
      <c r="N69" s="527">
        <v>6</v>
      </c>
      <c r="O69" s="612">
        <v>2</v>
      </c>
      <c r="P69" s="528"/>
      <c r="Q69" s="545">
        <v>0</v>
      </c>
      <c r="R69" s="527"/>
      <c r="S69" s="545">
        <v>0</v>
      </c>
      <c r="T69" s="612"/>
      <c r="U69" s="568">
        <v>0</v>
      </c>
    </row>
    <row r="70" spans="1:21" ht="14.4" customHeight="1" x14ac:dyDescent="0.3">
      <c r="A70" s="526">
        <v>34</v>
      </c>
      <c r="B70" s="527" t="s">
        <v>684</v>
      </c>
      <c r="C70" s="527" t="s">
        <v>686</v>
      </c>
      <c r="D70" s="610" t="s">
        <v>931</v>
      </c>
      <c r="E70" s="611" t="s">
        <v>702</v>
      </c>
      <c r="F70" s="527" t="s">
        <v>685</v>
      </c>
      <c r="G70" s="527" t="s">
        <v>917</v>
      </c>
      <c r="H70" s="527" t="s">
        <v>489</v>
      </c>
      <c r="I70" s="527" t="s">
        <v>918</v>
      </c>
      <c r="J70" s="527" t="s">
        <v>919</v>
      </c>
      <c r="K70" s="527" t="s">
        <v>920</v>
      </c>
      <c r="L70" s="528">
        <v>79.33</v>
      </c>
      <c r="M70" s="528">
        <v>79.33</v>
      </c>
      <c r="N70" s="527">
        <v>1</v>
      </c>
      <c r="O70" s="612">
        <v>1</v>
      </c>
      <c r="P70" s="528">
        <v>79.33</v>
      </c>
      <c r="Q70" s="545">
        <v>1</v>
      </c>
      <c r="R70" s="527">
        <v>1</v>
      </c>
      <c r="S70" s="545">
        <v>1</v>
      </c>
      <c r="T70" s="612">
        <v>1</v>
      </c>
      <c r="U70" s="568">
        <v>1</v>
      </c>
    </row>
    <row r="71" spans="1:21" ht="14.4" customHeight="1" x14ac:dyDescent="0.3">
      <c r="A71" s="526">
        <v>34</v>
      </c>
      <c r="B71" s="527" t="s">
        <v>684</v>
      </c>
      <c r="C71" s="527" t="s">
        <v>686</v>
      </c>
      <c r="D71" s="610" t="s">
        <v>931</v>
      </c>
      <c r="E71" s="611" t="s">
        <v>702</v>
      </c>
      <c r="F71" s="527" t="s">
        <v>685</v>
      </c>
      <c r="G71" s="527" t="s">
        <v>786</v>
      </c>
      <c r="H71" s="527" t="s">
        <v>489</v>
      </c>
      <c r="I71" s="527" t="s">
        <v>921</v>
      </c>
      <c r="J71" s="527" t="s">
        <v>788</v>
      </c>
      <c r="K71" s="527" t="s">
        <v>922</v>
      </c>
      <c r="L71" s="528">
        <v>0</v>
      </c>
      <c r="M71" s="528">
        <v>0</v>
      </c>
      <c r="N71" s="527">
        <v>1</v>
      </c>
      <c r="O71" s="612">
        <v>1</v>
      </c>
      <c r="P71" s="528"/>
      <c r="Q71" s="545"/>
      <c r="R71" s="527"/>
      <c r="S71" s="545">
        <v>0</v>
      </c>
      <c r="T71" s="612"/>
      <c r="U71" s="568">
        <v>0</v>
      </c>
    </row>
    <row r="72" spans="1:21" ht="14.4" customHeight="1" x14ac:dyDescent="0.3">
      <c r="A72" s="526">
        <v>34</v>
      </c>
      <c r="B72" s="527" t="s">
        <v>684</v>
      </c>
      <c r="C72" s="527" t="s">
        <v>686</v>
      </c>
      <c r="D72" s="610" t="s">
        <v>931</v>
      </c>
      <c r="E72" s="611" t="s">
        <v>702</v>
      </c>
      <c r="F72" s="527" t="s">
        <v>685</v>
      </c>
      <c r="G72" s="527" t="s">
        <v>923</v>
      </c>
      <c r="H72" s="527" t="s">
        <v>489</v>
      </c>
      <c r="I72" s="527" t="s">
        <v>924</v>
      </c>
      <c r="J72" s="527" t="s">
        <v>925</v>
      </c>
      <c r="K72" s="527" t="s">
        <v>926</v>
      </c>
      <c r="L72" s="528">
        <v>453.8</v>
      </c>
      <c r="M72" s="528">
        <v>453.8</v>
      </c>
      <c r="N72" s="527">
        <v>1</v>
      </c>
      <c r="O72" s="612">
        <v>1</v>
      </c>
      <c r="P72" s="528">
        <v>453.8</v>
      </c>
      <c r="Q72" s="545">
        <v>1</v>
      </c>
      <c r="R72" s="527">
        <v>1</v>
      </c>
      <c r="S72" s="545">
        <v>1</v>
      </c>
      <c r="T72" s="612">
        <v>1</v>
      </c>
      <c r="U72" s="568">
        <v>1</v>
      </c>
    </row>
    <row r="73" spans="1:21" ht="14.4" customHeight="1" thickBot="1" x14ac:dyDescent="0.35">
      <c r="A73" s="533">
        <v>34</v>
      </c>
      <c r="B73" s="534" t="s">
        <v>684</v>
      </c>
      <c r="C73" s="534" t="s">
        <v>686</v>
      </c>
      <c r="D73" s="613" t="s">
        <v>931</v>
      </c>
      <c r="E73" s="614" t="s">
        <v>706</v>
      </c>
      <c r="F73" s="534" t="s">
        <v>685</v>
      </c>
      <c r="G73" s="534" t="s">
        <v>927</v>
      </c>
      <c r="H73" s="534" t="s">
        <v>489</v>
      </c>
      <c r="I73" s="534" t="s">
        <v>928</v>
      </c>
      <c r="J73" s="534" t="s">
        <v>929</v>
      </c>
      <c r="K73" s="534" t="s">
        <v>930</v>
      </c>
      <c r="L73" s="535">
        <v>0</v>
      </c>
      <c r="M73" s="535">
        <v>0</v>
      </c>
      <c r="N73" s="534">
        <v>1</v>
      </c>
      <c r="O73" s="615">
        <v>1</v>
      </c>
      <c r="P73" s="535"/>
      <c r="Q73" s="546"/>
      <c r="R73" s="534"/>
      <c r="S73" s="546">
        <v>0</v>
      </c>
      <c r="T73" s="615"/>
      <c r="U73" s="56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0" customWidth="1"/>
    <col min="8" max="16384" width="8.88671875" style="160"/>
  </cols>
  <sheetData>
    <row r="1" spans="1:6" ht="37.799999999999997" customHeight="1" thickBot="1" x14ac:dyDescent="0.4">
      <c r="A1" s="418" t="s">
        <v>933</v>
      </c>
      <c r="B1" s="419"/>
      <c r="C1" s="419"/>
      <c r="D1" s="419"/>
      <c r="E1" s="419"/>
      <c r="F1" s="419"/>
    </row>
    <row r="2" spans="1:6" ht="14.4" customHeight="1" thickBot="1" x14ac:dyDescent="0.35">
      <c r="A2" s="272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20" t="s">
        <v>142</v>
      </c>
      <c r="C3" s="421"/>
      <c r="D3" s="422" t="s">
        <v>141</v>
      </c>
      <c r="E3" s="421"/>
      <c r="F3" s="93" t="s">
        <v>3</v>
      </c>
    </row>
    <row r="4" spans="1:6" ht="14.4" customHeight="1" thickBot="1" x14ac:dyDescent="0.35">
      <c r="A4" s="616" t="s">
        <v>178</v>
      </c>
      <c r="B4" s="541" t="s">
        <v>14</v>
      </c>
      <c r="C4" s="542" t="s">
        <v>2</v>
      </c>
      <c r="D4" s="541" t="s">
        <v>14</v>
      </c>
      <c r="E4" s="542" t="s">
        <v>2</v>
      </c>
      <c r="F4" s="543" t="s">
        <v>14</v>
      </c>
    </row>
    <row r="5" spans="1:6" ht="14.4" customHeight="1" x14ac:dyDescent="0.3">
      <c r="A5" s="618" t="s">
        <v>698</v>
      </c>
      <c r="B5" s="147">
        <v>663.79</v>
      </c>
      <c r="C5" s="609">
        <v>1</v>
      </c>
      <c r="D5" s="147"/>
      <c r="E5" s="609">
        <v>0</v>
      </c>
      <c r="F5" s="617">
        <v>663.79</v>
      </c>
    </row>
    <row r="6" spans="1:6" ht="14.4" customHeight="1" x14ac:dyDescent="0.3">
      <c r="A6" s="557" t="s">
        <v>705</v>
      </c>
      <c r="B6" s="531">
        <v>451.2</v>
      </c>
      <c r="C6" s="545">
        <v>1</v>
      </c>
      <c r="D6" s="531"/>
      <c r="E6" s="545">
        <v>0</v>
      </c>
      <c r="F6" s="532">
        <v>451.2</v>
      </c>
    </row>
    <row r="7" spans="1:6" ht="14.4" customHeight="1" x14ac:dyDescent="0.3">
      <c r="A7" s="557" t="s">
        <v>697</v>
      </c>
      <c r="B7" s="531">
        <v>238.72</v>
      </c>
      <c r="C7" s="545">
        <v>0.28490273302303376</v>
      </c>
      <c r="D7" s="531">
        <v>599.17999999999995</v>
      </c>
      <c r="E7" s="545">
        <v>0.71509726697696618</v>
      </c>
      <c r="F7" s="532">
        <v>837.9</v>
      </c>
    </row>
    <row r="8" spans="1:6" ht="14.4" customHeight="1" x14ac:dyDescent="0.3">
      <c r="A8" s="557" t="s">
        <v>704</v>
      </c>
      <c r="B8" s="531">
        <v>119.7</v>
      </c>
      <c r="C8" s="545">
        <v>0.71199143468950754</v>
      </c>
      <c r="D8" s="531">
        <v>48.42</v>
      </c>
      <c r="E8" s="545">
        <v>0.28800856531049251</v>
      </c>
      <c r="F8" s="532">
        <v>168.12</v>
      </c>
    </row>
    <row r="9" spans="1:6" ht="14.4" customHeight="1" x14ac:dyDescent="0.3">
      <c r="A9" s="557" t="s">
        <v>692</v>
      </c>
      <c r="B9" s="531">
        <v>100.91</v>
      </c>
      <c r="C9" s="545">
        <v>0.42181164569660995</v>
      </c>
      <c r="D9" s="531">
        <v>138.32</v>
      </c>
      <c r="E9" s="545">
        <v>0.57818835430339</v>
      </c>
      <c r="F9" s="532">
        <v>239.23</v>
      </c>
    </row>
    <row r="10" spans="1:6" ht="14.4" customHeight="1" x14ac:dyDescent="0.3">
      <c r="A10" s="557" t="s">
        <v>709</v>
      </c>
      <c r="B10" s="531">
        <v>0</v>
      </c>
      <c r="C10" s="545"/>
      <c r="D10" s="531"/>
      <c r="E10" s="545"/>
      <c r="F10" s="532">
        <v>0</v>
      </c>
    </row>
    <row r="11" spans="1:6" ht="14.4" customHeight="1" x14ac:dyDescent="0.3">
      <c r="A11" s="557" t="s">
        <v>703</v>
      </c>
      <c r="B11" s="531"/>
      <c r="C11" s="545">
        <v>0</v>
      </c>
      <c r="D11" s="531">
        <v>308.72000000000003</v>
      </c>
      <c r="E11" s="545">
        <v>1</v>
      </c>
      <c r="F11" s="532">
        <v>308.72000000000003</v>
      </c>
    </row>
    <row r="12" spans="1:6" ht="14.4" customHeight="1" x14ac:dyDescent="0.3">
      <c r="A12" s="557" t="s">
        <v>694</v>
      </c>
      <c r="B12" s="531"/>
      <c r="C12" s="545">
        <v>0</v>
      </c>
      <c r="D12" s="531">
        <v>41.64</v>
      </c>
      <c r="E12" s="545">
        <v>1</v>
      </c>
      <c r="F12" s="532">
        <v>41.64</v>
      </c>
    </row>
    <row r="13" spans="1:6" ht="14.4" customHeight="1" x14ac:dyDescent="0.3">
      <c r="A13" s="557" t="s">
        <v>693</v>
      </c>
      <c r="B13" s="531"/>
      <c r="C13" s="545">
        <v>0</v>
      </c>
      <c r="D13" s="531">
        <v>500.58000000000004</v>
      </c>
      <c r="E13" s="545">
        <v>1</v>
      </c>
      <c r="F13" s="532">
        <v>500.58000000000004</v>
      </c>
    </row>
    <row r="14" spans="1:6" ht="14.4" customHeight="1" thickBot="1" x14ac:dyDescent="0.35">
      <c r="A14" s="555" t="s">
        <v>708</v>
      </c>
      <c r="B14" s="547"/>
      <c r="C14" s="548">
        <v>0</v>
      </c>
      <c r="D14" s="547">
        <v>138.32</v>
      </c>
      <c r="E14" s="548">
        <v>1</v>
      </c>
      <c r="F14" s="549">
        <v>138.32</v>
      </c>
    </row>
    <row r="15" spans="1:6" ht="14.4" customHeight="1" thickBot="1" x14ac:dyDescent="0.35">
      <c r="A15" s="550" t="s">
        <v>3</v>
      </c>
      <c r="B15" s="551">
        <v>1574.32</v>
      </c>
      <c r="C15" s="552">
        <v>0.47001642036124791</v>
      </c>
      <c r="D15" s="551">
        <v>1775.18</v>
      </c>
      <c r="E15" s="552">
        <v>0.52998357963875209</v>
      </c>
      <c r="F15" s="553">
        <v>3349.5</v>
      </c>
    </row>
    <row r="16" spans="1:6" ht="14.4" customHeight="1" thickBot="1" x14ac:dyDescent="0.35"/>
    <row r="17" spans="1:6" ht="14.4" customHeight="1" x14ac:dyDescent="0.3">
      <c r="A17" s="618" t="s">
        <v>934</v>
      </c>
      <c r="B17" s="147">
        <v>579.79999999999995</v>
      </c>
      <c r="C17" s="609">
        <v>1</v>
      </c>
      <c r="D17" s="147"/>
      <c r="E17" s="609">
        <v>0</v>
      </c>
      <c r="F17" s="617">
        <v>579.79999999999995</v>
      </c>
    </row>
    <row r="18" spans="1:6" ht="14.4" customHeight="1" x14ac:dyDescent="0.3">
      <c r="A18" s="557" t="s">
        <v>935</v>
      </c>
      <c r="B18" s="531">
        <v>451.2</v>
      </c>
      <c r="C18" s="545">
        <v>1</v>
      </c>
      <c r="D18" s="531"/>
      <c r="E18" s="545">
        <v>0</v>
      </c>
      <c r="F18" s="532">
        <v>451.2</v>
      </c>
    </row>
    <row r="19" spans="1:6" ht="14.4" customHeight="1" x14ac:dyDescent="0.3">
      <c r="A19" s="557" t="s">
        <v>936</v>
      </c>
      <c r="B19" s="531">
        <v>322.70999999999998</v>
      </c>
      <c r="C19" s="545">
        <v>0.36841985090132767</v>
      </c>
      <c r="D19" s="531">
        <v>553.22</v>
      </c>
      <c r="E19" s="545">
        <v>0.63158014909867222</v>
      </c>
      <c r="F19" s="532">
        <v>875.93000000000006</v>
      </c>
    </row>
    <row r="20" spans="1:6" ht="14.4" customHeight="1" x14ac:dyDescent="0.3">
      <c r="A20" s="557" t="s">
        <v>937</v>
      </c>
      <c r="B20" s="531">
        <v>119.7</v>
      </c>
      <c r="C20" s="545">
        <v>1</v>
      </c>
      <c r="D20" s="531"/>
      <c r="E20" s="545">
        <v>0</v>
      </c>
      <c r="F20" s="532">
        <v>119.7</v>
      </c>
    </row>
    <row r="21" spans="1:6" ht="14.4" customHeight="1" x14ac:dyDescent="0.3">
      <c r="A21" s="557" t="s">
        <v>938</v>
      </c>
      <c r="B21" s="531">
        <v>100.91</v>
      </c>
      <c r="C21" s="545">
        <v>1</v>
      </c>
      <c r="D21" s="531"/>
      <c r="E21" s="545">
        <v>0</v>
      </c>
      <c r="F21" s="532">
        <v>100.91</v>
      </c>
    </row>
    <row r="22" spans="1:6" ht="14.4" customHeight="1" x14ac:dyDescent="0.3">
      <c r="A22" s="557" t="s">
        <v>939</v>
      </c>
      <c r="B22" s="531"/>
      <c r="C22" s="545">
        <v>0</v>
      </c>
      <c r="D22" s="531">
        <v>48.42</v>
      </c>
      <c r="E22" s="545">
        <v>1</v>
      </c>
      <c r="F22" s="532">
        <v>48.42</v>
      </c>
    </row>
    <row r="23" spans="1:6" ht="14.4" customHeight="1" x14ac:dyDescent="0.3">
      <c r="A23" s="557" t="s">
        <v>940</v>
      </c>
      <c r="B23" s="531">
        <v>0</v>
      </c>
      <c r="C23" s="545"/>
      <c r="D23" s="531"/>
      <c r="E23" s="545"/>
      <c r="F23" s="532">
        <v>0</v>
      </c>
    </row>
    <row r="24" spans="1:6" ht="14.4" customHeight="1" x14ac:dyDescent="0.3">
      <c r="A24" s="557" t="s">
        <v>941</v>
      </c>
      <c r="B24" s="531"/>
      <c r="C24" s="545">
        <v>0</v>
      </c>
      <c r="D24" s="531">
        <v>41.64</v>
      </c>
      <c r="E24" s="545">
        <v>1</v>
      </c>
      <c r="F24" s="532">
        <v>41.64</v>
      </c>
    </row>
    <row r="25" spans="1:6" ht="14.4" customHeight="1" x14ac:dyDescent="0.3">
      <c r="A25" s="557" t="s">
        <v>942</v>
      </c>
      <c r="B25" s="531"/>
      <c r="C25" s="545">
        <v>0</v>
      </c>
      <c r="D25" s="531">
        <v>138.32</v>
      </c>
      <c r="E25" s="545">
        <v>1</v>
      </c>
      <c r="F25" s="532">
        <v>138.32</v>
      </c>
    </row>
    <row r="26" spans="1:6" ht="14.4" customHeight="1" x14ac:dyDescent="0.3">
      <c r="A26" s="557" t="s">
        <v>943</v>
      </c>
      <c r="B26" s="531"/>
      <c r="C26" s="545">
        <v>0</v>
      </c>
      <c r="D26" s="531">
        <v>184.28</v>
      </c>
      <c r="E26" s="545">
        <v>1</v>
      </c>
      <c r="F26" s="532">
        <v>184.28</v>
      </c>
    </row>
    <row r="27" spans="1:6" ht="14.4" customHeight="1" x14ac:dyDescent="0.3">
      <c r="A27" s="557" t="s">
        <v>944</v>
      </c>
      <c r="B27" s="531"/>
      <c r="C27" s="545">
        <v>0</v>
      </c>
      <c r="D27" s="531">
        <v>500.58000000000004</v>
      </c>
      <c r="E27" s="545">
        <v>1</v>
      </c>
      <c r="F27" s="532">
        <v>500.58000000000004</v>
      </c>
    </row>
    <row r="28" spans="1:6" ht="14.4" customHeight="1" thickBot="1" x14ac:dyDescent="0.35">
      <c r="A28" s="555" t="s">
        <v>945</v>
      </c>
      <c r="B28" s="547"/>
      <c r="C28" s="548">
        <v>0</v>
      </c>
      <c r="D28" s="547">
        <v>308.72000000000003</v>
      </c>
      <c r="E28" s="548">
        <v>1</v>
      </c>
      <c r="F28" s="549">
        <v>308.72000000000003</v>
      </c>
    </row>
    <row r="29" spans="1:6" ht="14.4" customHeight="1" thickBot="1" x14ac:dyDescent="0.35">
      <c r="A29" s="550" t="s">
        <v>3</v>
      </c>
      <c r="B29" s="551">
        <v>1574.3200000000002</v>
      </c>
      <c r="C29" s="552">
        <v>0.47001642036124802</v>
      </c>
      <c r="D29" s="551">
        <v>1775.18</v>
      </c>
      <c r="E29" s="552">
        <v>0.52998357963875209</v>
      </c>
      <c r="F29" s="553">
        <v>3349.5</v>
      </c>
    </row>
  </sheetData>
  <mergeCells count="3">
    <mergeCell ref="A1:F1"/>
    <mergeCell ref="B3:C3"/>
    <mergeCell ref="D3:E3"/>
  </mergeCells>
  <conditionalFormatting sqref="C5:C1048576">
    <cfRule type="cellIs" dxfId="30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{4BAC6796-03A8-42CD-9A82-703D4F1519DD}</x14:id>
        </ext>
      </extLst>
    </cfRule>
  </conditionalFormatting>
  <conditionalFormatting sqref="F17:F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{B480E48B-A341-4CC2-89CF-84426F0181F0}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AC6796-03A8-42CD-9A82-703D4F1519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B480E48B-A341-4CC2-89CF-84426F0181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0" customWidth="1"/>
    <col min="2" max="2" width="8.88671875" style="160" bestFit="1" customWidth="1"/>
    <col min="3" max="3" width="7" style="160" bestFit="1" customWidth="1"/>
    <col min="4" max="5" width="22.21875" style="160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19" t="s">
        <v>958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380"/>
      <c r="M1" s="380"/>
    </row>
    <row r="2" spans="1:13" ht="14.4" customHeight="1" thickBot="1" x14ac:dyDescent="0.35">
      <c r="A2" s="272" t="s">
        <v>272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12</v>
      </c>
      <c r="G3" s="43">
        <f>SUBTOTAL(9,G6:G1048576)</f>
        <v>1574.3200000000002</v>
      </c>
      <c r="H3" s="44">
        <f>IF(M3=0,0,G3/M3)</f>
        <v>0.47001642036124808</v>
      </c>
      <c r="I3" s="43">
        <f>SUBTOTAL(9,I6:I1048576)</f>
        <v>20</v>
      </c>
      <c r="J3" s="43">
        <f>SUBTOTAL(9,J6:J1048576)</f>
        <v>1775.18</v>
      </c>
      <c r="K3" s="44">
        <f>IF(M3=0,0,J3/M3)</f>
        <v>0.52998357963875209</v>
      </c>
      <c r="L3" s="43">
        <f>SUBTOTAL(9,L6:L1048576)</f>
        <v>32</v>
      </c>
      <c r="M3" s="45">
        <f>SUBTOTAL(9,M6:M1048576)</f>
        <v>3349.4999999999995</v>
      </c>
    </row>
    <row r="4" spans="1:13" ht="14.4" customHeight="1" thickBot="1" x14ac:dyDescent="0.35">
      <c r="A4" s="41"/>
      <c r="B4" s="41"/>
      <c r="C4" s="41"/>
      <c r="D4" s="41"/>
      <c r="E4" s="42"/>
      <c r="F4" s="423" t="s">
        <v>142</v>
      </c>
      <c r="G4" s="424"/>
      <c r="H4" s="425"/>
      <c r="I4" s="426" t="s">
        <v>141</v>
      </c>
      <c r="J4" s="424"/>
      <c r="K4" s="425"/>
      <c r="L4" s="427" t="s">
        <v>3</v>
      </c>
      <c r="M4" s="428"/>
    </row>
    <row r="5" spans="1:13" ht="14.4" customHeight="1" thickBot="1" x14ac:dyDescent="0.35">
      <c r="A5" s="616" t="s">
        <v>148</v>
      </c>
      <c r="B5" s="619" t="s">
        <v>144</v>
      </c>
      <c r="C5" s="619" t="s">
        <v>77</v>
      </c>
      <c r="D5" s="619" t="s">
        <v>145</v>
      </c>
      <c r="E5" s="619" t="s">
        <v>146</v>
      </c>
      <c r="F5" s="559" t="s">
        <v>28</v>
      </c>
      <c r="G5" s="559" t="s">
        <v>14</v>
      </c>
      <c r="H5" s="542" t="s">
        <v>147</v>
      </c>
      <c r="I5" s="541" t="s">
        <v>28</v>
      </c>
      <c r="J5" s="559" t="s">
        <v>14</v>
      </c>
      <c r="K5" s="542" t="s">
        <v>147</v>
      </c>
      <c r="L5" s="541" t="s">
        <v>28</v>
      </c>
      <c r="M5" s="560" t="s">
        <v>14</v>
      </c>
    </row>
    <row r="6" spans="1:13" ht="14.4" customHeight="1" x14ac:dyDescent="0.3">
      <c r="A6" s="603" t="s">
        <v>692</v>
      </c>
      <c r="B6" s="604" t="s">
        <v>946</v>
      </c>
      <c r="C6" s="604" t="s">
        <v>878</v>
      </c>
      <c r="D6" s="604" t="s">
        <v>879</v>
      </c>
      <c r="E6" s="604" t="s">
        <v>880</v>
      </c>
      <c r="F6" s="147">
        <v>1</v>
      </c>
      <c r="G6" s="147">
        <v>100.91</v>
      </c>
      <c r="H6" s="609">
        <v>1</v>
      </c>
      <c r="I6" s="147"/>
      <c r="J6" s="147"/>
      <c r="K6" s="609">
        <v>0</v>
      </c>
      <c r="L6" s="147">
        <v>1</v>
      </c>
      <c r="M6" s="617">
        <v>100.91</v>
      </c>
    </row>
    <row r="7" spans="1:13" ht="14.4" customHeight="1" x14ac:dyDescent="0.3">
      <c r="A7" s="526" t="s">
        <v>692</v>
      </c>
      <c r="B7" s="527" t="s">
        <v>947</v>
      </c>
      <c r="C7" s="527" t="s">
        <v>892</v>
      </c>
      <c r="D7" s="527" t="s">
        <v>864</v>
      </c>
      <c r="E7" s="527" t="s">
        <v>893</v>
      </c>
      <c r="F7" s="531"/>
      <c r="G7" s="531"/>
      <c r="H7" s="545">
        <v>0</v>
      </c>
      <c r="I7" s="531">
        <v>2</v>
      </c>
      <c r="J7" s="531">
        <v>138.32</v>
      </c>
      <c r="K7" s="545">
        <v>1</v>
      </c>
      <c r="L7" s="531">
        <v>2</v>
      </c>
      <c r="M7" s="532">
        <v>138.32</v>
      </c>
    </row>
    <row r="8" spans="1:13" ht="14.4" customHeight="1" x14ac:dyDescent="0.3">
      <c r="A8" s="526" t="s">
        <v>693</v>
      </c>
      <c r="B8" s="527" t="s">
        <v>948</v>
      </c>
      <c r="C8" s="527" t="s">
        <v>715</v>
      </c>
      <c r="D8" s="527" t="s">
        <v>716</v>
      </c>
      <c r="E8" s="527" t="s">
        <v>717</v>
      </c>
      <c r="F8" s="531"/>
      <c r="G8" s="531"/>
      <c r="H8" s="545">
        <v>0</v>
      </c>
      <c r="I8" s="531">
        <v>3</v>
      </c>
      <c r="J8" s="531">
        <v>500.58000000000004</v>
      </c>
      <c r="K8" s="545">
        <v>1</v>
      </c>
      <c r="L8" s="531">
        <v>3</v>
      </c>
      <c r="M8" s="532">
        <v>500.58000000000004</v>
      </c>
    </row>
    <row r="9" spans="1:13" ht="14.4" customHeight="1" x14ac:dyDescent="0.3">
      <c r="A9" s="526" t="s">
        <v>694</v>
      </c>
      <c r="B9" s="527" t="s">
        <v>949</v>
      </c>
      <c r="C9" s="527" t="s">
        <v>739</v>
      </c>
      <c r="D9" s="527" t="s">
        <v>740</v>
      </c>
      <c r="E9" s="527" t="s">
        <v>741</v>
      </c>
      <c r="F9" s="531"/>
      <c r="G9" s="531"/>
      <c r="H9" s="545">
        <v>0</v>
      </c>
      <c r="I9" s="531">
        <v>4</v>
      </c>
      <c r="J9" s="531">
        <v>41.64</v>
      </c>
      <c r="K9" s="545">
        <v>1</v>
      </c>
      <c r="L9" s="531">
        <v>4</v>
      </c>
      <c r="M9" s="532">
        <v>41.64</v>
      </c>
    </row>
    <row r="10" spans="1:13" ht="14.4" customHeight="1" x14ac:dyDescent="0.3">
      <c r="A10" s="526" t="s">
        <v>697</v>
      </c>
      <c r="B10" s="527" t="s">
        <v>950</v>
      </c>
      <c r="C10" s="527" t="s">
        <v>867</v>
      </c>
      <c r="D10" s="527" t="s">
        <v>868</v>
      </c>
      <c r="E10" s="527" t="s">
        <v>869</v>
      </c>
      <c r="F10" s="531"/>
      <c r="G10" s="531"/>
      <c r="H10" s="545">
        <v>0</v>
      </c>
      <c r="I10" s="531">
        <v>4</v>
      </c>
      <c r="J10" s="531">
        <v>184.28</v>
      </c>
      <c r="K10" s="545">
        <v>1</v>
      </c>
      <c r="L10" s="531">
        <v>4</v>
      </c>
      <c r="M10" s="532">
        <v>184.28</v>
      </c>
    </row>
    <row r="11" spans="1:13" ht="14.4" customHeight="1" x14ac:dyDescent="0.3">
      <c r="A11" s="526" t="s">
        <v>697</v>
      </c>
      <c r="B11" s="527" t="s">
        <v>951</v>
      </c>
      <c r="C11" s="527" t="s">
        <v>857</v>
      </c>
      <c r="D11" s="527" t="s">
        <v>858</v>
      </c>
      <c r="E11" s="527" t="s">
        <v>859</v>
      </c>
      <c r="F11" s="531">
        <v>1</v>
      </c>
      <c r="G11" s="531">
        <v>238.72</v>
      </c>
      <c r="H11" s="545">
        <v>1</v>
      </c>
      <c r="I11" s="531"/>
      <c r="J11" s="531"/>
      <c r="K11" s="545">
        <v>0</v>
      </c>
      <c r="L11" s="531">
        <v>1</v>
      </c>
      <c r="M11" s="532">
        <v>238.72</v>
      </c>
    </row>
    <row r="12" spans="1:13" ht="14.4" customHeight="1" x14ac:dyDescent="0.3">
      <c r="A12" s="526" t="s">
        <v>697</v>
      </c>
      <c r="B12" s="527" t="s">
        <v>947</v>
      </c>
      <c r="C12" s="527" t="s">
        <v>863</v>
      </c>
      <c r="D12" s="527" t="s">
        <v>864</v>
      </c>
      <c r="E12" s="527" t="s">
        <v>865</v>
      </c>
      <c r="F12" s="531"/>
      <c r="G12" s="531"/>
      <c r="H12" s="545">
        <v>0</v>
      </c>
      <c r="I12" s="531">
        <v>2</v>
      </c>
      <c r="J12" s="531">
        <v>414.9</v>
      </c>
      <c r="K12" s="545">
        <v>1</v>
      </c>
      <c r="L12" s="531">
        <v>2</v>
      </c>
      <c r="M12" s="532">
        <v>414.9</v>
      </c>
    </row>
    <row r="13" spans="1:13" ht="14.4" customHeight="1" x14ac:dyDescent="0.3">
      <c r="A13" s="526" t="s">
        <v>698</v>
      </c>
      <c r="B13" s="527" t="s">
        <v>951</v>
      </c>
      <c r="C13" s="527" t="s">
        <v>902</v>
      </c>
      <c r="D13" s="527" t="s">
        <v>858</v>
      </c>
      <c r="E13" s="527" t="s">
        <v>903</v>
      </c>
      <c r="F13" s="531">
        <v>4</v>
      </c>
      <c r="G13" s="531">
        <v>341.08</v>
      </c>
      <c r="H13" s="545">
        <v>1</v>
      </c>
      <c r="I13" s="531"/>
      <c r="J13" s="531"/>
      <c r="K13" s="545">
        <v>0</v>
      </c>
      <c r="L13" s="531">
        <v>4</v>
      </c>
      <c r="M13" s="532">
        <v>341.08</v>
      </c>
    </row>
    <row r="14" spans="1:13" ht="14.4" customHeight="1" x14ac:dyDescent="0.3">
      <c r="A14" s="526" t="s">
        <v>698</v>
      </c>
      <c r="B14" s="527" t="s">
        <v>947</v>
      </c>
      <c r="C14" s="527" t="s">
        <v>904</v>
      </c>
      <c r="D14" s="527" t="s">
        <v>905</v>
      </c>
      <c r="E14" s="527" t="s">
        <v>906</v>
      </c>
      <c r="F14" s="531">
        <v>1</v>
      </c>
      <c r="G14" s="531">
        <v>115.26</v>
      </c>
      <c r="H14" s="545">
        <v>1</v>
      </c>
      <c r="I14" s="531"/>
      <c r="J14" s="531"/>
      <c r="K14" s="545">
        <v>0</v>
      </c>
      <c r="L14" s="531">
        <v>1</v>
      </c>
      <c r="M14" s="532">
        <v>115.26</v>
      </c>
    </row>
    <row r="15" spans="1:13" ht="14.4" customHeight="1" x14ac:dyDescent="0.3">
      <c r="A15" s="526" t="s">
        <v>698</v>
      </c>
      <c r="B15" s="527" t="s">
        <v>947</v>
      </c>
      <c r="C15" s="527" t="s">
        <v>907</v>
      </c>
      <c r="D15" s="527" t="s">
        <v>905</v>
      </c>
      <c r="E15" s="527" t="s">
        <v>908</v>
      </c>
      <c r="F15" s="531">
        <v>1</v>
      </c>
      <c r="G15" s="531">
        <v>207.45</v>
      </c>
      <c r="H15" s="545">
        <v>1</v>
      </c>
      <c r="I15" s="531"/>
      <c r="J15" s="531"/>
      <c r="K15" s="545">
        <v>0</v>
      </c>
      <c r="L15" s="531">
        <v>1</v>
      </c>
      <c r="M15" s="532">
        <v>207.45</v>
      </c>
    </row>
    <row r="16" spans="1:13" ht="14.4" customHeight="1" x14ac:dyDescent="0.3">
      <c r="A16" s="526" t="s">
        <v>703</v>
      </c>
      <c r="B16" s="527" t="s">
        <v>952</v>
      </c>
      <c r="C16" s="527" t="s">
        <v>805</v>
      </c>
      <c r="D16" s="527" t="s">
        <v>806</v>
      </c>
      <c r="E16" s="527" t="s">
        <v>807</v>
      </c>
      <c r="F16" s="531"/>
      <c r="G16" s="531"/>
      <c r="H16" s="545">
        <v>0</v>
      </c>
      <c r="I16" s="531">
        <v>2</v>
      </c>
      <c r="J16" s="531">
        <v>308.72000000000003</v>
      </c>
      <c r="K16" s="545">
        <v>1</v>
      </c>
      <c r="L16" s="531">
        <v>2</v>
      </c>
      <c r="M16" s="532">
        <v>308.72000000000003</v>
      </c>
    </row>
    <row r="17" spans="1:13" ht="14.4" customHeight="1" x14ac:dyDescent="0.3">
      <c r="A17" s="526" t="s">
        <v>704</v>
      </c>
      <c r="B17" s="527" t="s">
        <v>953</v>
      </c>
      <c r="C17" s="527" t="s">
        <v>895</v>
      </c>
      <c r="D17" s="527" t="s">
        <v>896</v>
      </c>
      <c r="E17" s="527" t="s">
        <v>897</v>
      </c>
      <c r="F17" s="531">
        <v>1</v>
      </c>
      <c r="G17" s="531">
        <v>119.7</v>
      </c>
      <c r="H17" s="545">
        <v>1</v>
      </c>
      <c r="I17" s="531"/>
      <c r="J17" s="531"/>
      <c r="K17" s="545">
        <v>0</v>
      </c>
      <c r="L17" s="531">
        <v>1</v>
      </c>
      <c r="M17" s="532">
        <v>119.7</v>
      </c>
    </row>
    <row r="18" spans="1:13" ht="14.4" customHeight="1" x14ac:dyDescent="0.3">
      <c r="A18" s="526" t="s">
        <v>704</v>
      </c>
      <c r="B18" s="527" t="s">
        <v>954</v>
      </c>
      <c r="C18" s="527" t="s">
        <v>900</v>
      </c>
      <c r="D18" s="527" t="s">
        <v>712</v>
      </c>
      <c r="E18" s="527" t="s">
        <v>901</v>
      </c>
      <c r="F18" s="531"/>
      <c r="G18" s="531"/>
      <c r="H18" s="545">
        <v>0</v>
      </c>
      <c r="I18" s="531">
        <v>1</v>
      </c>
      <c r="J18" s="531">
        <v>48.42</v>
      </c>
      <c r="K18" s="545">
        <v>1</v>
      </c>
      <c r="L18" s="531">
        <v>1</v>
      </c>
      <c r="M18" s="532">
        <v>48.42</v>
      </c>
    </row>
    <row r="19" spans="1:13" ht="14.4" customHeight="1" x14ac:dyDescent="0.3">
      <c r="A19" s="526" t="s">
        <v>705</v>
      </c>
      <c r="B19" s="527" t="s">
        <v>955</v>
      </c>
      <c r="C19" s="527" t="s">
        <v>835</v>
      </c>
      <c r="D19" s="527" t="s">
        <v>836</v>
      </c>
      <c r="E19" s="527" t="s">
        <v>837</v>
      </c>
      <c r="F19" s="531">
        <v>1</v>
      </c>
      <c r="G19" s="531">
        <v>451.2</v>
      </c>
      <c r="H19" s="545">
        <v>1</v>
      </c>
      <c r="I19" s="531"/>
      <c r="J19" s="531"/>
      <c r="K19" s="545">
        <v>0</v>
      </c>
      <c r="L19" s="531">
        <v>1</v>
      </c>
      <c r="M19" s="532">
        <v>451.2</v>
      </c>
    </row>
    <row r="20" spans="1:13" ht="14.4" customHeight="1" x14ac:dyDescent="0.3">
      <c r="A20" s="526" t="s">
        <v>708</v>
      </c>
      <c r="B20" s="527" t="s">
        <v>956</v>
      </c>
      <c r="C20" s="527" t="s">
        <v>843</v>
      </c>
      <c r="D20" s="527" t="s">
        <v>844</v>
      </c>
      <c r="E20" s="527" t="s">
        <v>845</v>
      </c>
      <c r="F20" s="531"/>
      <c r="G20" s="531"/>
      <c r="H20" s="545">
        <v>0</v>
      </c>
      <c r="I20" s="531">
        <v>2</v>
      </c>
      <c r="J20" s="531">
        <v>138.32</v>
      </c>
      <c r="K20" s="545">
        <v>1</v>
      </c>
      <c r="L20" s="531">
        <v>2</v>
      </c>
      <c r="M20" s="532">
        <v>138.32</v>
      </c>
    </row>
    <row r="21" spans="1:13" ht="14.4" customHeight="1" thickBot="1" x14ac:dyDescent="0.35">
      <c r="A21" s="533" t="s">
        <v>709</v>
      </c>
      <c r="B21" s="534" t="s">
        <v>957</v>
      </c>
      <c r="C21" s="534" t="s">
        <v>853</v>
      </c>
      <c r="D21" s="534" t="s">
        <v>854</v>
      </c>
      <c r="E21" s="534" t="s">
        <v>855</v>
      </c>
      <c r="F21" s="538">
        <v>2</v>
      </c>
      <c r="G21" s="538">
        <v>0</v>
      </c>
      <c r="H21" s="546"/>
      <c r="I21" s="538"/>
      <c r="J21" s="538"/>
      <c r="K21" s="546"/>
      <c r="L21" s="538">
        <v>2</v>
      </c>
      <c r="M21" s="539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410" t="s">
        <v>152</v>
      </c>
      <c r="B1" s="411"/>
      <c r="C1" s="411"/>
      <c r="D1" s="411"/>
      <c r="E1" s="411"/>
      <c r="F1" s="411"/>
      <c r="G1" s="381"/>
      <c r="H1" s="412"/>
      <c r="I1" s="412"/>
    </row>
    <row r="2" spans="1:10" ht="14.4" customHeight="1" thickBot="1" x14ac:dyDescent="0.35">
      <c r="A2" s="272" t="s">
        <v>272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351"/>
      <c r="C3" s="316">
        <v>2015</v>
      </c>
      <c r="D3" s="317">
        <v>2016</v>
      </c>
      <c r="E3" s="7"/>
      <c r="F3" s="389">
        <v>2017</v>
      </c>
      <c r="G3" s="407"/>
      <c r="H3" s="407"/>
      <c r="I3" s="390"/>
    </row>
    <row r="4" spans="1:10" ht="14.4" customHeight="1" thickBot="1" x14ac:dyDescent="0.35">
      <c r="A4" s="321" t="s">
        <v>0</v>
      </c>
      <c r="B4" s="322" t="s">
        <v>219</v>
      </c>
      <c r="C4" s="408" t="s">
        <v>79</v>
      </c>
      <c r="D4" s="409"/>
      <c r="E4" s="323"/>
      <c r="F4" s="318" t="s">
        <v>79</v>
      </c>
      <c r="G4" s="319" t="s">
        <v>80</v>
      </c>
      <c r="H4" s="319" t="s">
        <v>69</v>
      </c>
      <c r="I4" s="320" t="s">
        <v>81</v>
      </c>
    </row>
    <row r="5" spans="1:10" ht="14.4" customHeight="1" x14ac:dyDescent="0.3">
      <c r="A5" s="508" t="s">
        <v>487</v>
      </c>
      <c r="B5" s="509" t="s">
        <v>488</v>
      </c>
      <c r="C5" s="510" t="s">
        <v>489</v>
      </c>
      <c r="D5" s="510" t="s">
        <v>489</v>
      </c>
      <c r="E5" s="510"/>
      <c r="F5" s="510" t="s">
        <v>489</v>
      </c>
      <c r="G5" s="510" t="s">
        <v>489</v>
      </c>
      <c r="H5" s="510" t="s">
        <v>489</v>
      </c>
      <c r="I5" s="511" t="s">
        <v>489</v>
      </c>
      <c r="J5" s="512" t="s">
        <v>70</v>
      </c>
    </row>
    <row r="6" spans="1:10" ht="14.4" customHeight="1" x14ac:dyDescent="0.3">
      <c r="A6" s="508" t="s">
        <v>487</v>
      </c>
      <c r="B6" s="509" t="s">
        <v>959</v>
      </c>
      <c r="C6" s="510">
        <v>0</v>
      </c>
      <c r="D6" s="510">
        <v>0</v>
      </c>
      <c r="E6" s="510"/>
      <c r="F6" s="510">
        <v>0</v>
      </c>
      <c r="G6" s="510">
        <v>0</v>
      </c>
      <c r="H6" s="510">
        <v>0</v>
      </c>
      <c r="I6" s="511" t="s">
        <v>489</v>
      </c>
      <c r="J6" s="512" t="s">
        <v>1</v>
      </c>
    </row>
    <row r="7" spans="1:10" ht="14.4" customHeight="1" x14ac:dyDescent="0.3">
      <c r="A7" s="508" t="s">
        <v>487</v>
      </c>
      <c r="B7" s="509" t="s">
        <v>960</v>
      </c>
      <c r="C7" s="510">
        <v>0</v>
      </c>
      <c r="D7" s="510">
        <v>0</v>
      </c>
      <c r="E7" s="510"/>
      <c r="F7" s="510">
        <v>0</v>
      </c>
      <c r="G7" s="510">
        <v>66.666664062500004</v>
      </c>
      <c r="H7" s="510">
        <v>-66.666664062500004</v>
      </c>
      <c r="I7" s="511">
        <v>0</v>
      </c>
      <c r="J7" s="512" t="s">
        <v>1</v>
      </c>
    </row>
    <row r="8" spans="1:10" ht="14.4" customHeight="1" x14ac:dyDescent="0.3">
      <c r="A8" s="508" t="s">
        <v>487</v>
      </c>
      <c r="B8" s="509" t="s">
        <v>961</v>
      </c>
      <c r="C8" s="510">
        <v>0.14036000000000001</v>
      </c>
      <c r="D8" s="510">
        <v>0.58280999999999994</v>
      </c>
      <c r="E8" s="510"/>
      <c r="F8" s="510">
        <v>0.66051000000000004</v>
      </c>
      <c r="G8" s="510">
        <v>0.66666667175292971</v>
      </c>
      <c r="H8" s="510">
        <v>-6.1566717529296655E-3</v>
      </c>
      <c r="I8" s="511">
        <v>0.99076499244106297</v>
      </c>
      <c r="J8" s="512" t="s">
        <v>1</v>
      </c>
    </row>
    <row r="9" spans="1:10" ht="14.4" customHeight="1" x14ac:dyDescent="0.3">
      <c r="A9" s="508" t="s">
        <v>487</v>
      </c>
      <c r="B9" s="509" t="s">
        <v>962</v>
      </c>
      <c r="C9" s="510">
        <v>22.105370000000001</v>
      </c>
      <c r="D9" s="510">
        <v>26.697390000000002</v>
      </c>
      <c r="E9" s="510"/>
      <c r="F9" s="510">
        <v>25.637969999999999</v>
      </c>
      <c r="G9" s="510">
        <v>46.666667724609368</v>
      </c>
      <c r="H9" s="510">
        <v>-21.028697724609369</v>
      </c>
      <c r="I9" s="511">
        <v>0.54938505897390189</v>
      </c>
      <c r="J9" s="512" t="s">
        <v>1</v>
      </c>
    </row>
    <row r="10" spans="1:10" ht="14.4" customHeight="1" x14ac:dyDescent="0.3">
      <c r="A10" s="508" t="s">
        <v>487</v>
      </c>
      <c r="B10" s="509" t="s">
        <v>963</v>
      </c>
      <c r="C10" s="510">
        <v>3037.6786099999999</v>
      </c>
      <c r="D10" s="510">
        <v>3322.9637100000018</v>
      </c>
      <c r="E10" s="510"/>
      <c r="F10" s="510">
        <v>3540.8820800000008</v>
      </c>
      <c r="G10" s="510">
        <v>3474.999953125</v>
      </c>
      <c r="H10" s="510">
        <v>65.882126875000722</v>
      </c>
      <c r="I10" s="511">
        <v>1.0189588856873952</v>
      </c>
      <c r="J10" s="512" t="s">
        <v>1</v>
      </c>
    </row>
    <row r="11" spans="1:10" ht="14.4" customHeight="1" x14ac:dyDescent="0.3">
      <c r="A11" s="508" t="s">
        <v>487</v>
      </c>
      <c r="B11" s="509" t="s">
        <v>964</v>
      </c>
      <c r="C11" s="510">
        <v>1.5521000000000003</v>
      </c>
      <c r="D11" s="510">
        <v>3.1044</v>
      </c>
      <c r="E11" s="510"/>
      <c r="F11" s="510">
        <v>2.3132999999999999</v>
      </c>
      <c r="G11" s="510">
        <v>2.6666668853759767</v>
      </c>
      <c r="H11" s="510">
        <v>-0.35336688537597682</v>
      </c>
      <c r="I11" s="511">
        <v>0.86748742885215857</v>
      </c>
      <c r="J11" s="512" t="s">
        <v>1</v>
      </c>
    </row>
    <row r="12" spans="1:10" ht="14.4" customHeight="1" x14ac:dyDescent="0.3">
      <c r="A12" s="508" t="s">
        <v>487</v>
      </c>
      <c r="B12" s="509" t="s">
        <v>965</v>
      </c>
      <c r="C12" s="510">
        <v>15.252399999999998</v>
      </c>
      <c r="D12" s="510">
        <v>7.0584800000000003</v>
      </c>
      <c r="E12" s="510"/>
      <c r="F12" s="510">
        <v>6.6755199999999997</v>
      </c>
      <c r="G12" s="510">
        <v>16.666665924072266</v>
      </c>
      <c r="H12" s="510">
        <v>-9.9911459240722671</v>
      </c>
      <c r="I12" s="511">
        <v>0.40053121784593437</v>
      </c>
      <c r="J12" s="512" t="s">
        <v>1</v>
      </c>
    </row>
    <row r="13" spans="1:10" ht="14.4" customHeight="1" x14ac:dyDescent="0.3">
      <c r="A13" s="508" t="s">
        <v>487</v>
      </c>
      <c r="B13" s="509" t="s">
        <v>966</v>
      </c>
      <c r="C13" s="510">
        <v>44.781129999999997</v>
      </c>
      <c r="D13" s="510">
        <v>50.624500000000005</v>
      </c>
      <c r="E13" s="510"/>
      <c r="F13" s="510">
        <v>37.554600000000001</v>
      </c>
      <c r="G13" s="510">
        <v>61.666666656494144</v>
      </c>
      <c r="H13" s="510">
        <v>-24.112066656494143</v>
      </c>
      <c r="I13" s="511">
        <v>0.60899351361397303</v>
      </c>
      <c r="J13" s="512" t="s">
        <v>1</v>
      </c>
    </row>
    <row r="14" spans="1:10" ht="14.4" customHeight="1" x14ac:dyDescent="0.3">
      <c r="A14" s="508" t="s">
        <v>487</v>
      </c>
      <c r="B14" s="509" t="s">
        <v>967</v>
      </c>
      <c r="C14" s="510">
        <v>28.66592</v>
      </c>
      <c r="D14" s="510">
        <v>39.118799999999993</v>
      </c>
      <c r="E14" s="510"/>
      <c r="F14" s="510">
        <v>31.4009</v>
      </c>
      <c r="G14" s="510">
        <v>36.666667724609376</v>
      </c>
      <c r="H14" s="510">
        <v>-5.2657677246093755</v>
      </c>
      <c r="I14" s="511">
        <v>0.85638815710882887</v>
      </c>
      <c r="J14" s="512" t="s">
        <v>1</v>
      </c>
    </row>
    <row r="15" spans="1:10" ht="14.4" customHeight="1" x14ac:dyDescent="0.3">
      <c r="A15" s="508" t="s">
        <v>487</v>
      </c>
      <c r="B15" s="509" t="s">
        <v>968</v>
      </c>
      <c r="C15" s="510">
        <v>0</v>
      </c>
      <c r="D15" s="510">
        <v>0</v>
      </c>
      <c r="E15" s="510"/>
      <c r="F15" s="510">
        <v>0</v>
      </c>
      <c r="G15" s="510">
        <v>0</v>
      </c>
      <c r="H15" s="510">
        <v>0</v>
      </c>
      <c r="I15" s="511" t="s">
        <v>489</v>
      </c>
      <c r="J15" s="512" t="s">
        <v>1</v>
      </c>
    </row>
    <row r="16" spans="1:10" ht="14.4" customHeight="1" x14ac:dyDescent="0.3">
      <c r="A16" s="508" t="s">
        <v>487</v>
      </c>
      <c r="B16" s="509" t="s">
        <v>969</v>
      </c>
      <c r="C16" s="510">
        <v>4199.1341500000008</v>
      </c>
      <c r="D16" s="510">
        <v>4493.7428199999958</v>
      </c>
      <c r="E16" s="510"/>
      <c r="F16" s="510">
        <v>4061.5673100000017</v>
      </c>
      <c r="G16" s="510">
        <v>3989.9997052001954</v>
      </c>
      <c r="H16" s="510">
        <v>71.567604799806304</v>
      </c>
      <c r="I16" s="511">
        <v>1.017936744382846</v>
      </c>
      <c r="J16" s="512" t="s">
        <v>1</v>
      </c>
    </row>
    <row r="17" spans="1:10" ht="14.4" customHeight="1" x14ac:dyDescent="0.3">
      <c r="A17" s="508" t="s">
        <v>487</v>
      </c>
      <c r="B17" s="509" t="s">
        <v>970</v>
      </c>
      <c r="C17" s="510">
        <v>22.825680000000002</v>
      </c>
      <c r="D17" s="510">
        <v>0</v>
      </c>
      <c r="E17" s="510"/>
      <c r="F17" s="510">
        <v>0</v>
      </c>
      <c r="G17" s="510">
        <v>0</v>
      </c>
      <c r="H17" s="510">
        <v>0</v>
      </c>
      <c r="I17" s="511" t="s">
        <v>489</v>
      </c>
      <c r="J17" s="512" t="s">
        <v>1</v>
      </c>
    </row>
    <row r="18" spans="1:10" ht="14.4" customHeight="1" x14ac:dyDescent="0.3">
      <c r="A18" s="508" t="s">
        <v>487</v>
      </c>
      <c r="B18" s="509" t="s">
        <v>971</v>
      </c>
      <c r="C18" s="510">
        <v>0</v>
      </c>
      <c r="D18" s="510">
        <v>0</v>
      </c>
      <c r="E18" s="510"/>
      <c r="F18" s="510">
        <v>0</v>
      </c>
      <c r="G18" s="510">
        <v>0</v>
      </c>
      <c r="H18" s="510">
        <v>0</v>
      </c>
      <c r="I18" s="511" t="s">
        <v>489</v>
      </c>
      <c r="J18" s="512" t="s">
        <v>1</v>
      </c>
    </row>
    <row r="19" spans="1:10" ht="14.4" customHeight="1" x14ac:dyDescent="0.3">
      <c r="A19" s="508" t="s">
        <v>487</v>
      </c>
      <c r="B19" s="509" t="s">
        <v>972</v>
      </c>
      <c r="C19" s="510">
        <v>4912.1617400000014</v>
      </c>
      <c r="D19" s="510">
        <v>6254.3115200000002</v>
      </c>
      <c r="E19" s="510"/>
      <c r="F19" s="510">
        <v>5712.6432300000033</v>
      </c>
      <c r="G19" s="510">
        <v>7321.6665000000003</v>
      </c>
      <c r="H19" s="510">
        <v>-1609.023269999997</v>
      </c>
      <c r="I19" s="511">
        <v>0.78023810972542973</v>
      </c>
      <c r="J19" s="512" t="s">
        <v>1</v>
      </c>
    </row>
    <row r="20" spans="1:10" ht="14.4" customHeight="1" x14ac:dyDescent="0.3">
      <c r="A20" s="508" t="s">
        <v>487</v>
      </c>
      <c r="B20" s="509" t="s">
        <v>973</v>
      </c>
      <c r="C20" s="510">
        <v>0</v>
      </c>
      <c r="D20" s="510">
        <v>0</v>
      </c>
      <c r="E20" s="510"/>
      <c r="F20" s="510">
        <v>0</v>
      </c>
      <c r="G20" s="510">
        <v>0</v>
      </c>
      <c r="H20" s="510">
        <v>0</v>
      </c>
      <c r="I20" s="511" t="s">
        <v>489</v>
      </c>
      <c r="J20" s="512" t="s">
        <v>1</v>
      </c>
    </row>
    <row r="21" spans="1:10" ht="14.4" customHeight="1" x14ac:dyDescent="0.3">
      <c r="A21" s="508" t="s">
        <v>487</v>
      </c>
      <c r="B21" s="509" t="s">
        <v>974</v>
      </c>
      <c r="C21" s="510">
        <v>8.8087999999999997</v>
      </c>
      <c r="D21" s="510">
        <v>0</v>
      </c>
      <c r="E21" s="510"/>
      <c r="F21" s="510">
        <v>0.7868099999999999</v>
      </c>
      <c r="G21" s="510">
        <v>0</v>
      </c>
      <c r="H21" s="510">
        <v>0.7868099999999999</v>
      </c>
      <c r="I21" s="511" t="s">
        <v>489</v>
      </c>
      <c r="J21" s="512" t="s">
        <v>1</v>
      </c>
    </row>
    <row r="22" spans="1:10" ht="14.4" customHeight="1" x14ac:dyDescent="0.3">
      <c r="A22" s="508" t="s">
        <v>487</v>
      </c>
      <c r="B22" s="509" t="s">
        <v>975</v>
      </c>
      <c r="C22" s="510">
        <v>0</v>
      </c>
      <c r="D22" s="510">
        <v>0</v>
      </c>
      <c r="E22" s="510"/>
      <c r="F22" s="510">
        <v>0</v>
      </c>
      <c r="G22" s="510">
        <v>1.6666666259765626</v>
      </c>
      <c r="H22" s="510">
        <v>-1.6666666259765626</v>
      </c>
      <c r="I22" s="511">
        <v>0</v>
      </c>
      <c r="J22" s="512" t="s">
        <v>1</v>
      </c>
    </row>
    <row r="23" spans="1:10" ht="14.4" customHeight="1" x14ac:dyDescent="0.3">
      <c r="A23" s="508" t="s">
        <v>487</v>
      </c>
      <c r="B23" s="509" t="s">
        <v>976</v>
      </c>
      <c r="C23" s="510">
        <v>422.60439000000002</v>
      </c>
      <c r="D23" s="510">
        <v>1267.6630800000003</v>
      </c>
      <c r="E23" s="510"/>
      <c r="F23" s="510">
        <v>1357.5885800000003</v>
      </c>
      <c r="G23" s="510">
        <v>1126.6666250000001</v>
      </c>
      <c r="H23" s="510">
        <v>230.92195500000025</v>
      </c>
      <c r="I23" s="511">
        <v>1.2049603226686512</v>
      </c>
      <c r="J23" s="512" t="s">
        <v>1</v>
      </c>
    </row>
    <row r="24" spans="1:10" ht="14.4" customHeight="1" x14ac:dyDescent="0.3">
      <c r="A24" s="508" t="s">
        <v>487</v>
      </c>
      <c r="B24" s="509" t="s">
        <v>495</v>
      </c>
      <c r="C24" s="510">
        <v>12715.710650000003</v>
      </c>
      <c r="D24" s="510">
        <v>15465.867509999998</v>
      </c>
      <c r="E24" s="510"/>
      <c r="F24" s="510">
        <v>14777.710810000004</v>
      </c>
      <c r="G24" s="510">
        <v>16146.666115600587</v>
      </c>
      <c r="H24" s="510">
        <v>-1368.9553056005825</v>
      </c>
      <c r="I24" s="511">
        <v>0.91521746372906509</v>
      </c>
      <c r="J24" s="512" t="s">
        <v>496</v>
      </c>
    </row>
    <row r="26" spans="1:10" ht="14.4" customHeight="1" x14ac:dyDescent="0.3">
      <c r="A26" s="508" t="s">
        <v>487</v>
      </c>
      <c r="B26" s="509" t="s">
        <v>488</v>
      </c>
      <c r="C26" s="510" t="s">
        <v>489</v>
      </c>
      <c r="D26" s="510" t="s">
        <v>489</v>
      </c>
      <c r="E26" s="510"/>
      <c r="F26" s="510" t="s">
        <v>489</v>
      </c>
      <c r="G26" s="510" t="s">
        <v>489</v>
      </c>
      <c r="H26" s="510" t="s">
        <v>489</v>
      </c>
      <c r="I26" s="511" t="s">
        <v>489</v>
      </c>
      <c r="J26" s="512" t="s">
        <v>70</v>
      </c>
    </row>
    <row r="27" spans="1:10" ht="14.4" customHeight="1" x14ac:dyDescent="0.3">
      <c r="A27" s="508" t="s">
        <v>502</v>
      </c>
      <c r="B27" s="509" t="s">
        <v>503</v>
      </c>
      <c r="C27" s="510" t="s">
        <v>489</v>
      </c>
      <c r="D27" s="510" t="s">
        <v>489</v>
      </c>
      <c r="E27" s="510"/>
      <c r="F27" s="510" t="s">
        <v>489</v>
      </c>
      <c r="G27" s="510" t="s">
        <v>489</v>
      </c>
      <c r="H27" s="510" t="s">
        <v>489</v>
      </c>
      <c r="I27" s="511" t="s">
        <v>489</v>
      </c>
      <c r="J27" s="512" t="s">
        <v>0</v>
      </c>
    </row>
    <row r="28" spans="1:10" ht="14.4" customHeight="1" x14ac:dyDescent="0.3">
      <c r="A28" s="508" t="s">
        <v>502</v>
      </c>
      <c r="B28" s="509" t="s">
        <v>960</v>
      </c>
      <c r="C28" s="510">
        <v>0</v>
      </c>
      <c r="D28" s="510">
        <v>0</v>
      </c>
      <c r="E28" s="510"/>
      <c r="F28" s="510">
        <v>0</v>
      </c>
      <c r="G28" s="510">
        <v>33</v>
      </c>
      <c r="H28" s="510">
        <v>-33</v>
      </c>
      <c r="I28" s="511">
        <v>0</v>
      </c>
      <c r="J28" s="512" t="s">
        <v>1</v>
      </c>
    </row>
    <row r="29" spans="1:10" ht="14.4" customHeight="1" x14ac:dyDescent="0.3">
      <c r="A29" s="508" t="s">
        <v>502</v>
      </c>
      <c r="B29" s="509" t="s">
        <v>961</v>
      </c>
      <c r="C29" s="510">
        <v>7.0000000000000007E-2</v>
      </c>
      <c r="D29" s="510">
        <v>0.43680999999999998</v>
      </c>
      <c r="E29" s="510"/>
      <c r="F29" s="510">
        <v>0.66051000000000004</v>
      </c>
      <c r="G29" s="510">
        <v>1</v>
      </c>
      <c r="H29" s="510">
        <v>-0.33948999999999996</v>
      </c>
      <c r="I29" s="511">
        <v>0.66051000000000004</v>
      </c>
      <c r="J29" s="512" t="s">
        <v>1</v>
      </c>
    </row>
    <row r="30" spans="1:10" ht="14.4" customHeight="1" x14ac:dyDescent="0.3">
      <c r="A30" s="508" t="s">
        <v>502</v>
      </c>
      <c r="B30" s="509" t="s">
        <v>962</v>
      </c>
      <c r="C30" s="510">
        <v>9.9879999999999995</v>
      </c>
      <c r="D30" s="510">
        <v>11.577060000000001</v>
      </c>
      <c r="E30" s="510"/>
      <c r="F30" s="510">
        <v>8.7994599999999998</v>
      </c>
      <c r="G30" s="510">
        <v>14</v>
      </c>
      <c r="H30" s="510">
        <v>-5.2005400000000002</v>
      </c>
      <c r="I30" s="511">
        <v>0.62853285714285712</v>
      </c>
      <c r="J30" s="512" t="s">
        <v>1</v>
      </c>
    </row>
    <row r="31" spans="1:10" ht="14.4" customHeight="1" x14ac:dyDescent="0.3">
      <c r="A31" s="508" t="s">
        <v>502</v>
      </c>
      <c r="B31" s="509" t="s">
        <v>963</v>
      </c>
      <c r="C31" s="510">
        <v>275.13039000000003</v>
      </c>
      <c r="D31" s="510">
        <v>367.42538000000002</v>
      </c>
      <c r="E31" s="510"/>
      <c r="F31" s="510">
        <v>363.28332999999992</v>
      </c>
      <c r="G31" s="510">
        <v>361</v>
      </c>
      <c r="H31" s="510">
        <v>2.2833299999999213</v>
      </c>
      <c r="I31" s="511">
        <v>1.0063250138504154</v>
      </c>
      <c r="J31" s="512" t="s">
        <v>1</v>
      </c>
    </row>
    <row r="32" spans="1:10" ht="14.4" customHeight="1" x14ac:dyDescent="0.3">
      <c r="A32" s="508" t="s">
        <v>502</v>
      </c>
      <c r="B32" s="509" t="s">
        <v>964</v>
      </c>
      <c r="C32" s="510">
        <v>0.24509999999999998</v>
      </c>
      <c r="D32" s="510">
        <v>0.24509999999999998</v>
      </c>
      <c r="E32" s="510"/>
      <c r="F32" s="510">
        <v>0</v>
      </c>
      <c r="G32" s="510">
        <v>0</v>
      </c>
      <c r="H32" s="510">
        <v>0</v>
      </c>
      <c r="I32" s="511" t="s">
        <v>489</v>
      </c>
      <c r="J32" s="512" t="s">
        <v>1</v>
      </c>
    </row>
    <row r="33" spans="1:10" ht="14.4" customHeight="1" x14ac:dyDescent="0.3">
      <c r="A33" s="508" t="s">
        <v>502</v>
      </c>
      <c r="B33" s="509" t="s">
        <v>965</v>
      </c>
      <c r="C33" s="510">
        <v>1.2821600000000002</v>
      </c>
      <c r="D33" s="510">
        <v>0</v>
      </c>
      <c r="E33" s="510"/>
      <c r="F33" s="510">
        <v>0</v>
      </c>
      <c r="G33" s="510">
        <v>0</v>
      </c>
      <c r="H33" s="510">
        <v>0</v>
      </c>
      <c r="I33" s="511" t="s">
        <v>489</v>
      </c>
      <c r="J33" s="512" t="s">
        <v>1</v>
      </c>
    </row>
    <row r="34" spans="1:10" ht="14.4" customHeight="1" x14ac:dyDescent="0.3">
      <c r="A34" s="508" t="s">
        <v>502</v>
      </c>
      <c r="B34" s="509" t="s">
        <v>966</v>
      </c>
      <c r="C34" s="510">
        <v>0.64400000000000002</v>
      </c>
      <c r="D34" s="510">
        <v>0.41899999999999998</v>
      </c>
      <c r="E34" s="510"/>
      <c r="F34" s="510">
        <v>0.49842000000000003</v>
      </c>
      <c r="G34" s="510">
        <v>0</v>
      </c>
      <c r="H34" s="510">
        <v>0.49842000000000003</v>
      </c>
      <c r="I34" s="511" t="s">
        <v>489</v>
      </c>
      <c r="J34" s="512" t="s">
        <v>1</v>
      </c>
    </row>
    <row r="35" spans="1:10" ht="14.4" customHeight="1" x14ac:dyDescent="0.3">
      <c r="A35" s="508" t="s">
        <v>502</v>
      </c>
      <c r="B35" s="509" t="s">
        <v>967</v>
      </c>
      <c r="C35" s="510">
        <v>9.798</v>
      </c>
      <c r="D35" s="510">
        <v>13.8629</v>
      </c>
      <c r="E35" s="510"/>
      <c r="F35" s="510">
        <v>10.074999999999999</v>
      </c>
      <c r="G35" s="510">
        <v>15</v>
      </c>
      <c r="H35" s="510">
        <v>-4.9250000000000007</v>
      </c>
      <c r="I35" s="511">
        <v>0.67166666666666663</v>
      </c>
      <c r="J35" s="512" t="s">
        <v>1</v>
      </c>
    </row>
    <row r="36" spans="1:10" ht="14.4" customHeight="1" x14ac:dyDescent="0.3">
      <c r="A36" s="508" t="s">
        <v>502</v>
      </c>
      <c r="B36" s="509" t="s">
        <v>969</v>
      </c>
      <c r="C36" s="510">
        <v>0</v>
      </c>
      <c r="D36" s="510">
        <v>0</v>
      </c>
      <c r="E36" s="510"/>
      <c r="F36" s="510">
        <v>0</v>
      </c>
      <c r="G36" s="510">
        <v>0</v>
      </c>
      <c r="H36" s="510">
        <v>0</v>
      </c>
      <c r="I36" s="511" t="s">
        <v>489</v>
      </c>
      <c r="J36" s="512" t="s">
        <v>1</v>
      </c>
    </row>
    <row r="37" spans="1:10" ht="14.4" customHeight="1" x14ac:dyDescent="0.3">
      <c r="A37" s="508" t="s">
        <v>502</v>
      </c>
      <c r="B37" s="509" t="s">
        <v>504</v>
      </c>
      <c r="C37" s="510">
        <v>297.15764999999999</v>
      </c>
      <c r="D37" s="510">
        <v>393.96625</v>
      </c>
      <c r="E37" s="510"/>
      <c r="F37" s="510">
        <v>383.31671999999992</v>
      </c>
      <c r="G37" s="510">
        <v>425</v>
      </c>
      <c r="H37" s="510">
        <v>-41.683280000000082</v>
      </c>
      <c r="I37" s="511">
        <v>0.90192169411764689</v>
      </c>
      <c r="J37" s="512" t="s">
        <v>500</v>
      </c>
    </row>
    <row r="38" spans="1:10" ht="14.4" customHeight="1" x14ac:dyDescent="0.3">
      <c r="A38" s="508" t="s">
        <v>489</v>
      </c>
      <c r="B38" s="509" t="s">
        <v>489</v>
      </c>
      <c r="C38" s="510" t="s">
        <v>489</v>
      </c>
      <c r="D38" s="510" t="s">
        <v>489</v>
      </c>
      <c r="E38" s="510"/>
      <c r="F38" s="510" t="s">
        <v>489</v>
      </c>
      <c r="G38" s="510" t="s">
        <v>489</v>
      </c>
      <c r="H38" s="510" t="s">
        <v>489</v>
      </c>
      <c r="I38" s="511" t="s">
        <v>489</v>
      </c>
      <c r="J38" s="512" t="s">
        <v>501</v>
      </c>
    </row>
    <row r="39" spans="1:10" ht="14.4" customHeight="1" x14ac:dyDescent="0.3">
      <c r="A39" s="508" t="s">
        <v>977</v>
      </c>
      <c r="B39" s="509" t="s">
        <v>978</v>
      </c>
      <c r="C39" s="510" t="s">
        <v>489</v>
      </c>
      <c r="D39" s="510" t="s">
        <v>489</v>
      </c>
      <c r="E39" s="510"/>
      <c r="F39" s="510" t="s">
        <v>489</v>
      </c>
      <c r="G39" s="510" t="s">
        <v>489</v>
      </c>
      <c r="H39" s="510" t="s">
        <v>489</v>
      </c>
      <c r="I39" s="511" t="s">
        <v>489</v>
      </c>
      <c r="J39" s="512" t="s">
        <v>0</v>
      </c>
    </row>
    <row r="40" spans="1:10" ht="14.4" customHeight="1" x14ac:dyDescent="0.3">
      <c r="A40" s="508" t="s">
        <v>977</v>
      </c>
      <c r="B40" s="509" t="s">
        <v>960</v>
      </c>
      <c r="C40" s="510">
        <v>0</v>
      </c>
      <c r="D40" s="510">
        <v>0</v>
      </c>
      <c r="E40" s="510"/>
      <c r="F40" s="510">
        <v>0</v>
      </c>
      <c r="G40" s="510">
        <v>33</v>
      </c>
      <c r="H40" s="510">
        <v>-33</v>
      </c>
      <c r="I40" s="511">
        <v>0</v>
      </c>
      <c r="J40" s="512" t="s">
        <v>1</v>
      </c>
    </row>
    <row r="41" spans="1:10" ht="14.4" customHeight="1" x14ac:dyDescent="0.3">
      <c r="A41" s="508" t="s">
        <v>977</v>
      </c>
      <c r="B41" s="509" t="s">
        <v>961</v>
      </c>
      <c r="C41" s="510">
        <v>7.0360000000000006E-2</v>
      </c>
      <c r="D41" s="510">
        <v>0.14599999999999999</v>
      </c>
      <c r="E41" s="510"/>
      <c r="F41" s="510">
        <v>0</v>
      </c>
      <c r="G41" s="510">
        <v>0</v>
      </c>
      <c r="H41" s="510">
        <v>0</v>
      </c>
      <c r="I41" s="511" t="s">
        <v>489</v>
      </c>
      <c r="J41" s="512" t="s">
        <v>1</v>
      </c>
    </row>
    <row r="42" spans="1:10" ht="14.4" customHeight="1" x14ac:dyDescent="0.3">
      <c r="A42" s="508" t="s">
        <v>977</v>
      </c>
      <c r="B42" s="509" t="s">
        <v>962</v>
      </c>
      <c r="C42" s="510">
        <v>1.9798900000000001</v>
      </c>
      <c r="D42" s="510">
        <v>2.2233100000000001</v>
      </c>
      <c r="E42" s="510"/>
      <c r="F42" s="510">
        <v>1.8128000000000002</v>
      </c>
      <c r="G42" s="510">
        <v>2</v>
      </c>
      <c r="H42" s="510">
        <v>-0.18719999999999981</v>
      </c>
      <c r="I42" s="511">
        <v>0.90640000000000009</v>
      </c>
      <c r="J42" s="512" t="s">
        <v>1</v>
      </c>
    </row>
    <row r="43" spans="1:10" ht="14.4" customHeight="1" x14ac:dyDescent="0.3">
      <c r="A43" s="508" t="s">
        <v>977</v>
      </c>
      <c r="B43" s="509" t="s">
        <v>963</v>
      </c>
      <c r="C43" s="510">
        <v>159.49269999999999</v>
      </c>
      <c r="D43" s="510">
        <v>172.40648000000002</v>
      </c>
      <c r="E43" s="510"/>
      <c r="F43" s="510">
        <v>223.62702999999999</v>
      </c>
      <c r="G43" s="510">
        <v>240</v>
      </c>
      <c r="H43" s="510">
        <v>-16.372970000000009</v>
      </c>
      <c r="I43" s="511">
        <v>0.93177929166666662</v>
      </c>
      <c r="J43" s="512" t="s">
        <v>1</v>
      </c>
    </row>
    <row r="44" spans="1:10" ht="14.4" customHeight="1" x14ac:dyDescent="0.3">
      <c r="A44" s="508" t="s">
        <v>977</v>
      </c>
      <c r="B44" s="509" t="s">
        <v>964</v>
      </c>
      <c r="C44" s="510">
        <v>0.32680000000000003</v>
      </c>
      <c r="D44" s="510">
        <v>0.32680000000000003</v>
      </c>
      <c r="E44" s="510"/>
      <c r="F44" s="510">
        <v>0.32669999999999999</v>
      </c>
      <c r="G44" s="510">
        <v>0</v>
      </c>
      <c r="H44" s="510">
        <v>0.32669999999999999</v>
      </c>
      <c r="I44" s="511" t="s">
        <v>489</v>
      </c>
      <c r="J44" s="512" t="s">
        <v>1</v>
      </c>
    </row>
    <row r="45" spans="1:10" ht="14.4" customHeight="1" x14ac:dyDescent="0.3">
      <c r="A45" s="508" t="s">
        <v>977</v>
      </c>
      <c r="B45" s="509" t="s">
        <v>966</v>
      </c>
      <c r="C45" s="510">
        <v>43.075499999999998</v>
      </c>
      <c r="D45" s="510">
        <v>48.204800000000006</v>
      </c>
      <c r="E45" s="510"/>
      <c r="F45" s="510">
        <v>36.556799999999996</v>
      </c>
      <c r="G45" s="510">
        <v>60</v>
      </c>
      <c r="H45" s="510">
        <v>-23.443200000000004</v>
      </c>
      <c r="I45" s="511">
        <v>0.60927999999999993</v>
      </c>
      <c r="J45" s="512" t="s">
        <v>1</v>
      </c>
    </row>
    <row r="46" spans="1:10" ht="14.4" customHeight="1" x14ac:dyDescent="0.3">
      <c r="A46" s="508" t="s">
        <v>977</v>
      </c>
      <c r="B46" s="509" t="s">
        <v>967</v>
      </c>
      <c r="C46" s="510">
        <v>3.8398000000000003</v>
      </c>
      <c r="D46" s="510">
        <v>2.7542</v>
      </c>
      <c r="E46" s="510"/>
      <c r="F46" s="510">
        <v>2.6899000000000002</v>
      </c>
      <c r="G46" s="510">
        <v>3</v>
      </c>
      <c r="H46" s="510">
        <v>-0.31009999999999982</v>
      </c>
      <c r="I46" s="511">
        <v>0.89663333333333339</v>
      </c>
      <c r="J46" s="512" t="s">
        <v>1</v>
      </c>
    </row>
    <row r="47" spans="1:10" ht="14.4" customHeight="1" x14ac:dyDescent="0.3">
      <c r="A47" s="508" t="s">
        <v>977</v>
      </c>
      <c r="B47" s="509" t="s">
        <v>969</v>
      </c>
      <c r="C47" s="510">
        <v>0</v>
      </c>
      <c r="D47" s="510">
        <v>0</v>
      </c>
      <c r="E47" s="510"/>
      <c r="F47" s="510">
        <v>1.6408</v>
      </c>
      <c r="G47" s="510">
        <v>1</v>
      </c>
      <c r="H47" s="510">
        <v>0.64080000000000004</v>
      </c>
      <c r="I47" s="511">
        <v>1.6408</v>
      </c>
      <c r="J47" s="512" t="s">
        <v>1</v>
      </c>
    </row>
    <row r="48" spans="1:10" ht="14.4" customHeight="1" x14ac:dyDescent="0.3">
      <c r="A48" s="508" t="s">
        <v>977</v>
      </c>
      <c r="B48" s="509" t="s">
        <v>979</v>
      </c>
      <c r="C48" s="510">
        <v>208.78504999999998</v>
      </c>
      <c r="D48" s="510">
        <v>226.06159000000002</v>
      </c>
      <c r="E48" s="510"/>
      <c r="F48" s="510">
        <v>266.65403000000003</v>
      </c>
      <c r="G48" s="510">
        <v>340</v>
      </c>
      <c r="H48" s="510">
        <v>-73.345969999999966</v>
      </c>
      <c r="I48" s="511">
        <v>0.78427655882352953</v>
      </c>
      <c r="J48" s="512" t="s">
        <v>500</v>
      </c>
    </row>
    <row r="49" spans="1:10" ht="14.4" customHeight="1" x14ac:dyDescent="0.3">
      <c r="A49" s="508" t="s">
        <v>489</v>
      </c>
      <c r="B49" s="509" t="s">
        <v>489</v>
      </c>
      <c r="C49" s="510" t="s">
        <v>489</v>
      </c>
      <c r="D49" s="510" t="s">
        <v>489</v>
      </c>
      <c r="E49" s="510"/>
      <c r="F49" s="510" t="s">
        <v>489</v>
      </c>
      <c r="G49" s="510" t="s">
        <v>489</v>
      </c>
      <c r="H49" s="510" t="s">
        <v>489</v>
      </c>
      <c r="I49" s="511" t="s">
        <v>489</v>
      </c>
      <c r="J49" s="512" t="s">
        <v>501</v>
      </c>
    </row>
    <row r="50" spans="1:10" ht="14.4" customHeight="1" x14ac:dyDescent="0.3">
      <c r="A50" s="508" t="s">
        <v>505</v>
      </c>
      <c r="B50" s="509" t="s">
        <v>506</v>
      </c>
      <c r="C50" s="510" t="s">
        <v>489</v>
      </c>
      <c r="D50" s="510" t="s">
        <v>489</v>
      </c>
      <c r="E50" s="510"/>
      <c r="F50" s="510" t="s">
        <v>489</v>
      </c>
      <c r="G50" s="510" t="s">
        <v>489</v>
      </c>
      <c r="H50" s="510" t="s">
        <v>489</v>
      </c>
      <c r="I50" s="511" t="s">
        <v>489</v>
      </c>
      <c r="J50" s="512" t="s">
        <v>0</v>
      </c>
    </row>
    <row r="51" spans="1:10" ht="14.4" customHeight="1" x14ac:dyDescent="0.3">
      <c r="A51" s="508" t="s">
        <v>505</v>
      </c>
      <c r="B51" s="509" t="s">
        <v>959</v>
      </c>
      <c r="C51" s="510">
        <v>0</v>
      </c>
      <c r="D51" s="510">
        <v>0</v>
      </c>
      <c r="E51" s="510"/>
      <c r="F51" s="510">
        <v>0</v>
      </c>
      <c r="G51" s="510">
        <v>0</v>
      </c>
      <c r="H51" s="510">
        <v>0</v>
      </c>
      <c r="I51" s="511" t="s">
        <v>489</v>
      </c>
      <c r="J51" s="512" t="s">
        <v>1</v>
      </c>
    </row>
    <row r="52" spans="1:10" ht="14.4" customHeight="1" x14ac:dyDescent="0.3">
      <c r="A52" s="508" t="s">
        <v>505</v>
      </c>
      <c r="B52" s="509" t="s">
        <v>962</v>
      </c>
      <c r="C52" s="510">
        <v>10.137479999999998</v>
      </c>
      <c r="D52" s="510">
        <v>12.897020000000001</v>
      </c>
      <c r="E52" s="510"/>
      <c r="F52" s="510">
        <v>15.025710000000002</v>
      </c>
      <c r="G52" s="510">
        <v>30</v>
      </c>
      <c r="H52" s="510">
        <v>-14.974289999999998</v>
      </c>
      <c r="I52" s="511">
        <v>0.50085700000000011</v>
      </c>
      <c r="J52" s="512" t="s">
        <v>1</v>
      </c>
    </row>
    <row r="53" spans="1:10" ht="14.4" customHeight="1" x14ac:dyDescent="0.3">
      <c r="A53" s="508" t="s">
        <v>505</v>
      </c>
      <c r="B53" s="509" t="s">
        <v>963</v>
      </c>
      <c r="C53" s="510">
        <v>2603.0555199999999</v>
      </c>
      <c r="D53" s="510">
        <v>2783.1318500000016</v>
      </c>
      <c r="E53" s="510"/>
      <c r="F53" s="510">
        <v>2953.9717200000009</v>
      </c>
      <c r="G53" s="510">
        <v>2874</v>
      </c>
      <c r="H53" s="510">
        <v>79.971720000000914</v>
      </c>
      <c r="I53" s="511">
        <v>1.0278259290187894</v>
      </c>
      <c r="J53" s="512" t="s">
        <v>1</v>
      </c>
    </row>
    <row r="54" spans="1:10" ht="14.4" customHeight="1" x14ac:dyDescent="0.3">
      <c r="A54" s="508" t="s">
        <v>505</v>
      </c>
      <c r="B54" s="509" t="s">
        <v>964</v>
      </c>
      <c r="C54" s="510">
        <v>0.98020000000000007</v>
      </c>
      <c r="D54" s="510">
        <v>2.5325000000000002</v>
      </c>
      <c r="E54" s="510"/>
      <c r="F54" s="510">
        <v>1.9865999999999999</v>
      </c>
      <c r="G54" s="510">
        <v>2</v>
      </c>
      <c r="H54" s="510">
        <v>-1.3400000000000079E-2</v>
      </c>
      <c r="I54" s="511">
        <v>0.99329999999999996</v>
      </c>
      <c r="J54" s="512" t="s">
        <v>1</v>
      </c>
    </row>
    <row r="55" spans="1:10" ht="14.4" customHeight="1" x14ac:dyDescent="0.3">
      <c r="A55" s="508" t="s">
        <v>505</v>
      </c>
      <c r="B55" s="509" t="s">
        <v>965</v>
      </c>
      <c r="C55" s="510">
        <v>13.970239999999999</v>
      </c>
      <c r="D55" s="510">
        <v>7.0584800000000003</v>
      </c>
      <c r="E55" s="510"/>
      <c r="F55" s="510">
        <v>6.6755199999999997</v>
      </c>
      <c r="G55" s="510">
        <v>16</v>
      </c>
      <c r="H55" s="510">
        <v>-9.3244800000000012</v>
      </c>
      <c r="I55" s="511">
        <v>0.41721999999999998</v>
      </c>
      <c r="J55" s="512" t="s">
        <v>1</v>
      </c>
    </row>
    <row r="56" spans="1:10" ht="14.4" customHeight="1" x14ac:dyDescent="0.3">
      <c r="A56" s="508" t="s">
        <v>505</v>
      </c>
      <c r="B56" s="509" t="s">
        <v>966</v>
      </c>
      <c r="C56" s="510">
        <v>1.0616300000000001</v>
      </c>
      <c r="D56" s="510">
        <v>2.0007000000000001</v>
      </c>
      <c r="E56" s="510"/>
      <c r="F56" s="510">
        <v>0.49937999999999999</v>
      </c>
      <c r="G56" s="510">
        <v>2</v>
      </c>
      <c r="H56" s="510">
        <v>-1.5006200000000001</v>
      </c>
      <c r="I56" s="511">
        <v>0.24969</v>
      </c>
      <c r="J56" s="512" t="s">
        <v>1</v>
      </c>
    </row>
    <row r="57" spans="1:10" ht="14.4" customHeight="1" x14ac:dyDescent="0.3">
      <c r="A57" s="508" t="s">
        <v>505</v>
      </c>
      <c r="B57" s="509" t="s">
        <v>967</v>
      </c>
      <c r="C57" s="510">
        <v>15.028119999999999</v>
      </c>
      <c r="D57" s="510">
        <v>22.501699999999996</v>
      </c>
      <c r="E57" s="510"/>
      <c r="F57" s="510">
        <v>18.635999999999999</v>
      </c>
      <c r="G57" s="510">
        <v>19</v>
      </c>
      <c r="H57" s="510">
        <v>-0.36400000000000077</v>
      </c>
      <c r="I57" s="511">
        <v>0.98084210526315785</v>
      </c>
      <c r="J57" s="512" t="s">
        <v>1</v>
      </c>
    </row>
    <row r="58" spans="1:10" ht="14.4" customHeight="1" x14ac:dyDescent="0.3">
      <c r="A58" s="508" t="s">
        <v>505</v>
      </c>
      <c r="B58" s="509" t="s">
        <v>968</v>
      </c>
      <c r="C58" s="510">
        <v>0</v>
      </c>
      <c r="D58" s="510">
        <v>0</v>
      </c>
      <c r="E58" s="510"/>
      <c r="F58" s="510">
        <v>0</v>
      </c>
      <c r="G58" s="510">
        <v>0</v>
      </c>
      <c r="H58" s="510">
        <v>0</v>
      </c>
      <c r="I58" s="511" t="s">
        <v>489</v>
      </c>
      <c r="J58" s="512" t="s">
        <v>1</v>
      </c>
    </row>
    <row r="59" spans="1:10" ht="14.4" customHeight="1" x14ac:dyDescent="0.3">
      <c r="A59" s="508" t="s">
        <v>505</v>
      </c>
      <c r="B59" s="509" t="s">
        <v>969</v>
      </c>
      <c r="C59" s="510">
        <v>4199.1341500000008</v>
      </c>
      <c r="D59" s="510">
        <v>4493.7428199999958</v>
      </c>
      <c r="E59" s="510"/>
      <c r="F59" s="510">
        <v>4059.9265100000016</v>
      </c>
      <c r="G59" s="510">
        <v>3989</v>
      </c>
      <c r="H59" s="510">
        <v>70.926510000001599</v>
      </c>
      <c r="I59" s="511">
        <v>1.0177805239408377</v>
      </c>
      <c r="J59" s="512" t="s">
        <v>1</v>
      </c>
    </row>
    <row r="60" spans="1:10" ht="14.4" customHeight="1" x14ac:dyDescent="0.3">
      <c r="A60" s="508" t="s">
        <v>505</v>
      </c>
      <c r="B60" s="509" t="s">
        <v>970</v>
      </c>
      <c r="C60" s="510">
        <v>22.825680000000002</v>
      </c>
      <c r="D60" s="510">
        <v>0</v>
      </c>
      <c r="E60" s="510"/>
      <c r="F60" s="510">
        <v>0</v>
      </c>
      <c r="G60" s="510">
        <v>0</v>
      </c>
      <c r="H60" s="510">
        <v>0</v>
      </c>
      <c r="I60" s="511" t="s">
        <v>489</v>
      </c>
      <c r="J60" s="512" t="s">
        <v>1</v>
      </c>
    </row>
    <row r="61" spans="1:10" ht="14.4" customHeight="1" x14ac:dyDescent="0.3">
      <c r="A61" s="508" t="s">
        <v>505</v>
      </c>
      <c r="B61" s="509" t="s">
        <v>971</v>
      </c>
      <c r="C61" s="510">
        <v>0</v>
      </c>
      <c r="D61" s="510">
        <v>0</v>
      </c>
      <c r="E61" s="510"/>
      <c r="F61" s="510">
        <v>0</v>
      </c>
      <c r="G61" s="510">
        <v>0</v>
      </c>
      <c r="H61" s="510">
        <v>0</v>
      </c>
      <c r="I61" s="511" t="s">
        <v>489</v>
      </c>
      <c r="J61" s="512" t="s">
        <v>1</v>
      </c>
    </row>
    <row r="62" spans="1:10" ht="14.4" customHeight="1" x14ac:dyDescent="0.3">
      <c r="A62" s="508" t="s">
        <v>505</v>
      </c>
      <c r="B62" s="509" t="s">
        <v>972</v>
      </c>
      <c r="C62" s="510">
        <v>4912.1617400000014</v>
      </c>
      <c r="D62" s="510">
        <v>6254.3115200000002</v>
      </c>
      <c r="E62" s="510"/>
      <c r="F62" s="510">
        <v>5712.6432300000033</v>
      </c>
      <c r="G62" s="510">
        <v>7322</v>
      </c>
      <c r="H62" s="510">
        <v>-1609.3567699999967</v>
      </c>
      <c r="I62" s="511">
        <v>0.78020257170172125</v>
      </c>
      <c r="J62" s="512" t="s">
        <v>1</v>
      </c>
    </row>
    <row r="63" spans="1:10" ht="14.4" customHeight="1" x14ac:dyDescent="0.3">
      <c r="A63" s="508" t="s">
        <v>505</v>
      </c>
      <c r="B63" s="509" t="s">
        <v>973</v>
      </c>
      <c r="C63" s="510">
        <v>0</v>
      </c>
      <c r="D63" s="510">
        <v>0</v>
      </c>
      <c r="E63" s="510"/>
      <c r="F63" s="510">
        <v>0</v>
      </c>
      <c r="G63" s="510">
        <v>0</v>
      </c>
      <c r="H63" s="510">
        <v>0</v>
      </c>
      <c r="I63" s="511" t="s">
        <v>489</v>
      </c>
      <c r="J63" s="512" t="s">
        <v>1</v>
      </c>
    </row>
    <row r="64" spans="1:10" ht="14.4" customHeight="1" x14ac:dyDescent="0.3">
      <c r="A64" s="508" t="s">
        <v>505</v>
      </c>
      <c r="B64" s="509" t="s">
        <v>974</v>
      </c>
      <c r="C64" s="510">
        <v>8.8087999999999997</v>
      </c>
      <c r="D64" s="510">
        <v>0</v>
      </c>
      <c r="E64" s="510"/>
      <c r="F64" s="510">
        <v>0.7868099999999999</v>
      </c>
      <c r="G64" s="510">
        <v>0</v>
      </c>
      <c r="H64" s="510">
        <v>0.7868099999999999</v>
      </c>
      <c r="I64" s="511" t="s">
        <v>489</v>
      </c>
      <c r="J64" s="512" t="s">
        <v>1</v>
      </c>
    </row>
    <row r="65" spans="1:10" ht="14.4" customHeight="1" x14ac:dyDescent="0.3">
      <c r="A65" s="508" t="s">
        <v>505</v>
      </c>
      <c r="B65" s="509" t="s">
        <v>975</v>
      </c>
      <c r="C65" s="510">
        <v>0</v>
      </c>
      <c r="D65" s="510">
        <v>0</v>
      </c>
      <c r="E65" s="510"/>
      <c r="F65" s="510">
        <v>0</v>
      </c>
      <c r="G65" s="510">
        <v>2</v>
      </c>
      <c r="H65" s="510">
        <v>-2</v>
      </c>
      <c r="I65" s="511">
        <v>0</v>
      </c>
      <c r="J65" s="512" t="s">
        <v>1</v>
      </c>
    </row>
    <row r="66" spans="1:10" ht="14.4" customHeight="1" x14ac:dyDescent="0.3">
      <c r="A66" s="508" t="s">
        <v>505</v>
      </c>
      <c r="B66" s="509" t="s">
        <v>976</v>
      </c>
      <c r="C66" s="510">
        <v>422.60439000000002</v>
      </c>
      <c r="D66" s="510">
        <v>1267.6630800000003</v>
      </c>
      <c r="E66" s="510"/>
      <c r="F66" s="510">
        <v>1357.5885800000003</v>
      </c>
      <c r="G66" s="510">
        <v>1127</v>
      </c>
      <c r="H66" s="510">
        <v>230.58858000000032</v>
      </c>
      <c r="I66" s="511">
        <v>1.2046038864241351</v>
      </c>
      <c r="J66" s="512" t="s">
        <v>1</v>
      </c>
    </row>
    <row r="67" spans="1:10" ht="14.4" customHeight="1" x14ac:dyDescent="0.3">
      <c r="A67" s="508" t="s">
        <v>505</v>
      </c>
      <c r="B67" s="509" t="s">
        <v>507</v>
      </c>
      <c r="C67" s="510">
        <v>12209.767950000003</v>
      </c>
      <c r="D67" s="510">
        <v>14845.839669999998</v>
      </c>
      <c r="E67" s="510"/>
      <c r="F67" s="510">
        <v>14127.740060000006</v>
      </c>
      <c r="G67" s="510">
        <v>15382</v>
      </c>
      <c r="H67" s="510">
        <v>-1254.2599399999945</v>
      </c>
      <c r="I67" s="511">
        <v>0.91845924197113549</v>
      </c>
      <c r="J67" s="512" t="s">
        <v>500</v>
      </c>
    </row>
    <row r="68" spans="1:10" ht="14.4" customHeight="1" x14ac:dyDescent="0.3">
      <c r="A68" s="508" t="s">
        <v>489</v>
      </c>
      <c r="B68" s="509" t="s">
        <v>489</v>
      </c>
      <c r="C68" s="510" t="s">
        <v>489</v>
      </c>
      <c r="D68" s="510" t="s">
        <v>489</v>
      </c>
      <c r="E68" s="510"/>
      <c r="F68" s="510" t="s">
        <v>489</v>
      </c>
      <c r="G68" s="510" t="s">
        <v>489</v>
      </c>
      <c r="H68" s="510" t="s">
        <v>489</v>
      </c>
      <c r="I68" s="511" t="s">
        <v>489</v>
      </c>
      <c r="J68" s="512" t="s">
        <v>501</v>
      </c>
    </row>
    <row r="69" spans="1:10" ht="14.4" customHeight="1" x14ac:dyDescent="0.3">
      <c r="A69" s="508" t="s">
        <v>487</v>
      </c>
      <c r="B69" s="509" t="s">
        <v>495</v>
      </c>
      <c r="C69" s="510">
        <v>12715.710650000003</v>
      </c>
      <c r="D69" s="510">
        <v>15465.867509999998</v>
      </c>
      <c r="E69" s="510"/>
      <c r="F69" s="510">
        <v>14777.710810000006</v>
      </c>
      <c r="G69" s="510">
        <v>16147</v>
      </c>
      <c r="H69" s="510">
        <v>-1369.2891899999941</v>
      </c>
      <c r="I69" s="511">
        <v>0.91519853904750148</v>
      </c>
      <c r="J69" s="512" t="s">
        <v>496</v>
      </c>
    </row>
  </sheetData>
  <mergeCells count="3">
    <mergeCell ref="A1:I1"/>
    <mergeCell ref="F3:I3"/>
    <mergeCell ref="C4:D4"/>
  </mergeCells>
  <conditionalFormatting sqref="F25 F70:F65537">
    <cfRule type="cellIs" dxfId="29" priority="18" stopIfTrue="1" operator="greaterThan">
      <formula>1</formula>
    </cfRule>
  </conditionalFormatting>
  <conditionalFormatting sqref="H5:H24">
    <cfRule type="expression" dxfId="28" priority="14">
      <formula>$H5&gt;0</formula>
    </cfRule>
  </conditionalFormatting>
  <conditionalFormatting sqref="I5:I24">
    <cfRule type="expression" dxfId="27" priority="15">
      <formula>$I5&gt;1</formula>
    </cfRule>
  </conditionalFormatting>
  <conditionalFormatting sqref="B5:B24">
    <cfRule type="expression" dxfId="26" priority="11">
      <formula>OR($J5="NS",$J5="SumaNS",$J5="Účet")</formula>
    </cfRule>
  </conditionalFormatting>
  <conditionalFormatting sqref="F5:I24 B5:D24">
    <cfRule type="expression" dxfId="25" priority="17">
      <formula>AND($J5&lt;&gt;"",$J5&lt;&gt;"mezeraKL")</formula>
    </cfRule>
  </conditionalFormatting>
  <conditionalFormatting sqref="B5:D24 F5:I24">
    <cfRule type="expression" dxfId="24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23" priority="13">
      <formula>OR($J5="SumaNS",$J5="NS")</formula>
    </cfRule>
  </conditionalFormatting>
  <conditionalFormatting sqref="A5:A24">
    <cfRule type="expression" dxfId="22" priority="9">
      <formula>AND($J5&lt;&gt;"mezeraKL",$J5&lt;&gt;"")</formula>
    </cfRule>
  </conditionalFormatting>
  <conditionalFormatting sqref="A5:A24">
    <cfRule type="expression" dxfId="21" priority="10">
      <formula>AND($J5&lt;&gt;"",$J5&lt;&gt;"mezeraKL")</formula>
    </cfRule>
  </conditionalFormatting>
  <conditionalFormatting sqref="H26:H69">
    <cfRule type="expression" dxfId="20" priority="6">
      <formula>$H26&gt;0</formula>
    </cfRule>
  </conditionalFormatting>
  <conditionalFormatting sqref="A26:A69">
    <cfRule type="expression" dxfId="19" priority="5">
      <formula>AND($J26&lt;&gt;"mezeraKL",$J26&lt;&gt;"")</formula>
    </cfRule>
  </conditionalFormatting>
  <conditionalFormatting sqref="I26:I69">
    <cfRule type="expression" dxfId="18" priority="7">
      <formula>$I26&gt;1</formula>
    </cfRule>
  </conditionalFormatting>
  <conditionalFormatting sqref="B26:B69">
    <cfRule type="expression" dxfId="17" priority="4">
      <formula>OR($J26="NS",$J26="SumaNS",$J26="Účet")</formula>
    </cfRule>
  </conditionalFormatting>
  <conditionalFormatting sqref="A26:D69 F26:I69">
    <cfRule type="expression" dxfId="16" priority="8">
      <formula>AND($J26&lt;&gt;"",$J26&lt;&gt;"mezeraKL")</formula>
    </cfRule>
  </conditionalFormatting>
  <conditionalFormatting sqref="B26:D69 F26:I69">
    <cfRule type="expression" dxfId="15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69 F26:I69">
    <cfRule type="expression" dxfId="14" priority="2">
      <formula>OR($J26="SumaNS",$J26="NS")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0"/>
  </cols>
  <sheetData>
    <row r="1" spans="1:11" ht="18.600000000000001" customHeight="1" thickBot="1" x14ac:dyDescent="0.4">
      <c r="A1" s="417" t="s">
        <v>1800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14.4" customHeight="1" thickBot="1" x14ac:dyDescent="0.35">
      <c r="A2" s="272" t="s">
        <v>272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413"/>
      <c r="D3" s="414"/>
      <c r="E3" s="414"/>
      <c r="F3" s="414"/>
      <c r="G3" s="414"/>
      <c r="H3" s="172" t="s">
        <v>140</v>
      </c>
      <c r="I3" s="127">
        <f>IF(J3&lt;&gt;0,K3/J3,0)</f>
        <v>230.15800566747464</v>
      </c>
      <c r="J3" s="127">
        <f>SUBTOTAL(9,J5:J1048576)</f>
        <v>64269</v>
      </c>
      <c r="K3" s="128">
        <f>SUBTOTAL(9,K5:K1048576)</f>
        <v>14792024.866242928</v>
      </c>
    </row>
    <row r="4" spans="1:11" s="241" customFormat="1" ht="14.4" customHeight="1" thickBot="1" x14ac:dyDescent="0.35">
      <c r="A4" s="620" t="s">
        <v>4</v>
      </c>
      <c r="B4" s="621" t="s">
        <v>5</v>
      </c>
      <c r="C4" s="621" t="s">
        <v>0</v>
      </c>
      <c r="D4" s="621" t="s">
        <v>6</v>
      </c>
      <c r="E4" s="621" t="s">
        <v>7</v>
      </c>
      <c r="F4" s="621" t="s">
        <v>1</v>
      </c>
      <c r="G4" s="621" t="s">
        <v>77</v>
      </c>
      <c r="H4" s="516" t="s">
        <v>11</v>
      </c>
      <c r="I4" s="517" t="s">
        <v>155</v>
      </c>
      <c r="J4" s="517" t="s">
        <v>13</v>
      </c>
      <c r="K4" s="518" t="s">
        <v>172</v>
      </c>
    </row>
    <row r="5" spans="1:11" ht="14.4" customHeight="1" x14ac:dyDescent="0.3">
      <c r="A5" s="603" t="s">
        <v>487</v>
      </c>
      <c r="B5" s="604" t="s">
        <v>488</v>
      </c>
      <c r="C5" s="607" t="s">
        <v>502</v>
      </c>
      <c r="D5" s="622" t="s">
        <v>503</v>
      </c>
      <c r="E5" s="607" t="s">
        <v>980</v>
      </c>
      <c r="F5" s="622" t="s">
        <v>981</v>
      </c>
      <c r="G5" s="607" t="s">
        <v>982</v>
      </c>
      <c r="H5" s="607" t="s">
        <v>983</v>
      </c>
      <c r="I5" s="147">
        <v>1.5700000524520874</v>
      </c>
      <c r="J5" s="147">
        <v>50</v>
      </c>
      <c r="K5" s="617">
        <v>78.5</v>
      </c>
    </row>
    <row r="6" spans="1:11" ht="14.4" customHeight="1" x14ac:dyDescent="0.3">
      <c r="A6" s="526" t="s">
        <v>487</v>
      </c>
      <c r="B6" s="527" t="s">
        <v>488</v>
      </c>
      <c r="C6" s="528" t="s">
        <v>502</v>
      </c>
      <c r="D6" s="529" t="s">
        <v>503</v>
      </c>
      <c r="E6" s="528" t="s">
        <v>980</v>
      </c>
      <c r="F6" s="529" t="s">
        <v>981</v>
      </c>
      <c r="G6" s="528" t="s">
        <v>984</v>
      </c>
      <c r="H6" s="528" t="s">
        <v>985</v>
      </c>
      <c r="I6" s="531">
        <v>2.9100000858306885</v>
      </c>
      <c r="J6" s="531">
        <v>200</v>
      </c>
      <c r="K6" s="532">
        <v>582.010009765625</v>
      </c>
    </row>
    <row r="7" spans="1:11" ht="14.4" customHeight="1" x14ac:dyDescent="0.3">
      <c r="A7" s="526" t="s">
        <v>487</v>
      </c>
      <c r="B7" s="527" t="s">
        <v>488</v>
      </c>
      <c r="C7" s="528" t="s">
        <v>502</v>
      </c>
      <c r="D7" s="529" t="s">
        <v>503</v>
      </c>
      <c r="E7" s="528" t="s">
        <v>986</v>
      </c>
      <c r="F7" s="529" t="s">
        <v>987</v>
      </c>
      <c r="G7" s="528" t="s">
        <v>988</v>
      </c>
      <c r="H7" s="528" t="s">
        <v>989</v>
      </c>
      <c r="I7" s="531">
        <v>0.57999998331069946</v>
      </c>
      <c r="J7" s="531">
        <v>1000</v>
      </c>
      <c r="K7" s="532">
        <v>580</v>
      </c>
    </row>
    <row r="8" spans="1:11" ht="14.4" customHeight="1" x14ac:dyDescent="0.3">
      <c r="A8" s="526" t="s">
        <v>487</v>
      </c>
      <c r="B8" s="527" t="s">
        <v>488</v>
      </c>
      <c r="C8" s="528" t="s">
        <v>502</v>
      </c>
      <c r="D8" s="529" t="s">
        <v>503</v>
      </c>
      <c r="E8" s="528" t="s">
        <v>986</v>
      </c>
      <c r="F8" s="529" t="s">
        <v>987</v>
      </c>
      <c r="G8" s="528" t="s">
        <v>990</v>
      </c>
      <c r="H8" s="528" t="s">
        <v>991</v>
      </c>
      <c r="I8" s="531">
        <v>0.87999999523162842</v>
      </c>
      <c r="J8" s="531">
        <v>200</v>
      </c>
      <c r="K8" s="532">
        <v>176</v>
      </c>
    </row>
    <row r="9" spans="1:11" ht="14.4" customHeight="1" x14ac:dyDescent="0.3">
      <c r="A9" s="526" t="s">
        <v>487</v>
      </c>
      <c r="B9" s="527" t="s">
        <v>488</v>
      </c>
      <c r="C9" s="528" t="s">
        <v>502</v>
      </c>
      <c r="D9" s="529" t="s">
        <v>503</v>
      </c>
      <c r="E9" s="528" t="s">
        <v>986</v>
      </c>
      <c r="F9" s="529" t="s">
        <v>987</v>
      </c>
      <c r="G9" s="528" t="s">
        <v>992</v>
      </c>
      <c r="H9" s="528" t="s">
        <v>993</v>
      </c>
      <c r="I9" s="531">
        <v>3.0149999856948853</v>
      </c>
      <c r="J9" s="531">
        <v>120</v>
      </c>
      <c r="K9" s="532">
        <v>362.00000762939453</v>
      </c>
    </row>
    <row r="10" spans="1:11" ht="14.4" customHeight="1" x14ac:dyDescent="0.3">
      <c r="A10" s="526" t="s">
        <v>487</v>
      </c>
      <c r="B10" s="527" t="s">
        <v>488</v>
      </c>
      <c r="C10" s="528" t="s">
        <v>502</v>
      </c>
      <c r="D10" s="529" t="s">
        <v>503</v>
      </c>
      <c r="E10" s="528" t="s">
        <v>986</v>
      </c>
      <c r="F10" s="529" t="s">
        <v>987</v>
      </c>
      <c r="G10" s="528" t="s">
        <v>994</v>
      </c>
      <c r="H10" s="528" t="s">
        <v>995</v>
      </c>
      <c r="I10" s="531">
        <v>6.2899999618530273</v>
      </c>
      <c r="J10" s="531">
        <v>200</v>
      </c>
      <c r="K10" s="532">
        <v>1258.4000244140625</v>
      </c>
    </row>
    <row r="11" spans="1:11" ht="14.4" customHeight="1" x14ac:dyDescent="0.3">
      <c r="A11" s="526" t="s">
        <v>487</v>
      </c>
      <c r="B11" s="527" t="s">
        <v>488</v>
      </c>
      <c r="C11" s="528" t="s">
        <v>502</v>
      </c>
      <c r="D11" s="529" t="s">
        <v>503</v>
      </c>
      <c r="E11" s="528" t="s">
        <v>986</v>
      </c>
      <c r="F11" s="529" t="s">
        <v>987</v>
      </c>
      <c r="G11" s="528" t="s">
        <v>996</v>
      </c>
      <c r="H11" s="528" t="s">
        <v>997</v>
      </c>
      <c r="I11" s="531">
        <v>7.5100002288818359</v>
      </c>
      <c r="J11" s="531">
        <v>32</v>
      </c>
      <c r="K11" s="532">
        <v>240.32000732421875</v>
      </c>
    </row>
    <row r="12" spans="1:11" ht="14.4" customHeight="1" x14ac:dyDescent="0.3">
      <c r="A12" s="526" t="s">
        <v>487</v>
      </c>
      <c r="B12" s="527" t="s">
        <v>488</v>
      </c>
      <c r="C12" s="528" t="s">
        <v>502</v>
      </c>
      <c r="D12" s="529" t="s">
        <v>503</v>
      </c>
      <c r="E12" s="528" t="s">
        <v>986</v>
      </c>
      <c r="F12" s="529" t="s">
        <v>987</v>
      </c>
      <c r="G12" s="528" t="s">
        <v>998</v>
      </c>
      <c r="H12" s="528" t="s">
        <v>999</v>
      </c>
      <c r="I12" s="531">
        <v>46</v>
      </c>
      <c r="J12" s="531">
        <v>1</v>
      </c>
      <c r="K12" s="532">
        <v>46</v>
      </c>
    </row>
    <row r="13" spans="1:11" ht="14.4" customHeight="1" x14ac:dyDescent="0.3">
      <c r="A13" s="526" t="s">
        <v>487</v>
      </c>
      <c r="B13" s="527" t="s">
        <v>488</v>
      </c>
      <c r="C13" s="528" t="s">
        <v>502</v>
      </c>
      <c r="D13" s="529" t="s">
        <v>503</v>
      </c>
      <c r="E13" s="528" t="s">
        <v>986</v>
      </c>
      <c r="F13" s="529" t="s">
        <v>987</v>
      </c>
      <c r="G13" s="528" t="s">
        <v>1000</v>
      </c>
      <c r="H13" s="528" t="s">
        <v>1001</v>
      </c>
      <c r="I13" s="531">
        <v>98.373334248860672</v>
      </c>
      <c r="J13" s="531">
        <v>15</v>
      </c>
      <c r="K13" s="532">
        <v>1475.6000061035156</v>
      </c>
    </row>
    <row r="14" spans="1:11" ht="14.4" customHeight="1" x14ac:dyDescent="0.3">
      <c r="A14" s="526" t="s">
        <v>487</v>
      </c>
      <c r="B14" s="527" t="s">
        <v>488</v>
      </c>
      <c r="C14" s="528" t="s">
        <v>502</v>
      </c>
      <c r="D14" s="529" t="s">
        <v>503</v>
      </c>
      <c r="E14" s="528" t="s">
        <v>986</v>
      </c>
      <c r="F14" s="529" t="s">
        <v>987</v>
      </c>
      <c r="G14" s="528" t="s">
        <v>1002</v>
      </c>
      <c r="H14" s="528" t="s">
        <v>1003</v>
      </c>
      <c r="I14" s="531">
        <v>0.37999999523162842</v>
      </c>
      <c r="J14" s="531">
        <v>300</v>
      </c>
      <c r="K14" s="532">
        <v>114</v>
      </c>
    </row>
    <row r="15" spans="1:11" ht="14.4" customHeight="1" x14ac:dyDescent="0.3">
      <c r="A15" s="526" t="s">
        <v>487</v>
      </c>
      <c r="B15" s="527" t="s">
        <v>488</v>
      </c>
      <c r="C15" s="528" t="s">
        <v>502</v>
      </c>
      <c r="D15" s="529" t="s">
        <v>503</v>
      </c>
      <c r="E15" s="528" t="s">
        <v>986</v>
      </c>
      <c r="F15" s="529" t="s">
        <v>987</v>
      </c>
      <c r="G15" s="528" t="s">
        <v>1004</v>
      </c>
      <c r="H15" s="528" t="s">
        <v>1005</v>
      </c>
      <c r="I15" s="531">
        <v>8.5749998092651367</v>
      </c>
      <c r="J15" s="531">
        <v>24</v>
      </c>
      <c r="K15" s="532">
        <v>205.79999542236328</v>
      </c>
    </row>
    <row r="16" spans="1:11" ht="14.4" customHeight="1" x14ac:dyDescent="0.3">
      <c r="A16" s="526" t="s">
        <v>487</v>
      </c>
      <c r="B16" s="527" t="s">
        <v>488</v>
      </c>
      <c r="C16" s="528" t="s">
        <v>502</v>
      </c>
      <c r="D16" s="529" t="s">
        <v>503</v>
      </c>
      <c r="E16" s="528" t="s">
        <v>986</v>
      </c>
      <c r="F16" s="529" t="s">
        <v>987</v>
      </c>
      <c r="G16" s="528" t="s">
        <v>1006</v>
      </c>
      <c r="H16" s="528" t="s">
        <v>1007</v>
      </c>
      <c r="I16" s="531">
        <v>6.929999828338623</v>
      </c>
      <c r="J16" s="531">
        <v>2</v>
      </c>
      <c r="K16" s="532">
        <v>13.859999656677246</v>
      </c>
    </row>
    <row r="17" spans="1:11" ht="14.4" customHeight="1" x14ac:dyDescent="0.3">
      <c r="A17" s="526" t="s">
        <v>487</v>
      </c>
      <c r="B17" s="527" t="s">
        <v>488</v>
      </c>
      <c r="C17" s="528" t="s">
        <v>502</v>
      </c>
      <c r="D17" s="529" t="s">
        <v>503</v>
      </c>
      <c r="E17" s="528" t="s">
        <v>986</v>
      </c>
      <c r="F17" s="529" t="s">
        <v>987</v>
      </c>
      <c r="G17" s="528" t="s">
        <v>1008</v>
      </c>
      <c r="H17" s="528" t="s">
        <v>1009</v>
      </c>
      <c r="I17" s="531">
        <v>8.1700000762939453</v>
      </c>
      <c r="J17" s="531">
        <v>2</v>
      </c>
      <c r="K17" s="532">
        <v>16.340000152587891</v>
      </c>
    </row>
    <row r="18" spans="1:11" ht="14.4" customHeight="1" x14ac:dyDescent="0.3">
      <c r="A18" s="526" t="s">
        <v>487</v>
      </c>
      <c r="B18" s="527" t="s">
        <v>488</v>
      </c>
      <c r="C18" s="528" t="s">
        <v>502</v>
      </c>
      <c r="D18" s="529" t="s">
        <v>503</v>
      </c>
      <c r="E18" s="528" t="s">
        <v>986</v>
      </c>
      <c r="F18" s="529" t="s">
        <v>987</v>
      </c>
      <c r="G18" s="528" t="s">
        <v>1010</v>
      </c>
      <c r="H18" s="528" t="s">
        <v>1011</v>
      </c>
      <c r="I18" s="531">
        <v>17.620000839233398</v>
      </c>
      <c r="J18" s="531">
        <v>4</v>
      </c>
      <c r="K18" s="532">
        <v>70.470001220703125</v>
      </c>
    </row>
    <row r="19" spans="1:11" ht="14.4" customHeight="1" x14ac:dyDescent="0.3">
      <c r="A19" s="526" t="s">
        <v>487</v>
      </c>
      <c r="B19" s="527" t="s">
        <v>488</v>
      </c>
      <c r="C19" s="528" t="s">
        <v>502</v>
      </c>
      <c r="D19" s="529" t="s">
        <v>503</v>
      </c>
      <c r="E19" s="528" t="s">
        <v>986</v>
      </c>
      <c r="F19" s="529" t="s">
        <v>987</v>
      </c>
      <c r="G19" s="528" t="s">
        <v>1012</v>
      </c>
      <c r="H19" s="528" t="s">
        <v>1013</v>
      </c>
      <c r="I19" s="531">
        <v>22.309999465942383</v>
      </c>
      <c r="J19" s="531">
        <v>1</v>
      </c>
      <c r="K19" s="532">
        <v>22.309999465942383</v>
      </c>
    </row>
    <row r="20" spans="1:11" ht="14.4" customHeight="1" x14ac:dyDescent="0.3">
      <c r="A20" s="526" t="s">
        <v>487</v>
      </c>
      <c r="B20" s="527" t="s">
        <v>488</v>
      </c>
      <c r="C20" s="528" t="s">
        <v>502</v>
      </c>
      <c r="D20" s="529" t="s">
        <v>503</v>
      </c>
      <c r="E20" s="528" t="s">
        <v>986</v>
      </c>
      <c r="F20" s="529" t="s">
        <v>987</v>
      </c>
      <c r="G20" s="528" t="s">
        <v>1014</v>
      </c>
      <c r="H20" s="528" t="s">
        <v>1015</v>
      </c>
      <c r="I20" s="531">
        <v>0.66666668653488159</v>
      </c>
      <c r="J20" s="531">
        <v>450</v>
      </c>
      <c r="K20" s="532">
        <v>300</v>
      </c>
    </row>
    <row r="21" spans="1:11" ht="14.4" customHeight="1" x14ac:dyDescent="0.3">
      <c r="A21" s="526" t="s">
        <v>487</v>
      </c>
      <c r="B21" s="527" t="s">
        <v>488</v>
      </c>
      <c r="C21" s="528" t="s">
        <v>502</v>
      </c>
      <c r="D21" s="529" t="s">
        <v>503</v>
      </c>
      <c r="E21" s="528" t="s">
        <v>986</v>
      </c>
      <c r="F21" s="529" t="s">
        <v>987</v>
      </c>
      <c r="G21" s="528" t="s">
        <v>1016</v>
      </c>
      <c r="H21" s="528" t="s">
        <v>1017</v>
      </c>
      <c r="I21" s="531">
        <v>27.879999160766602</v>
      </c>
      <c r="J21" s="531">
        <v>10</v>
      </c>
      <c r="K21" s="532">
        <v>278.79998779296875</v>
      </c>
    </row>
    <row r="22" spans="1:11" ht="14.4" customHeight="1" x14ac:dyDescent="0.3">
      <c r="A22" s="526" t="s">
        <v>487</v>
      </c>
      <c r="B22" s="527" t="s">
        <v>488</v>
      </c>
      <c r="C22" s="528" t="s">
        <v>502</v>
      </c>
      <c r="D22" s="529" t="s">
        <v>503</v>
      </c>
      <c r="E22" s="528" t="s">
        <v>986</v>
      </c>
      <c r="F22" s="529" t="s">
        <v>987</v>
      </c>
      <c r="G22" s="528" t="s">
        <v>1018</v>
      </c>
      <c r="H22" s="528" t="s">
        <v>1019</v>
      </c>
      <c r="I22" s="531">
        <v>28.737142562866211</v>
      </c>
      <c r="J22" s="531">
        <v>126</v>
      </c>
      <c r="K22" s="532">
        <v>3620.9000244140625</v>
      </c>
    </row>
    <row r="23" spans="1:11" ht="14.4" customHeight="1" x14ac:dyDescent="0.3">
      <c r="A23" s="526" t="s">
        <v>487</v>
      </c>
      <c r="B23" s="527" t="s">
        <v>488</v>
      </c>
      <c r="C23" s="528" t="s">
        <v>502</v>
      </c>
      <c r="D23" s="529" t="s">
        <v>503</v>
      </c>
      <c r="E23" s="528" t="s">
        <v>986</v>
      </c>
      <c r="F23" s="529" t="s">
        <v>987</v>
      </c>
      <c r="G23" s="528" t="s">
        <v>1020</v>
      </c>
      <c r="H23" s="528" t="s">
        <v>1021</v>
      </c>
      <c r="I23" s="531">
        <v>9.3299999237060547</v>
      </c>
      <c r="J23" s="531">
        <v>2</v>
      </c>
      <c r="K23" s="532">
        <v>18.659999847412109</v>
      </c>
    </row>
    <row r="24" spans="1:11" ht="14.4" customHeight="1" x14ac:dyDescent="0.3">
      <c r="A24" s="526" t="s">
        <v>487</v>
      </c>
      <c r="B24" s="527" t="s">
        <v>488</v>
      </c>
      <c r="C24" s="528" t="s">
        <v>502</v>
      </c>
      <c r="D24" s="529" t="s">
        <v>503</v>
      </c>
      <c r="E24" s="528" t="s">
        <v>1022</v>
      </c>
      <c r="F24" s="529" t="s">
        <v>1023</v>
      </c>
      <c r="G24" s="528" t="s">
        <v>1024</v>
      </c>
      <c r="H24" s="528" t="s">
        <v>1025</v>
      </c>
      <c r="I24" s="531">
        <v>2.9000000953674316</v>
      </c>
      <c r="J24" s="531">
        <v>200</v>
      </c>
      <c r="K24" s="532">
        <v>580</v>
      </c>
    </row>
    <row r="25" spans="1:11" ht="14.4" customHeight="1" x14ac:dyDescent="0.3">
      <c r="A25" s="526" t="s">
        <v>487</v>
      </c>
      <c r="B25" s="527" t="s">
        <v>488</v>
      </c>
      <c r="C25" s="528" t="s">
        <v>502</v>
      </c>
      <c r="D25" s="529" t="s">
        <v>503</v>
      </c>
      <c r="E25" s="528" t="s">
        <v>1022</v>
      </c>
      <c r="F25" s="529" t="s">
        <v>1023</v>
      </c>
      <c r="G25" s="528" t="s">
        <v>1026</v>
      </c>
      <c r="H25" s="528" t="s">
        <v>1027</v>
      </c>
      <c r="I25" s="531">
        <v>15.922500133514404</v>
      </c>
      <c r="J25" s="531">
        <v>250</v>
      </c>
      <c r="K25" s="532">
        <v>3980.5</v>
      </c>
    </row>
    <row r="26" spans="1:11" ht="14.4" customHeight="1" x14ac:dyDescent="0.3">
      <c r="A26" s="526" t="s">
        <v>487</v>
      </c>
      <c r="B26" s="527" t="s">
        <v>488</v>
      </c>
      <c r="C26" s="528" t="s">
        <v>502</v>
      </c>
      <c r="D26" s="529" t="s">
        <v>503</v>
      </c>
      <c r="E26" s="528" t="s">
        <v>1022</v>
      </c>
      <c r="F26" s="529" t="s">
        <v>1023</v>
      </c>
      <c r="G26" s="528" t="s">
        <v>1028</v>
      </c>
      <c r="H26" s="528" t="s">
        <v>1029</v>
      </c>
      <c r="I26" s="531">
        <v>11.142500162124634</v>
      </c>
      <c r="J26" s="531">
        <v>500</v>
      </c>
      <c r="K26" s="532">
        <v>5571</v>
      </c>
    </row>
    <row r="27" spans="1:11" ht="14.4" customHeight="1" x14ac:dyDescent="0.3">
      <c r="A27" s="526" t="s">
        <v>487</v>
      </c>
      <c r="B27" s="527" t="s">
        <v>488</v>
      </c>
      <c r="C27" s="528" t="s">
        <v>502</v>
      </c>
      <c r="D27" s="529" t="s">
        <v>503</v>
      </c>
      <c r="E27" s="528" t="s">
        <v>1022</v>
      </c>
      <c r="F27" s="529" t="s">
        <v>1023</v>
      </c>
      <c r="G27" s="528" t="s">
        <v>1030</v>
      </c>
      <c r="H27" s="528" t="s">
        <v>1031</v>
      </c>
      <c r="I27" s="531">
        <v>174.24000549316406</v>
      </c>
      <c r="J27" s="531">
        <v>50</v>
      </c>
      <c r="K27" s="532">
        <v>8712</v>
      </c>
    </row>
    <row r="28" spans="1:11" ht="14.4" customHeight="1" x14ac:dyDescent="0.3">
      <c r="A28" s="526" t="s">
        <v>487</v>
      </c>
      <c r="B28" s="527" t="s">
        <v>488</v>
      </c>
      <c r="C28" s="528" t="s">
        <v>502</v>
      </c>
      <c r="D28" s="529" t="s">
        <v>503</v>
      </c>
      <c r="E28" s="528" t="s">
        <v>1022</v>
      </c>
      <c r="F28" s="529" t="s">
        <v>1023</v>
      </c>
      <c r="G28" s="528" t="s">
        <v>1032</v>
      </c>
      <c r="H28" s="528" t="s">
        <v>1033</v>
      </c>
      <c r="I28" s="531">
        <v>115.43000030517578</v>
      </c>
      <c r="J28" s="531">
        <v>100</v>
      </c>
      <c r="K28" s="532">
        <v>11543.400390625</v>
      </c>
    </row>
    <row r="29" spans="1:11" ht="14.4" customHeight="1" x14ac:dyDescent="0.3">
      <c r="A29" s="526" t="s">
        <v>487</v>
      </c>
      <c r="B29" s="527" t="s">
        <v>488</v>
      </c>
      <c r="C29" s="528" t="s">
        <v>502</v>
      </c>
      <c r="D29" s="529" t="s">
        <v>503</v>
      </c>
      <c r="E29" s="528" t="s">
        <v>1022</v>
      </c>
      <c r="F29" s="529" t="s">
        <v>1023</v>
      </c>
      <c r="G29" s="528" t="s">
        <v>1034</v>
      </c>
      <c r="H29" s="528" t="s">
        <v>1035</v>
      </c>
      <c r="I29" s="531">
        <v>838.52998046874995</v>
      </c>
      <c r="J29" s="531">
        <v>90</v>
      </c>
      <c r="K29" s="532">
        <v>75395.1025390625</v>
      </c>
    </row>
    <row r="30" spans="1:11" ht="14.4" customHeight="1" x14ac:dyDescent="0.3">
      <c r="A30" s="526" t="s">
        <v>487</v>
      </c>
      <c r="B30" s="527" t="s">
        <v>488</v>
      </c>
      <c r="C30" s="528" t="s">
        <v>502</v>
      </c>
      <c r="D30" s="529" t="s">
        <v>503</v>
      </c>
      <c r="E30" s="528" t="s">
        <v>1022</v>
      </c>
      <c r="F30" s="529" t="s">
        <v>1023</v>
      </c>
      <c r="G30" s="528" t="s">
        <v>1036</v>
      </c>
      <c r="H30" s="528" t="s">
        <v>1037</v>
      </c>
      <c r="I30" s="531">
        <v>3.4333333969116211</v>
      </c>
      <c r="J30" s="531">
        <v>4160</v>
      </c>
      <c r="K30" s="532">
        <v>14309.100006103516</v>
      </c>
    </row>
    <row r="31" spans="1:11" ht="14.4" customHeight="1" x14ac:dyDescent="0.3">
      <c r="A31" s="526" t="s">
        <v>487</v>
      </c>
      <c r="B31" s="527" t="s">
        <v>488</v>
      </c>
      <c r="C31" s="528" t="s">
        <v>502</v>
      </c>
      <c r="D31" s="529" t="s">
        <v>503</v>
      </c>
      <c r="E31" s="528" t="s">
        <v>1022</v>
      </c>
      <c r="F31" s="529" t="s">
        <v>1023</v>
      </c>
      <c r="G31" s="528" t="s">
        <v>1038</v>
      </c>
      <c r="H31" s="528" t="s">
        <v>1039</v>
      </c>
      <c r="I31" s="531">
        <v>17.984999656677246</v>
      </c>
      <c r="J31" s="531">
        <v>100</v>
      </c>
      <c r="K31" s="532">
        <v>1798.5</v>
      </c>
    </row>
    <row r="32" spans="1:11" ht="14.4" customHeight="1" x14ac:dyDescent="0.3">
      <c r="A32" s="526" t="s">
        <v>487</v>
      </c>
      <c r="B32" s="527" t="s">
        <v>488</v>
      </c>
      <c r="C32" s="528" t="s">
        <v>502</v>
      </c>
      <c r="D32" s="529" t="s">
        <v>503</v>
      </c>
      <c r="E32" s="528" t="s">
        <v>1022</v>
      </c>
      <c r="F32" s="529" t="s">
        <v>1023</v>
      </c>
      <c r="G32" s="528" t="s">
        <v>1040</v>
      </c>
      <c r="H32" s="528" t="s">
        <v>1041</v>
      </c>
      <c r="I32" s="531">
        <v>17.982499599456787</v>
      </c>
      <c r="J32" s="531">
        <v>1250</v>
      </c>
      <c r="K32" s="532">
        <v>22478</v>
      </c>
    </row>
    <row r="33" spans="1:11" ht="14.4" customHeight="1" x14ac:dyDescent="0.3">
      <c r="A33" s="526" t="s">
        <v>487</v>
      </c>
      <c r="B33" s="527" t="s">
        <v>488</v>
      </c>
      <c r="C33" s="528" t="s">
        <v>502</v>
      </c>
      <c r="D33" s="529" t="s">
        <v>503</v>
      </c>
      <c r="E33" s="528" t="s">
        <v>1022</v>
      </c>
      <c r="F33" s="529" t="s">
        <v>1023</v>
      </c>
      <c r="G33" s="528" t="s">
        <v>1042</v>
      </c>
      <c r="H33" s="528" t="s">
        <v>1043</v>
      </c>
      <c r="I33" s="531">
        <v>17.979999542236328</v>
      </c>
      <c r="J33" s="531">
        <v>1550</v>
      </c>
      <c r="K33" s="532">
        <v>27869</v>
      </c>
    </row>
    <row r="34" spans="1:11" ht="14.4" customHeight="1" x14ac:dyDescent="0.3">
      <c r="A34" s="526" t="s">
        <v>487</v>
      </c>
      <c r="B34" s="527" t="s">
        <v>488</v>
      </c>
      <c r="C34" s="528" t="s">
        <v>502</v>
      </c>
      <c r="D34" s="529" t="s">
        <v>503</v>
      </c>
      <c r="E34" s="528" t="s">
        <v>1022</v>
      </c>
      <c r="F34" s="529" t="s">
        <v>1023</v>
      </c>
      <c r="G34" s="528" t="s">
        <v>1044</v>
      </c>
      <c r="H34" s="528" t="s">
        <v>1045</v>
      </c>
      <c r="I34" s="531">
        <v>15.292500019073486</v>
      </c>
      <c r="J34" s="531">
        <v>350</v>
      </c>
      <c r="K34" s="532">
        <v>5353</v>
      </c>
    </row>
    <row r="35" spans="1:11" ht="14.4" customHeight="1" x14ac:dyDescent="0.3">
      <c r="A35" s="526" t="s">
        <v>487</v>
      </c>
      <c r="B35" s="527" t="s">
        <v>488</v>
      </c>
      <c r="C35" s="528" t="s">
        <v>502</v>
      </c>
      <c r="D35" s="529" t="s">
        <v>503</v>
      </c>
      <c r="E35" s="528" t="s">
        <v>1022</v>
      </c>
      <c r="F35" s="529" t="s">
        <v>1023</v>
      </c>
      <c r="G35" s="528" t="s">
        <v>1046</v>
      </c>
      <c r="H35" s="528" t="s">
        <v>1047</v>
      </c>
      <c r="I35" s="531">
        <v>4.0300002098083496</v>
      </c>
      <c r="J35" s="531">
        <v>100</v>
      </c>
      <c r="K35" s="532">
        <v>403</v>
      </c>
    </row>
    <row r="36" spans="1:11" ht="14.4" customHeight="1" x14ac:dyDescent="0.3">
      <c r="A36" s="526" t="s">
        <v>487</v>
      </c>
      <c r="B36" s="527" t="s">
        <v>488</v>
      </c>
      <c r="C36" s="528" t="s">
        <v>502</v>
      </c>
      <c r="D36" s="529" t="s">
        <v>503</v>
      </c>
      <c r="E36" s="528" t="s">
        <v>1022</v>
      </c>
      <c r="F36" s="529" t="s">
        <v>1023</v>
      </c>
      <c r="G36" s="528" t="s">
        <v>1048</v>
      </c>
      <c r="H36" s="528" t="s">
        <v>1049</v>
      </c>
      <c r="I36" s="531">
        <v>11.734999656677246</v>
      </c>
      <c r="J36" s="531">
        <v>40</v>
      </c>
      <c r="K36" s="532">
        <v>469.40000915527344</v>
      </c>
    </row>
    <row r="37" spans="1:11" ht="14.4" customHeight="1" x14ac:dyDescent="0.3">
      <c r="A37" s="526" t="s">
        <v>487</v>
      </c>
      <c r="B37" s="527" t="s">
        <v>488</v>
      </c>
      <c r="C37" s="528" t="s">
        <v>502</v>
      </c>
      <c r="D37" s="529" t="s">
        <v>503</v>
      </c>
      <c r="E37" s="528" t="s">
        <v>1022</v>
      </c>
      <c r="F37" s="529" t="s">
        <v>1023</v>
      </c>
      <c r="G37" s="528" t="s">
        <v>1050</v>
      </c>
      <c r="H37" s="528" t="s">
        <v>1051</v>
      </c>
      <c r="I37" s="531">
        <v>25.540000915527344</v>
      </c>
      <c r="J37" s="531">
        <v>20</v>
      </c>
      <c r="K37" s="532">
        <v>510.79998779296875</v>
      </c>
    </row>
    <row r="38" spans="1:11" ht="14.4" customHeight="1" x14ac:dyDescent="0.3">
      <c r="A38" s="526" t="s">
        <v>487</v>
      </c>
      <c r="B38" s="527" t="s">
        <v>488</v>
      </c>
      <c r="C38" s="528" t="s">
        <v>502</v>
      </c>
      <c r="D38" s="529" t="s">
        <v>503</v>
      </c>
      <c r="E38" s="528" t="s">
        <v>1022</v>
      </c>
      <c r="F38" s="529" t="s">
        <v>1023</v>
      </c>
      <c r="G38" s="528" t="s">
        <v>1052</v>
      </c>
      <c r="H38" s="528" t="s">
        <v>1053</v>
      </c>
      <c r="I38" s="531">
        <v>81.80666859944661</v>
      </c>
      <c r="J38" s="531">
        <v>9</v>
      </c>
      <c r="K38" s="532">
        <v>736.25001525878906</v>
      </c>
    </row>
    <row r="39" spans="1:11" ht="14.4" customHeight="1" x14ac:dyDescent="0.3">
      <c r="A39" s="526" t="s">
        <v>487</v>
      </c>
      <c r="B39" s="527" t="s">
        <v>488</v>
      </c>
      <c r="C39" s="528" t="s">
        <v>502</v>
      </c>
      <c r="D39" s="529" t="s">
        <v>503</v>
      </c>
      <c r="E39" s="528" t="s">
        <v>1022</v>
      </c>
      <c r="F39" s="529" t="s">
        <v>1023</v>
      </c>
      <c r="G39" s="528" t="s">
        <v>1054</v>
      </c>
      <c r="H39" s="528" t="s">
        <v>1055</v>
      </c>
      <c r="I39" s="531">
        <v>529.6400146484375</v>
      </c>
      <c r="J39" s="531">
        <v>120</v>
      </c>
      <c r="K39" s="532">
        <v>63556.8017578125</v>
      </c>
    </row>
    <row r="40" spans="1:11" ht="14.4" customHeight="1" x14ac:dyDescent="0.3">
      <c r="A40" s="526" t="s">
        <v>487</v>
      </c>
      <c r="B40" s="527" t="s">
        <v>488</v>
      </c>
      <c r="C40" s="528" t="s">
        <v>502</v>
      </c>
      <c r="D40" s="529" t="s">
        <v>503</v>
      </c>
      <c r="E40" s="528" t="s">
        <v>1022</v>
      </c>
      <c r="F40" s="529" t="s">
        <v>1023</v>
      </c>
      <c r="G40" s="528" t="s">
        <v>1056</v>
      </c>
      <c r="H40" s="528" t="s">
        <v>1057</v>
      </c>
      <c r="I40" s="531">
        <v>1.0950000286102295</v>
      </c>
      <c r="J40" s="531">
        <v>5100</v>
      </c>
      <c r="K40" s="532">
        <v>5578</v>
      </c>
    </row>
    <row r="41" spans="1:11" ht="14.4" customHeight="1" x14ac:dyDescent="0.3">
      <c r="A41" s="526" t="s">
        <v>487</v>
      </c>
      <c r="B41" s="527" t="s">
        <v>488</v>
      </c>
      <c r="C41" s="528" t="s">
        <v>502</v>
      </c>
      <c r="D41" s="529" t="s">
        <v>503</v>
      </c>
      <c r="E41" s="528" t="s">
        <v>1022</v>
      </c>
      <c r="F41" s="529" t="s">
        <v>1023</v>
      </c>
      <c r="G41" s="528" t="s">
        <v>1058</v>
      </c>
      <c r="H41" s="528" t="s">
        <v>1059</v>
      </c>
      <c r="I41" s="531">
        <v>0.47499999403953552</v>
      </c>
      <c r="J41" s="531">
        <v>300</v>
      </c>
      <c r="K41" s="532">
        <v>142</v>
      </c>
    </row>
    <row r="42" spans="1:11" ht="14.4" customHeight="1" x14ac:dyDescent="0.3">
      <c r="A42" s="526" t="s">
        <v>487</v>
      </c>
      <c r="B42" s="527" t="s">
        <v>488</v>
      </c>
      <c r="C42" s="528" t="s">
        <v>502</v>
      </c>
      <c r="D42" s="529" t="s">
        <v>503</v>
      </c>
      <c r="E42" s="528" t="s">
        <v>1022</v>
      </c>
      <c r="F42" s="529" t="s">
        <v>1023</v>
      </c>
      <c r="G42" s="528" t="s">
        <v>1060</v>
      </c>
      <c r="H42" s="528" t="s">
        <v>1061</v>
      </c>
      <c r="I42" s="531">
        <v>1.671999955177307</v>
      </c>
      <c r="J42" s="531">
        <v>1500</v>
      </c>
      <c r="K42" s="532">
        <v>2514.4199981689453</v>
      </c>
    </row>
    <row r="43" spans="1:11" ht="14.4" customHeight="1" x14ac:dyDescent="0.3">
      <c r="A43" s="526" t="s">
        <v>487</v>
      </c>
      <c r="B43" s="527" t="s">
        <v>488</v>
      </c>
      <c r="C43" s="528" t="s">
        <v>502</v>
      </c>
      <c r="D43" s="529" t="s">
        <v>503</v>
      </c>
      <c r="E43" s="528" t="s">
        <v>1022</v>
      </c>
      <c r="F43" s="529" t="s">
        <v>1023</v>
      </c>
      <c r="G43" s="528" t="s">
        <v>1062</v>
      </c>
      <c r="H43" s="528" t="s">
        <v>1063</v>
      </c>
      <c r="I43" s="531">
        <v>0.67000001668930054</v>
      </c>
      <c r="J43" s="531">
        <v>400</v>
      </c>
      <c r="K43" s="532">
        <v>268</v>
      </c>
    </row>
    <row r="44" spans="1:11" ht="14.4" customHeight="1" x14ac:dyDescent="0.3">
      <c r="A44" s="526" t="s">
        <v>487</v>
      </c>
      <c r="B44" s="527" t="s">
        <v>488</v>
      </c>
      <c r="C44" s="528" t="s">
        <v>502</v>
      </c>
      <c r="D44" s="529" t="s">
        <v>503</v>
      </c>
      <c r="E44" s="528" t="s">
        <v>1022</v>
      </c>
      <c r="F44" s="529" t="s">
        <v>1023</v>
      </c>
      <c r="G44" s="528" t="s">
        <v>1064</v>
      </c>
      <c r="H44" s="528" t="s">
        <v>1065</v>
      </c>
      <c r="I44" s="531">
        <v>15.039999961853027</v>
      </c>
      <c r="J44" s="531">
        <v>10</v>
      </c>
      <c r="K44" s="532">
        <v>150.39999389648437</v>
      </c>
    </row>
    <row r="45" spans="1:11" ht="14.4" customHeight="1" x14ac:dyDescent="0.3">
      <c r="A45" s="526" t="s">
        <v>487</v>
      </c>
      <c r="B45" s="527" t="s">
        <v>488</v>
      </c>
      <c r="C45" s="528" t="s">
        <v>502</v>
      </c>
      <c r="D45" s="529" t="s">
        <v>503</v>
      </c>
      <c r="E45" s="528" t="s">
        <v>1022</v>
      </c>
      <c r="F45" s="529" t="s">
        <v>1023</v>
      </c>
      <c r="G45" s="528" t="s">
        <v>1066</v>
      </c>
      <c r="H45" s="528" t="s">
        <v>1067</v>
      </c>
      <c r="I45" s="531">
        <v>25.409999847412109</v>
      </c>
      <c r="J45" s="531">
        <v>4</v>
      </c>
      <c r="K45" s="532">
        <v>101.63999938964844</v>
      </c>
    </row>
    <row r="46" spans="1:11" ht="14.4" customHeight="1" x14ac:dyDescent="0.3">
      <c r="A46" s="526" t="s">
        <v>487</v>
      </c>
      <c r="B46" s="527" t="s">
        <v>488</v>
      </c>
      <c r="C46" s="528" t="s">
        <v>502</v>
      </c>
      <c r="D46" s="529" t="s">
        <v>503</v>
      </c>
      <c r="E46" s="528" t="s">
        <v>1022</v>
      </c>
      <c r="F46" s="529" t="s">
        <v>1023</v>
      </c>
      <c r="G46" s="528" t="s">
        <v>1068</v>
      </c>
      <c r="H46" s="528" t="s">
        <v>1069</v>
      </c>
      <c r="I46" s="531">
        <v>6.2399997711181641</v>
      </c>
      <c r="J46" s="531">
        <v>60</v>
      </c>
      <c r="K46" s="532">
        <v>374.400146484375</v>
      </c>
    </row>
    <row r="47" spans="1:11" ht="14.4" customHeight="1" x14ac:dyDescent="0.3">
      <c r="A47" s="526" t="s">
        <v>487</v>
      </c>
      <c r="B47" s="527" t="s">
        <v>488</v>
      </c>
      <c r="C47" s="528" t="s">
        <v>502</v>
      </c>
      <c r="D47" s="529" t="s">
        <v>503</v>
      </c>
      <c r="E47" s="528" t="s">
        <v>1022</v>
      </c>
      <c r="F47" s="529" t="s">
        <v>1023</v>
      </c>
      <c r="G47" s="528" t="s">
        <v>1070</v>
      </c>
      <c r="H47" s="528" t="s">
        <v>1071</v>
      </c>
      <c r="I47" s="531">
        <v>112.19999694824219</v>
      </c>
      <c r="J47" s="531">
        <v>3</v>
      </c>
      <c r="K47" s="532">
        <v>336.60000610351562</v>
      </c>
    </row>
    <row r="48" spans="1:11" ht="14.4" customHeight="1" x14ac:dyDescent="0.3">
      <c r="A48" s="526" t="s">
        <v>487</v>
      </c>
      <c r="B48" s="527" t="s">
        <v>488</v>
      </c>
      <c r="C48" s="528" t="s">
        <v>502</v>
      </c>
      <c r="D48" s="529" t="s">
        <v>503</v>
      </c>
      <c r="E48" s="528" t="s">
        <v>1022</v>
      </c>
      <c r="F48" s="529" t="s">
        <v>1023</v>
      </c>
      <c r="G48" s="528" t="s">
        <v>1072</v>
      </c>
      <c r="H48" s="528" t="s">
        <v>1073</v>
      </c>
      <c r="I48" s="531">
        <v>918.21002197265625</v>
      </c>
      <c r="J48" s="531">
        <v>120</v>
      </c>
      <c r="K48" s="532">
        <v>110185.01953125</v>
      </c>
    </row>
    <row r="49" spans="1:11" ht="14.4" customHeight="1" x14ac:dyDescent="0.3">
      <c r="A49" s="526" t="s">
        <v>487</v>
      </c>
      <c r="B49" s="527" t="s">
        <v>488</v>
      </c>
      <c r="C49" s="528" t="s">
        <v>502</v>
      </c>
      <c r="D49" s="529" t="s">
        <v>503</v>
      </c>
      <c r="E49" s="528" t="s">
        <v>1022</v>
      </c>
      <c r="F49" s="529" t="s">
        <v>1023</v>
      </c>
      <c r="G49" s="528" t="s">
        <v>1074</v>
      </c>
      <c r="H49" s="528" t="s">
        <v>1075</v>
      </c>
      <c r="I49" s="531">
        <v>0.47333332896232605</v>
      </c>
      <c r="J49" s="531">
        <v>300</v>
      </c>
      <c r="K49" s="532">
        <v>142</v>
      </c>
    </row>
    <row r="50" spans="1:11" ht="14.4" customHeight="1" x14ac:dyDescent="0.3">
      <c r="A50" s="526" t="s">
        <v>487</v>
      </c>
      <c r="B50" s="527" t="s">
        <v>488</v>
      </c>
      <c r="C50" s="528" t="s">
        <v>502</v>
      </c>
      <c r="D50" s="529" t="s">
        <v>503</v>
      </c>
      <c r="E50" s="528" t="s">
        <v>1022</v>
      </c>
      <c r="F50" s="529" t="s">
        <v>1023</v>
      </c>
      <c r="G50" s="528" t="s">
        <v>1076</v>
      </c>
      <c r="H50" s="528" t="s">
        <v>1077</v>
      </c>
      <c r="I50" s="531">
        <v>3.75</v>
      </c>
      <c r="J50" s="531">
        <v>60</v>
      </c>
      <c r="K50" s="532">
        <v>225</v>
      </c>
    </row>
    <row r="51" spans="1:11" ht="14.4" customHeight="1" x14ac:dyDescent="0.3">
      <c r="A51" s="526" t="s">
        <v>487</v>
      </c>
      <c r="B51" s="527" t="s">
        <v>488</v>
      </c>
      <c r="C51" s="528" t="s">
        <v>502</v>
      </c>
      <c r="D51" s="529" t="s">
        <v>503</v>
      </c>
      <c r="E51" s="528" t="s">
        <v>1078</v>
      </c>
      <c r="F51" s="529" t="s">
        <v>1079</v>
      </c>
      <c r="G51" s="528" t="s">
        <v>1080</v>
      </c>
      <c r="H51" s="528" t="s">
        <v>1081</v>
      </c>
      <c r="I51" s="531">
        <v>0.30500000715255737</v>
      </c>
      <c r="J51" s="531">
        <v>400</v>
      </c>
      <c r="K51" s="532">
        <v>122</v>
      </c>
    </row>
    <row r="52" spans="1:11" ht="14.4" customHeight="1" x14ac:dyDescent="0.3">
      <c r="A52" s="526" t="s">
        <v>487</v>
      </c>
      <c r="B52" s="527" t="s">
        <v>488</v>
      </c>
      <c r="C52" s="528" t="s">
        <v>502</v>
      </c>
      <c r="D52" s="529" t="s">
        <v>503</v>
      </c>
      <c r="E52" s="528" t="s">
        <v>1078</v>
      </c>
      <c r="F52" s="529" t="s">
        <v>1079</v>
      </c>
      <c r="G52" s="528" t="s">
        <v>1082</v>
      </c>
      <c r="H52" s="528" t="s">
        <v>1083</v>
      </c>
      <c r="I52" s="531">
        <v>0.30000001192092896</v>
      </c>
      <c r="J52" s="531">
        <v>400</v>
      </c>
      <c r="K52" s="532">
        <v>120</v>
      </c>
    </row>
    <row r="53" spans="1:11" ht="14.4" customHeight="1" x14ac:dyDescent="0.3">
      <c r="A53" s="526" t="s">
        <v>487</v>
      </c>
      <c r="B53" s="527" t="s">
        <v>488</v>
      </c>
      <c r="C53" s="528" t="s">
        <v>502</v>
      </c>
      <c r="D53" s="529" t="s">
        <v>503</v>
      </c>
      <c r="E53" s="528" t="s">
        <v>1078</v>
      </c>
      <c r="F53" s="529" t="s">
        <v>1079</v>
      </c>
      <c r="G53" s="528" t="s">
        <v>1084</v>
      </c>
      <c r="H53" s="528" t="s">
        <v>1085</v>
      </c>
      <c r="I53" s="531">
        <v>0.67333334684371948</v>
      </c>
      <c r="J53" s="531">
        <v>300</v>
      </c>
      <c r="K53" s="532">
        <v>202.41999816894531</v>
      </c>
    </row>
    <row r="54" spans="1:11" ht="14.4" customHeight="1" x14ac:dyDescent="0.3">
      <c r="A54" s="526" t="s">
        <v>487</v>
      </c>
      <c r="B54" s="527" t="s">
        <v>488</v>
      </c>
      <c r="C54" s="528" t="s">
        <v>502</v>
      </c>
      <c r="D54" s="529" t="s">
        <v>503</v>
      </c>
      <c r="E54" s="528" t="s">
        <v>1078</v>
      </c>
      <c r="F54" s="529" t="s">
        <v>1079</v>
      </c>
      <c r="G54" s="528" t="s">
        <v>1086</v>
      </c>
      <c r="H54" s="528" t="s">
        <v>1087</v>
      </c>
      <c r="I54" s="531">
        <v>0.54000002145767212</v>
      </c>
      <c r="J54" s="531">
        <v>100</v>
      </c>
      <c r="K54" s="532">
        <v>54</v>
      </c>
    </row>
    <row r="55" spans="1:11" ht="14.4" customHeight="1" x14ac:dyDescent="0.3">
      <c r="A55" s="526" t="s">
        <v>487</v>
      </c>
      <c r="B55" s="527" t="s">
        <v>488</v>
      </c>
      <c r="C55" s="528" t="s">
        <v>502</v>
      </c>
      <c r="D55" s="529" t="s">
        <v>503</v>
      </c>
      <c r="E55" s="528" t="s">
        <v>1088</v>
      </c>
      <c r="F55" s="529" t="s">
        <v>1089</v>
      </c>
      <c r="G55" s="528" t="s">
        <v>1090</v>
      </c>
      <c r="H55" s="528" t="s">
        <v>1091</v>
      </c>
      <c r="I55" s="531">
        <v>0.68799999952316282</v>
      </c>
      <c r="J55" s="531">
        <v>6000</v>
      </c>
      <c r="K55" s="532">
        <v>4120</v>
      </c>
    </row>
    <row r="56" spans="1:11" ht="14.4" customHeight="1" x14ac:dyDescent="0.3">
      <c r="A56" s="526" t="s">
        <v>487</v>
      </c>
      <c r="B56" s="527" t="s">
        <v>488</v>
      </c>
      <c r="C56" s="528" t="s">
        <v>502</v>
      </c>
      <c r="D56" s="529" t="s">
        <v>503</v>
      </c>
      <c r="E56" s="528" t="s">
        <v>1088</v>
      </c>
      <c r="F56" s="529" t="s">
        <v>1089</v>
      </c>
      <c r="G56" s="528" t="s">
        <v>1092</v>
      </c>
      <c r="H56" s="528" t="s">
        <v>1093</v>
      </c>
      <c r="I56" s="531">
        <v>0.68999999761581421</v>
      </c>
      <c r="J56" s="531">
        <v>5800</v>
      </c>
      <c r="K56" s="532">
        <v>4002</v>
      </c>
    </row>
    <row r="57" spans="1:11" ht="14.4" customHeight="1" x14ac:dyDescent="0.3">
      <c r="A57" s="526" t="s">
        <v>487</v>
      </c>
      <c r="B57" s="527" t="s">
        <v>488</v>
      </c>
      <c r="C57" s="528" t="s">
        <v>502</v>
      </c>
      <c r="D57" s="529" t="s">
        <v>503</v>
      </c>
      <c r="E57" s="528" t="s">
        <v>1088</v>
      </c>
      <c r="F57" s="529" t="s">
        <v>1089</v>
      </c>
      <c r="G57" s="528" t="s">
        <v>1094</v>
      </c>
      <c r="H57" s="528" t="s">
        <v>1095</v>
      </c>
      <c r="I57" s="531">
        <v>0.68999999761581421</v>
      </c>
      <c r="J57" s="531">
        <v>1200</v>
      </c>
      <c r="K57" s="532">
        <v>828</v>
      </c>
    </row>
    <row r="58" spans="1:11" ht="14.4" customHeight="1" x14ac:dyDescent="0.3">
      <c r="A58" s="526" t="s">
        <v>487</v>
      </c>
      <c r="B58" s="527" t="s">
        <v>488</v>
      </c>
      <c r="C58" s="528" t="s">
        <v>502</v>
      </c>
      <c r="D58" s="529" t="s">
        <v>503</v>
      </c>
      <c r="E58" s="528" t="s">
        <v>1088</v>
      </c>
      <c r="F58" s="529" t="s">
        <v>1089</v>
      </c>
      <c r="G58" s="528" t="s">
        <v>1096</v>
      </c>
      <c r="H58" s="528" t="s">
        <v>1097</v>
      </c>
      <c r="I58" s="531">
        <v>7.5</v>
      </c>
      <c r="J58" s="531">
        <v>100</v>
      </c>
      <c r="K58" s="532">
        <v>750</v>
      </c>
    </row>
    <row r="59" spans="1:11" ht="14.4" customHeight="1" x14ac:dyDescent="0.3">
      <c r="A59" s="526" t="s">
        <v>487</v>
      </c>
      <c r="B59" s="527" t="s">
        <v>488</v>
      </c>
      <c r="C59" s="528" t="s">
        <v>502</v>
      </c>
      <c r="D59" s="529" t="s">
        <v>503</v>
      </c>
      <c r="E59" s="528" t="s">
        <v>1088</v>
      </c>
      <c r="F59" s="529" t="s">
        <v>1089</v>
      </c>
      <c r="G59" s="528" t="s">
        <v>1098</v>
      </c>
      <c r="H59" s="528" t="s">
        <v>1099</v>
      </c>
      <c r="I59" s="531">
        <v>7.5</v>
      </c>
      <c r="J59" s="531">
        <v>50</v>
      </c>
      <c r="K59" s="532">
        <v>375</v>
      </c>
    </row>
    <row r="60" spans="1:11" ht="14.4" customHeight="1" x14ac:dyDescent="0.3">
      <c r="A60" s="526" t="s">
        <v>487</v>
      </c>
      <c r="B60" s="527" t="s">
        <v>488</v>
      </c>
      <c r="C60" s="528" t="s">
        <v>977</v>
      </c>
      <c r="D60" s="529" t="s">
        <v>978</v>
      </c>
      <c r="E60" s="528" t="s">
        <v>986</v>
      </c>
      <c r="F60" s="529" t="s">
        <v>987</v>
      </c>
      <c r="G60" s="528" t="s">
        <v>988</v>
      </c>
      <c r="H60" s="528" t="s">
        <v>989</v>
      </c>
      <c r="I60" s="531">
        <v>0.58749997615814209</v>
      </c>
      <c r="J60" s="531">
        <v>800</v>
      </c>
      <c r="K60" s="532">
        <v>470</v>
      </c>
    </row>
    <row r="61" spans="1:11" ht="14.4" customHeight="1" x14ac:dyDescent="0.3">
      <c r="A61" s="526" t="s">
        <v>487</v>
      </c>
      <c r="B61" s="527" t="s">
        <v>488</v>
      </c>
      <c r="C61" s="528" t="s">
        <v>977</v>
      </c>
      <c r="D61" s="529" t="s">
        <v>978</v>
      </c>
      <c r="E61" s="528" t="s">
        <v>986</v>
      </c>
      <c r="F61" s="529" t="s">
        <v>987</v>
      </c>
      <c r="G61" s="528" t="s">
        <v>1002</v>
      </c>
      <c r="H61" s="528" t="s">
        <v>1003</v>
      </c>
      <c r="I61" s="531">
        <v>0.375</v>
      </c>
      <c r="J61" s="531">
        <v>150</v>
      </c>
      <c r="K61" s="532">
        <v>56</v>
      </c>
    </row>
    <row r="62" spans="1:11" ht="14.4" customHeight="1" x14ac:dyDescent="0.3">
      <c r="A62" s="526" t="s">
        <v>487</v>
      </c>
      <c r="B62" s="527" t="s">
        <v>488</v>
      </c>
      <c r="C62" s="528" t="s">
        <v>977</v>
      </c>
      <c r="D62" s="529" t="s">
        <v>978</v>
      </c>
      <c r="E62" s="528" t="s">
        <v>986</v>
      </c>
      <c r="F62" s="529" t="s">
        <v>987</v>
      </c>
      <c r="G62" s="528" t="s">
        <v>1004</v>
      </c>
      <c r="H62" s="528" t="s">
        <v>1005</v>
      </c>
      <c r="I62" s="531">
        <v>8.5799999237060547</v>
      </c>
      <c r="J62" s="531">
        <v>35</v>
      </c>
      <c r="K62" s="532">
        <v>300.29999732971191</v>
      </c>
    </row>
    <row r="63" spans="1:11" ht="14.4" customHeight="1" x14ac:dyDescent="0.3">
      <c r="A63" s="526" t="s">
        <v>487</v>
      </c>
      <c r="B63" s="527" t="s">
        <v>488</v>
      </c>
      <c r="C63" s="528" t="s">
        <v>977</v>
      </c>
      <c r="D63" s="529" t="s">
        <v>978</v>
      </c>
      <c r="E63" s="528" t="s">
        <v>986</v>
      </c>
      <c r="F63" s="529" t="s">
        <v>987</v>
      </c>
      <c r="G63" s="528" t="s">
        <v>1014</v>
      </c>
      <c r="H63" s="528" t="s">
        <v>1015</v>
      </c>
      <c r="I63" s="531">
        <v>0.67000001668930054</v>
      </c>
      <c r="J63" s="531">
        <v>100</v>
      </c>
      <c r="K63" s="532">
        <v>67</v>
      </c>
    </row>
    <row r="64" spans="1:11" ht="14.4" customHeight="1" x14ac:dyDescent="0.3">
      <c r="A64" s="526" t="s">
        <v>487</v>
      </c>
      <c r="B64" s="527" t="s">
        <v>488</v>
      </c>
      <c r="C64" s="528" t="s">
        <v>977</v>
      </c>
      <c r="D64" s="529" t="s">
        <v>978</v>
      </c>
      <c r="E64" s="528" t="s">
        <v>986</v>
      </c>
      <c r="F64" s="529" t="s">
        <v>987</v>
      </c>
      <c r="G64" s="528" t="s">
        <v>1018</v>
      </c>
      <c r="H64" s="528" t="s">
        <v>1019</v>
      </c>
      <c r="I64" s="531">
        <v>28.734999656677246</v>
      </c>
      <c r="J64" s="531">
        <v>32</v>
      </c>
      <c r="K64" s="532">
        <v>919.5</v>
      </c>
    </row>
    <row r="65" spans="1:11" ht="14.4" customHeight="1" x14ac:dyDescent="0.3">
      <c r="A65" s="526" t="s">
        <v>487</v>
      </c>
      <c r="B65" s="527" t="s">
        <v>488</v>
      </c>
      <c r="C65" s="528" t="s">
        <v>977</v>
      </c>
      <c r="D65" s="529" t="s">
        <v>978</v>
      </c>
      <c r="E65" s="528" t="s">
        <v>1022</v>
      </c>
      <c r="F65" s="529" t="s">
        <v>1023</v>
      </c>
      <c r="G65" s="528" t="s">
        <v>1100</v>
      </c>
      <c r="H65" s="528" t="s">
        <v>1101</v>
      </c>
      <c r="I65" s="531">
        <v>16.404999732971191</v>
      </c>
      <c r="J65" s="531">
        <v>80</v>
      </c>
      <c r="K65" s="532">
        <v>1312.0800170898437</v>
      </c>
    </row>
    <row r="66" spans="1:11" ht="14.4" customHeight="1" x14ac:dyDescent="0.3">
      <c r="A66" s="526" t="s">
        <v>487</v>
      </c>
      <c r="B66" s="527" t="s">
        <v>488</v>
      </c>
      <c r="C66" s="528" t="s">
        <v>977</v>
      </c>
      <c r="D66" s="529" t="s">
        <v>978</v>
      </c>
      <c r="E66" s="528" t="s">
        <v>1022</v>
      </c>
      <c r="F66" s="529" t="s">
        <v>1023</v>
      </c>
      <c r="G66" s="528" t="s">
        <v>1102</v>
      </c>
      <c r="H66" s="528" t="s">
        <v>1103</v>
      </c>
      <c r="I66" s="531">
        <v>1409.6500244140625</v>
      </c>
      <c r="J66" s="531">
        <v>10</v>
      </c>
      <c r="K66" s="532">
        <v>14096.5</v>
      </c>
    </row>
    <row r="67" spans="1:11" ht="14.4" customHeight="1" x14ac:dyDescent="0.3">
      <c r="A67" s="526" t="s">
        <v>487</v>
      </c>
      <c r="B67" s="527" t="s">
        <v>488</v>
      </c>
      <c r="C67" s="528" t="s">
        <v>977</v>
      </c>
      <c r="D67" s="529" t="s">
        <v>978</v>
      </c>
      <c r="E67" s="528" t="s">
        <v>1022</v>
      </c>
      <c r="F67" s="529" t="s">
        <v>1023</v>
      </c>
      <c r="G67" s="528" t="s">
        <v>1104</v>
      </c>
      <c r="H67" s="528" t="s">
        <v>1105</v>
      </c>
      <c r="I67" s="531">
        <v>4.619999885559082</v>
      </c>
      <c r="J67" s="531">
        <v>50</v>
      </c>
      <c r="K67" s="532">
        <v>231</v>
      </c>
    </row>
    <row r="68" spans="1:11" ht="14.4" customHeight="1" x14ac:dyDescent="0.3">
      <c r="A68" s="526" t="s">
        <v>487</v>
      </c>
      <c r="B68" s="527" t="s">
        <v>488</v>
      </c>
      <c r="C68" s="528" t="s">
        <v>977</v>
      </c>
      <c r="D68" s="529" t="s">
        <v>978</v>
      </c>
      <c r="E68" s="528" t="s">
        <v>1022</v>
      </c>
      <c r="F68" s="529" t="s">
        <v>1023</v>
      </c>
      <c r="G68" s="528" t="s">
        <v>1106</v>
      </c>
      <c r="H68" s="528" t="s">
        <v>1107</v>
      </c>
      <c r="I68" s="531">
        <v>2173.5</v>
      </c>
      <c r="J68" s="531">
        <v>8</v>
      </c>
      <c r="K68" s="532">
        <v>17388</v>
      </c>
    </row>
    <row r="69" spans="1:11" ht="14.4" customHeight="1" x14ac:dyDescent="0.3">
      <c r="A69" s="526" t="s">
        <v>487</v>
      </c>
      <c r="B69" s="527" t="s">
        <v>488</v>
      </c>
      <c r="C69" s="528" t="s">
        <v>977</v>
      </c>
      <c r="D69" s="529" t="s">
        <v>978</v>
      </c>
      <c r="E69" s="528" t="s">
        <v>1022</v>
      </c>
      <c r="F69" s="529" t="s">
        <v>1023</v>
      </c>
      <c r="G69" s="528" t="s">
        <v>1052</v>
      </c>
      <c r="H69" s="528" t="s">
        <v>1053</v>
      </c>
      <c r="I69" s="531">
        <v>79.610000610351563</v>
      </c>
      <c r="J69" s="531">
        <v>8</v>
      </c>
      <c r="K69" s="532">
        <v>636.87001037597656</v>
      </c>
    </row>
    <row r="70" spans="1:11" ht="14.4" customHeight="1" x14ac:dyDescent="0.3">
      <c r="A70" s="526" t="s">
        <v>487</v>
      </c>
      <c r="B70" s="527" t="s">
        <v>488</v>
      </c>
      <c r="C70" s="528" t="s">
        <v>977</v>
      </c>
      <c r="D70" s="529" t="s">
        <v>978</v>
      </c>
      <c r="E70" s="528" t="s">
        <v>1022</v>
      </c>
      <c r="F70" s="529" t="s">
        <v>1023</v>
      </c>
      <c r="G70" s="528" t="s">
        <v>1108</v>
      </c>
      <c r="H70" s="528" t="s">
        <v>1109</v>
      </c>
      <c r="I70" s="531">
        <v>4.8000001907348633</v>
      </c>
      <c r="J70" s="531">
        <v>100</v>
      </c>
      <c r="K70" s="532">
        <v>480</v>
      </c>
    </row>
    <row r="71" spans="1:11" ht="14.4" customHeight="1" x14ac:dyDescent="0.3">
      <c r="A71" s="526" t="s">
        <v>487</v>
      </c>
      <c r="B71" s="527" t="s">
        <v>488</v>
      </c>
      <c r="C71" s="528" t="s">
        <v>977</v>
      </c>
      <c r="D71" s="529" t="s">
        <v>978</v>
      </c>
      <c r="E71" s="528" t="s">
        <v>1022</v>
      </c>
      <c r="F71" s="529" t="s">
        <v>1023</v>
      </c>
      <c r="G71" s="528" t="s">
        <v>1110</v>
      </c>
      <c r="H71" s="528" t="s">
        <v>1111</v>
      </c>
      <c r="I71" s="531">
        <v>6527</v>
      </c>
      <c r="J71" s="531">
        <v>1</v>
      </c>
      <c r="K71" s="532">
        <v>6527</v>
      </c>
    </row>
    <row r="72" spans="1:11" ht="14.4" customHeight="1" x14ac:dyDescent="0.3">
      <c r="A72" s="526" t="s">
        <v>487</v>
      </c>
      <c r="B72" s="527" t="s">
        <v>488</v>
      </c>
      <c r="C72" s="528" t="s">
        <v>977</v>
      </c>
      <c r="D72" s="529" t="s">
        <v>978</v>
      </c>
      <c r="E72" s="528" t="s">
        <v>1022</v>
      </c>
      <c r="F72" s="529" t="s">
        <v>1023</v>
      </c>
      <c r="G72" s="528" t="s">
        <v>1112</v>
      </c>
      <c r="H72" s="528" t="s">
        <v>1113</v>
      </c>
      <c r="I72" s="531">
        <v>9099.2001953125</v>
      </c>
      <c r="J72" s="531">
        <v>20</v>
      </c>
      <c r="K72" s="532">
        <v>181984</v>
      </c>
    </row>
    <row r="73" spans="1:11" ht="14.4" customHeight="1" x14ac:dyDescent="0.3">
      <c r="A73" s="526" t="s">
        <v>487</v>
      </c>
      <c r="B73" s="527" t="s">
        <v>488</v>
      </c>
      <c r="C73" s="528" t="s">
        <v>977</v>
      </c>
      <c r="D73" s="529" t="s">
        <v>978</v>
      </c>
      <c r="E73" s="528" t="s">
        <v>1022</v>
      </c>
      <c r="F73" s="529" t="s">
        <v>1023</v>
      </c>
      <c r="G73" s="528" t="s">
        <v>1056</v>
      </c>
      <c r="H73" s="528" t="s">
        <v>1057</v>
      </c>
      <c r="I73" s="531">
        <v>1.0950000286102295</v>
      </c>
      <c r="J73" s="531">
        <v>200</v>
      </c>
      <c r="K73" s="532">
        <v>219</v>
      </c>
    </row>
    <row r="74" spans="1:11" ht="14.4" customHeight="1" x14ac:dyDescent="0.3">
      <c r="A74" s="526" t="s">
        <v>487</v>
      </c>
      <c r="B74" s="527" t="s">
        <v>488</v>
      </c>
      <c r="C74" s="528" t="s">
        <v>977</v>
      </c>
      <c r="D74" s="529" t="s">
        <v>978</v>
      </c>
      <c r="E74" s="528" t="s">
        <v>1022</v>
      </c>
      <c r="F74" s="529" t="s">
        <v>1023</v>
      </c>
      <c r="G74" s="528" t="s">
        <v>1058</v>
      </c>
      <c r="H74" s="528" t="s">
        <v>1059</v>
      </c>
      <c r="I74" s="531">
        <v>0.47999998927116394</v>
      </c>
      <c r="J74" s="531">
        <v>100</v>
      </c>
      <c r="K74" s="532">
        <v>48</v>
      </c>
    </row>
    <row r="75" spans="1:11" ht="14.4" customHeight="1" x14ac:dyDescent="0.3">
      <c r="A75" s="526" t="s">
        <v>487</v>
      </c>
      <c r="B75" s="527" t="s">
        <v>488</v>
      </c>
      <c r="C75" s="528" t="s">
        <v>977</v>
      </c>
      <c r="D75" s="529" t="s">
        <v>978</v>
      </c>
      <c r="E75" s="528" t="s">
        <v>1022</v>
      </c>
      <c r="F75" s="529" t="s">
        <v>1023</v>
      </c>
      <c r="G75" s="528" t="s">
        <v>1114</v>
      </c>
      <c r="H75" s="528" t="s">
        <v>1115</v>
      </c>
      <c r="I75" s="531">
        <v>12.100000381469727</v>
      </c>
      <c r="J75" s="531">
        <v>30</v>
      </c>
      <c r="K75" s="532">
        <v>363</v>
      </c>
    </row>
    <row r="76" spans="1:11" ht="14.4" customHeight="1" x14ac:dyDescent="0.3">
      <c r="A76" s="526" t="s">
        <v>487</v>
      </c>
      <c r="B76" s="527" t="s">
        <v>488</v>
      </c>
      <c r="C76" s="528" t="s">
        <v>977</v>
      </c>
      <c r="D76" s="529" t="s">
        <v>978</v>
      </c>
      <c r="E76" s="528" t="s">
        <v>1022</v>
      </c>
      <c r="F76" s="529" t="s">
        <v>1023</v>
      </c>
      <c r="G76" s="528" t="s">
        <v>1116</v>
      </c>
      <c r="H76" s="528" t="s">
        <v>1117</v>
      </c>
      <c r="I76" s="531">
        <v>2.0799999237060547</v>
      </c>
      <c r="J76" s="531">
        <v>20</v>
      </c>
      <c r="K76" s="532">
        <v>41.580001831054688</v>
      </c>
    </row>
    <row r="77" spans="1:11" ht="14.4" customHeight="1" x14ac:dyDescent="0.3">
      <c r="A77" s="526" t="s">
        <v>487</v>
      </c>
      <c r="B77" s="527" t="s">
        <v>488</v>
      </c>
      <c r="C77" s="528" t="s">
        <v>977</v>
      </c>
      <c r="D77" s="529" t="s">
        <v>978</v>
      </c>
      <c r="E77" s="528" t="s">
        <v>1022</v>
      </c>
      <c r="F77" s="529" t="s">
        <v>1023</v>
      </c>
      <c r="G77" s="528" t="s">
        <v>1076</v>
      </c>
      <c r="H77" s="528" t="s">
        <v>1077</v>
      </c>
      <c r="I77" s="531">
        <v>3.75</v>
      </c>
      <c r="J77" s="531">
        <v>80</v>
      </c>
      <c r="K77" s="532">
        <v>300</v>
      </c>
    </row>
    <row r="78" spans="1:11" ht="14.4" customHeight="1" x14ac:dyDescent="0.3">
      <c r="A78" s="526" t="s">
        <v>487</v>
      </c>
      <c r="B78" s="527" t="s">
        <v>488</v>
      </c>
      <c r="C78" s="528" t="s">
        <v>977</v>
      </c>
      <c r="D78" s="529" t="s">
        <v>978</v>
      </c>
      <c r="E78" s="528" t="s">
        <v>1118</v>
      </c>
      <c r="F78" s="529" t="s">
        <v>1119</v>
      </c>
      <c r="G78" s="528" t="s">
        <v>1120</v>
      </c>
      <c r="H78" s="528" t="s">
        <v>1121</v>
      </c>
      <c r="I78" s="531">
        <v>10.890000343322754</v>
      </c>
      <c r="J78" s="531">
        <v>30</v>
      </c>
      <c r="K78" s="532">
        <v>326.70001220703125</v>
      </c>
    </row>
    <row r="79" spans="1:11" ht="14.4" customHeight="1" x14ac:dyDescent="0.3">
      <c r="A79" s="526" t="s">
        <v>487</v>
      </c>
      <c r="B79" s="527" t="s">
        <v>488</v>
      </c>
      <c r="C79" s="528" t="s">
        <v>977</v>
      </c>
      <c r="D79" s="529" t="s">
        <v>978</v>
      </c>
      <c r="E79" s="528" t="s">
        <v>1078</v>
      </c>
      <c r="F79" s="529" t="s">
        <v>1079</v>
      </c>
      <c r="G79" s="528" t="s">
        <v>1122</v>
      </c>
      <c r="H79" s="528" t="s">
        <v>1123</v>
      </c>
      <c r="I79" s="531">
        <v>490</v>
      </c>
      <c r="J79" s="531">
        <v>30</v>
      </c>
      <c r="K79" s="532">
        <v>14700</v>
      </c>
    </row>
    <row r="80" spans="1:11" ht="14.4" customHeight="1" x14ac:dyDescent="0.3">
      <c r="A80" s="526" t="s">
        <v>487</v>
      </c>
      <c r="B80" s="527" t="s">
        <v>488</v>
      </c>
      <c r="C80" s="528" t="s">
        <v>977</v>
      </c>
      <c r="D80" s="529" t="s">
        <v>978</v>
      </c>
      <c r="E80" s="528" t="s">
        <v>1078</v>
      </c>
      <c r="F80" s="529" t="s">
        <v>1079</v>
      </c>
      <c r="G80" s="528" t="s">
        <v>1080</v>
      </c>
      <c r="H80" s="528" t="s">
        <v>1081</v>
      </c>
      <c r="I80" s="531">
        <v>0.30000001192092896</v>
      </c>
      <c r="J80" s="531">
        <v>100</v>
      </c>
      <c r="K80" s="532">
        <v>30</v>
      </c>
    </row>
    <row r="81" spans="1:11" ht="14.4" customHeight="1" x14ac:dyDescent="0.3">
      <c r="A81" s="526" t="s">
        <v>487</v>
      </c>
      <c r="B81" s="527" t="s">
        <v>488</v>
      </c>
      <c r="C81" s="528" t="s">
        <v>977</v>
      </c>
      <c r="D81" s="529" t="s">
        <v>978</v>
      </c>
      <c r="E81" s="528" t="s">
        <v>1078</v>
      </c>
      <c r="F81" s="529" t="s">
        <v>1079</v>
      </c>
      <c r="G81" s="528" t="s">
        <v>1086</v>
      </c>
      <c r="H81" s="528" t="s">
        <v>1087</v>
      </c>
      <c r="I81" s="531">
        <v>0.54000002145767212</v>
      </c>
      <c r="J81" s="531">
        <v>100</v>
      </c>
      <c r="K81" s="532">
        <v>54</v>
      </c>
    </row>
    <row r="82" spans="1:11" ht="14.4" customHeight="1" x14ac:dyDescent="0.3">
      <c r="A82" s="526" t="s">
        <v>487</v>
      </c>
      <c r="B82" s="527" t="s">
        <v>488</v>
      </c>
      <c r="C82" s="528" t="s">
        <v>977</v>
      </c>
      <c r="D82" s="529" t="s">
        <v>978</v>
      </c>
      <c r="E82" s="528" t="s">
        <v>1078</v>
      </c>
      <c r="F82" s="529" t="s">
        <v>1079</v>
      </c>
      <c r="G82" s="528" t="s">
        <v>1124</v>
      </c>
      <c r="H82" s="528" t="s">
        <v>1125</v>
      </c>
      <c r="I82" s="531">
        <v>725.760009765625</v>
      </c>
      <c r="J82" s="531">
        <v>30</v>
      </c>
      <c r="K82" s="532">
        <v>21772.80029296875</v>
      </c>
    </row>
    <row r="83" spans="1:11" ht="14.4" customHeight="1" x14ac:dyDescent="0.3">
      <c r="A83" s="526" t="s">
        <v>487</v>
      </c>
      <c r="B83" s="527" t="s">
        <v>488</v>
      </c>
      <c r="C83" s="528" t="s">
        <v>977</v>
      </c>
      <c r="D83" s="529" t="s">
        <v>978</v>
      </c>
      <c r="E83" s="528" t="s">
        <v>1088</v>
      </c>
      <c r="F83" s="529" t="s">
        <v>1089</v>
      </c>
      <c r="G83" s="528" t="s">
        <v>1090</v>
      </c>
      <c r="H83" s="528" t="s">
        <v>1091</v>
      </c>
      <c r="I83" s="531">
        <v>0.6875</v>
      </c>
      <c r="J83" s="531">
        <v>800</v>
      </c>
      <c r="K83" s="532">
        <v>550</v>
      </c>
    </row>
    <row r="84" spans="1:11" ht="14.4" customHeight="1" x14ac:dyDescent="0.3">
      <c r="A84" s="526" t="s">
        <v>487</v>
      </c>
      <c r="B84" s="527" t="s">
        <v>488</v>
      </c>
      <c r="C84" s="528" t="s">
        <v>977</v>
      </c>
      <c r="D84" s="529" t="s">
        <v>978</v>
      </c>
      <c r="E84" s="528" t="s">
        <v>1088</v>
      </c>
      <c r="F84" s="529" t="s">
        <v>1089</v>
      </c>
      <c r="G84" s="528" t="s">
        <v>1092</v>
      </c>
      <c r="H84" s="528" t="s">
        <v>1093</v>
      </c>
      <c r="I84" s="531">
        <v>0.68999999761581421</v>
      </c>
      <c r="J84" s="531">
        <v>1000</v>
      </c>
      <c r="K84" s="532">
        <v>690</v>
      </c>
    </row>
    <row r="85" spans="1:11" ht="14.4" customHeight="1" x14ac:dyDescent="0.3">
      <c r="A85" s="526" t="s">
        <v>487</v>
      </c>
      <c r="B85" s="527" t="s">
        <v>488</v>
      </c>
      <c r="C85" s="528" t="s">
        <v>977</v>
      </c>
      <c r="D85" s="529" t="s">
        <v>978</v>
      </c>
      <c r="E85" s="528" t="s">
        <v>1088</v>
      </c>
      <c r="F85" s="529" t="s">
        <v>1089</v>
      </c>
      <c r="G85" s="528" t="s">
        <v>1094</v>
      </c>
      <c r="H85" s="528" t="s">
        <v>1095</v>
      </c>
      <c r="I85" s="531">
        <v>0.68666666746139526</v>
      </c>
      <c r="J85" s="531">
        <v>800</v>
      </c>
      <c r="K85" s="532">
        <v>550</v>
      </c>
    </row>
    <row r="86" spans="1:11" ht="14.4" customHeight="1" x14ac:dyDescent="0.3">
      <c r="A86" s="526" t="s">
        <v>487</v>
      </c>
      <c r="B86" s="527" t="s">
        <v>488</v>
      </c>
      <c r="C86" s="528" t="s">
        <v>977</v>
      </c>
      <c r="D86" s="529" t="s">
        <v>978</v>
      </c>
      <c r="E86" s="528" t="s">
        <v>1088</v>
      </c>
      <c r="F86" s="529" t="s">
        <v>1089</v>
      </c>
      <c r="G86" s="528" t="s">
        <v>1096</v>
      </c>
      <c r="H86" s="528" t="s">
        <v>1097</v>
      </c>
      <c r="I86" s="531">
        <v>7.4975000619888306</v>
      </c>
      <c r="J86" s="531">
        <v>120</v>
      </c>
      <c r="K86" s="532">
        <v>899.89999389648437</v>
      </c>
    </row>
    <row r="87" spans="1:11" ht="14.4" customHeight="1" x14ac:dyDescent="0.3">
      <c r="A87" s="526" t="s">
        <v>487</v>
      </c>
      <c r="B87" s="527" t="s">
        <v>488</v>
      </c>
      <c r="C87" s="528" t="s">
        <v>977</v>
      </c>
      <c r="D87" s="529" t="s">
        <v>978</v>
      </c>
      <c r="E87" s="528" t="s">
        <v>1126</v>
      </c>
      <c r="F87" s="529" t="s">
        <v>1127</v>
      </c>
      <c r="G87" s="528" t="s">
        <v>1128</v>
      </c>
      <c r="H87" s="528" t="s">
        <v>1129</v>
      </c>
      <c r="I87" s="531">
        <v>820.4000244140625</v>
      </c>
      <c r="J87" s="531">
        <v>2</v>
      </c>
      <c r="K87" s="532">
        <v>1640.800048828125</v>
      </c>
    </row>
    <row r="88" spans="1:11" ht="14.4" customHeight="1" x14ac:dyDescent="0.3">
      <c r="A88" s="526" t="s">
        <v>487</v>
      </c>
      <c r="B88" s="527" t="s">
        <v>488</v>
      </c>
      <c r="C88" s="528" t="s">
        <v>505</v>
      </c>
      <c r="D88" s="529" t="s">
        <v>506</v>
      </c>
      <c r="E88" s="528" t="s">
        <v>986</v>
      </c>
      <c r="F88" s="529" t="s">
        <v>987</v>
      </c>
      <c r="G88" s="528" t="s">
        <v>1130</v>
      </c>
      <c r="H88" s="528" t="s">
        <v>1131</v>
      </c>
      <c r="I88" s="531">
        <v>0.63999998569488525</v>
      </c>
      <c r="J88" s="531">
        <v>500</v>
      </c>
      <c r="K88" s="532">
        <v>320</v>
      </c>
    </row>
    <row r="89" spans="1:11" ht="14.4" customHeight="1" x14ac:dyDescent="0.3">
      <c r="A89" s="526" t="s">
        <v>487</v>
      </c>
      <c r="B89" s="527" t="s">
        <v>488</v>
      </c>
      <c r="C89" s="528" t="s">
        <v>505</v>
      </c>
      <c r="D89" s="529" t="s">
        <v>506</v>
      </c>
      <c r="E89" s="528" t="s">
        <v>986</v>
      </c>
      <c r="F89" s="529" t="s">
        <v>987</v>
      </c>
      <c r="G89" s="528" t="s">
        <v>1132</v>
      </c>
      <c r="H89" s="528" t="s">
        <v>1133</v>
      </c>
      <c r="I89" s="531">
        <v>13.050000190734863</v>
      </c>
      <c r="J89" s="531">
        <v>140</v>
      </c>
      <c r="K89" s="532">
        <v>1826.3199462890625</v>
      </c>
    </row>
    <row r="90" spans="1:11" ht="14.4" customHeight="1" x14ac:dyDescent="0.3">
      <c r="A90" s="526" t="s">
        <v>487</v>
      </c>
      <c r="B90" s="527" t="s">
        <v>488</v>
      </c>
      <c r="C90" s="528" t="s">
        <v>505</v>
      </c>
      <c r="D90" s="529" t="s">
        <v>506</v>
      </c>
      <c r="E90" s="528" t="s">
        <v>986</v>
      </c>
      <c r="F90" s="529" t="s">
        <v>987</v>
      </c>
      <c r="G90" s="528" t="s">
        <v>1134</v>
      </c>
      <c r="H90" s="528" t="s">
        <v>1135</v>
      </c>
      <c r="I90" s="531">
        <v>0.30666667222976685</v>
      </c>
      <c r="J90" s="531">
        <v>9500</v>
      </c>
      <c r="K90" s="532">
        <v>2915</v>
      </c>
    </row>
    <row r="91" spans="1:11" ht="14.4" customHeight="1" x14ac:dyDescent="0.3">
      <c r="A91" s="526" t="s">
        <v>487</v>
      </c>
      <c r="B91" s="527" t="s">
        <v>488</v>
      </c>
      <c r="C91" s="528" t="s">
        <v>505</v>
      </c>
      <c r="D91" s="529" t="s">
        <v>506</v>
      </c>
      <c r="E91" s="528" t="s">
        <v>986</v>
      </c>
      <c r="F91" s="529" t="s">
        <v>987</v>
      </c>
      <c r="G91" s="528" t="s">
        <v>1136</v>
      </c>
      <c r="H91" s="528" t="s">
        <v>1137</v>
      </c>
      <c r="I91" s="531">
        <v>7.5399999618530273</v>
      </c>
      <c r="J91" s="531">
        <v>10</v>
      </c>
      <c r="K91" s="532">
        <v>75.419998168945313</v>
      </c>
    </row>
    <row r="92" spans="1:11" ht="14.4" customHeight="1" x14ac:dyDescent="0.3">
      <c r="A92" s="526" t="s">
        <v>487</v>
      </c>
      <c r="B92" s="527" t="s">
        <v>488</v>
      </c>
      <c r="C92" s="528" t="s">
        <v>505</v>
      </c>
      <c r="D92" s="529" t="s">
        <v>506</v>
      </c>
      <c r="E92" s="528" t="s">
        <v>986</v>
      </c>
      <c r="F92" s="529" t="s">
        <v>987</v>
      </c>
      <c r="G92" s="528" t="s">
        <v>1138</v>
      </c>
      <c r="H92" s="528" t="s">
        <v>1139</v>
      </c>
      <c r="I92" s="531">
        <v>20.110000610351563</v>
      </c>
      <c r="J92" s="531">
        <v>25</v>
      </c>
      <c r="K92" s="532">
        <v>502.80999755859375</v>
      </c>
    </row>
    <row r="93" spans="1:11" ht="14.4" customHeight="1" x14ac:dyDescent="0.3">
      <c r="A93" s="526" t="s">
        <v>487</v>
      </c>
      <c r="B93" s="527" t="s">
        <v>488</v>
      </c>
      <c r="C93" s="528" t="s">
        <v>505</v>
      </c>
      <c r="D93" s="529" t="s">
        <v>506</v>
      </c>
      <c r="E93" s="528" t="s">
        <v>986</v>
      </c>
      <c r="F93" s="529" t="s">
        <v>987</v>
      </c>
      <c r="G93" s="528" t="s">
        <v>1140</v>
      </c>
      <c r="H93" s="528" t="s">
        <v>1141</v>
      </c>
      <c r="I93" s="531">
        <v>22.147499561309814</v>
      </c>
      <c r="J93" s="531">
        <v>150</v>
      </c>
      <c r="K93" s="532">
        <v>3322</v>
      </c>
    </row>
    <row r="94" spans="1:11" ht="14.4" customHeight="1" x14ac:dyDescent="0.3">
      <c r="A94" s="526" t="s">
        <v>487</v>
      </c>
      <c r="B94" s="527" t="s">
        <v>488</v>
      </c>
      <c r="C94" s="528" t="s">
        <v>505</v>
      </c>
      <c r="D94" s="529" t="s">
        <v>506</v>
      </c>
      <c r="E94" s="528" t="s">
        <v>986</v>
      </c>
      <c r="F94" s="529" t="s">
        <v>987</v>
      </c>
      <c r="G94" s="528" t="s">
        <v>1142</v>
      </c>
      <c r="H94" s="528" t="s">
        <v>1143</v>
      </c>
      <c r="I94" s="531">
        <v>16.329999923706055</v>
      </c>
      <c r="J94" s="531">
        <v>75</v>
      </c>
      <c r="K94" s="532">
        <v>1224.75</v>
      </c>
    </row>
    <row r="95" spans="1:11" ht="14.4" customHeight="1" x14ac:dyDescent="0.3">
      <c r="A95" s="526" t="s">
        <v>487</v>
      </c>
      <c r="B95" s="527" t="s">
        <v>488</v>
      </c>
      <c r="C95" s="528" t="s">
        <v>505</v>
      </c>
      <c r="D95" s="529" t="s">
        <v>506</v>
      </c>
      <c r="E95" s="528" t="s">
        <v>986</v>
      </c>
      <c r="F95" s="529" t="s">
        <v>987</v>
      </c>
      <c r="G95" s="528" t="s">
        <v>1144</v>
      </c>
      <c r="H95" s="528" t="s">
        <v>1145</v>
      </c>
      <c r="I95" s="531">
        <v>0.85000002384185791</v>
      </c>
      <c r="J95" s="531">
        <v>100</v>
      </c>
      <c r="K95" s="532">
        <v>85</v>
      </c>
    </row>
    <row r="96" spans="1:11" ht="14.4" customHeight="1" x14ac:dyDescent="0.3">
      <c r="A96" s="526" t="s">
        <v>487</v>
      </c>
      <c r="B96" s="527" t="s">
        <v>488</v>
      </c>
      <c r="C96" s="528" t="s">
        <v>505</v>
      </c>
      <c r="D96" s="529" t="s">
        <v>506</v>
      </c>
      <c r="E96" s="528" t="s">
        <v>986</v>
      </c>
      <c r="F96" s="529" t="s">
        <v>987</v>
      </c>
      <c r="G96" s="528" t="s">
        <v>1000</v>
      </c>
      <c r="H96" s="528" t="s">
        <v>1001</v>
      </c>
      <c r="I96" s="531">
        <v>98.376665751139328</v>
      </c>
      <c r="J96" s="531">
        <v>25</v>
      </c>
      <c r="K96" s="532">
        <v>2459.4499816894531</v>
      </c>
    </row>
    <row r="97" spans="1:11" ht="14.4" customHeight="1" x14ac:dyDescent="0.3">
      <c r="A97" s="526" t="s">
        <v>487</v>
      </c>
      <c r="B97" s="527" t="s">
        <v>488</v>
      </c>
      <c r="C97" s="528" t="s">
        <v>505</v>
      </c>
      <c r="D97" s="529" t="s">
        <v>506</v>
      </c>
      <c r="E97" s="528" t="s">
        <v>986</v>
      </c>
      <c r="F97" s="529" t="s">
        <v>987</v>
      </c>
      <c r="G97" s="528" t="s">
        <v>1004</v>
      </c>
      <c r="H97" s="528" t="s">
        <v>1005</v>
      </c>
      <c r="I97" s="531">
        <v>8.5799999237060547</v>
      </c>
      <c r="J97" s="531">
        <v>12</v>
      </c>
      <c r="K97" s="532">
        <v>102.95999908447266</v>
      </c>
    </row>
    <row r="98" spans="1:11" ht="14.4" customHeight="1" x14ac:dyDescent="0.3">
      <c r="A98" s="526" t="s">
        <v>487</v>
      </c>
      <c r="B98" s="527" t="s">
        <v>488</v>
      </c>
      <c r="C98" s="528" t="s">
        <v>505</v>
      </c>
      <c r="D98" s="529" t="s">
        <v>506</v>
      </c>
      <c r="E98" s="528" t="s">
        <v>986</v>
      </c>
      <c r="F98" s="529" t="s">
        <v>987</v>
      </c>
      <c r="G98" s="528" t="s">
        <v>1146</v>
      </c>
      <c r="H98" s="528" t="s">
        <v>1147</v>
      </c>
      <c r="I98" s="531">
        <v>1.6399999856948853</v>
      </c>
      <c r="J98" s="531">
        <v>40</v>
      </c>
      <c r="K98" s="532">
        <v>65.479999542236328</v>
      </c>
    </row>
    <row r="99" spans="1:11" ht="14.4" customHeight="1" x14ac:dyDescent="0.3">
      <c r="A99" s="526" t="s">
        <v>487</v>
      </c>
      <c r="B99" s="527" t="s">
        <v>488</v>
      </c>
      <c r="C99" s="528" t="s">
        <v>505</v>
      </c>
      <c r="D99" s="529" t="s">
        <v>506</v>
      </c>
      <c r="E99" s="528" t="s">
        <v>986</v>
      </c>
      <c r="F99" s="529" t="s">
        <v>987</v>
      </c>
      <c r="G99" s="528" t="s">
        <v>1018</v>
      </c>
      <c r="H99" s="528" t="s">
        <v>1019</v>
      </c>
      <c r="I99" s="531">
        <v>28.734999656677246</v>
      </c>
      <c r="J99" s="531">
        <v>74</v>
      </c>
      <c r="K99" s="532">
        <v>2126.52001953125</v>
      </c>
    </row>
    <row r="100" spans="1:11" ht="14.4" customHeight="1" x14ac:dyDescent="0.3">
      <c r="A100" s="526" t="s">
        <v>487</v>
      </c>
      <c r="B100" s="527" t="s">
        <v>488</v>
      </c>
      <c r="C100" s="528" t="s">
        <v>505</v>
      </c>
      <c r="D100" s="529" t="s">
        <v>506</v>
      </c>
      <c r="E100" s="528" t="s">
        <v>1022</v>
      </c>
      <c r="F100" s="529" t="s">
        <v>1023</v>
      </c>
      <c r="G100" s="528" t="s">
        <v>1024</v>
      </c>
      <c r="H100" s="528" t="s">
        <v>1025</v>
      </c>
      <c r="I100" s="531">
        <v>2.9000000953674316</v>
      </c>
      <c r="J100" s="531">
        <v>100</v>
      </c>
      <c r="K100" s="532">
        <v>290</v>
      </c>
    </row>
    <row r="101" spans="1:11" ht="14.4" customHeight="1" x14ac:dyDescent="0.3">
      <c r="A101" s="526" t="s">
        <v>487</v>
      </c>
      <c r="B101" s="527" t="s">
        <v>488</v>
      </c>
      <c r="C101" s="528" t="s">
        <v>505</v>
      </c>
      <c r="D101" s="529" t="s">
        <v>506</v>
      </c>
      <c r="E101" s="528" t="s">
        <v>1022</v>
      </c>
      <c r="F101" s="529" t="s">
        <v>1023</v>
      </c>
      <c r="G101" s="528" t="s">
        <v>1148</v>
      </c>
      <c r="H101" s="528" t="s">
        <v>1149</v>
      </c>
      <c r="I101" s="531">
        <v>2.9000000953674316</v>
      </c>
      <c r="J101" s="531">
        <v>100</v>
      </c>
      <c r="K101" s="532">
        <v>290</v>
      </c>
    </row>
    <row r="102" spans="1:11" ht="14.4" customHeight="1" x14ac:dyDescent="0.3">
      <c r="A102" s="526" t="s">
        <v>487</v>
      </c>
      <c r="B102" s="527" t="s">
        <v>488</v>
      </c>
      <c r="C102" s="528" t="s">
        <v>505</v>
      </c>
      <c r="D102" s="529" t="s">
        <v>506</v>
      </c>
      <c r="E102" s="528" t="s">
        <v>1022</v>
      </c>
      <c r="F102" s="529" t="s">
        <v>1023</v>
      </c>
      <c r="G102" s="528" t="s">
        <v>1150</v>
      </c>
      <c r="H102" s="528" t="s">
        <v>1151</v>
      </c>
      <c r="I102" s="531">
        <v>425.87333170572919</v>
      </c>
      <c r="J102" s="531">
        <v>15</v>
      </c>
      <c r="K102" s="532">
        <v>6388.079833984375</v>
      </c>
    </row>
    <row r="103" spans="1:11" ht="14.4" customHeight="1" x14ac:dyDescent="0.3">
      <c r="A103" s="526" t="s">
        <v>487</v>
      </c>
      <c r="B103" s="527" t="s">
        <v>488</v>
      </c>
      <c r="C103" s="528" t="s">
        <v>505</v>
      </c>
      <c r="D103" s="529" t="s">
        <v>506</v>
      </c>
      <c r="E103" s="528" t="s">
        <v>1022</v>
      </c>
      <c r="F103" s="529" t="s">
        <v>1023</v>
      </c>
      <c r="G103" s="528" t="s">
        <v>1152</v>
      </c>
      <c r="H103" s="528" t="s">
        <v>1153</v>
      </c>
      <c r="I103" s="531">
        <v>426.92999267578125</v>
      </c>
      <c r="J103" s="531">
        <v>5</v>
      </c>
      <c r="K103" s="532">
        <v>2134.64990234375</v>
      </c>
    </row>
    <row r="104" spans="1:11" ht="14.4" customHeight="1" x14ac:dyDescent="0.3">
      <c r="A104" s="526" t="s">
        <v>487</v>
      </c>
      <c r="B104" s="527" t="s">
        <v>488</v>
      </c>
      <c r="C104" s="528" t="s">
        <v>505</v>
      </c>
      <c r="D104" s="529" t="s">
        <v>506</v>
      </c>
      <c r="E104" s="528" t="s">
        <v>1022</v>
      </c>
      <c r="F104" s="529" t="s">
        <v>1023</v>
      </c>
      <c r="G104" s="528" t="s">
        <v>1154</v>
      </c>
      <c r="H104" s="528" t="s">
        <v>1155</v>
      </c>
      <c r="I104" s="531">
        <v>309.760009765625</v>
      </c>
      <c r="J104" s="531">
        <v>20</v>
      </c>
      <c r="K104" s="532">
        <v>6195.2001953125</v>
      </c>
    </row>
    <row r="105" spans="1:11" ht="14.4" customHeight="1" x14ac:dyDescent="0.3">
      <c r="A105" s="526" t="s">
        <v>487</v>
      </c>
      <c r="B105" s="527" t="s">
        <v>488</v>
      </c>
      <c r="C105" s="528" t="s">
        <v>505</v>
      </c>
      <c r="D105" s="529" t="s">
        <v>506</v>
      </c>
      <c r="E105" s="528" t="s">
        <v>1022</v>
      </c>
      <c r="F105" s="529" t="s">
        <v>1023</v>
      </c>
      <c r="G105" s="528" t="s">
        <v>1156</v>
      </c>
      <c r="H105" s="528" t="s">
        <v>1157</v>
      </c>
      <c r="I105" s="531">
        <v>261.93500518798828</v>
      </c>
      <c r="J105" s="531">
        <v>20</v>
      </c>
      <c r="K105" s="532">
        <v>5238.739990234375</v>
      </c>
    </row>
    <row r="106" spans="1:11" ht="14.4" customHeight="1" x14ac:dyDescent="0.3">
      <c r="A106" s="526" t="s">
        <v>487</v>
      </c>
      <c r="B106" s="527" t="s">
        <v>488</v>
      </c>
      <c r="C106" s="528" t="s">
        <v>505</v>
      </c>
      <c r="D106" s="529" t="s">
        <v>506</v>
      </c>
      <c r="E106" s="528" t="s">
        <v>1022</v>
      </c>
      <c r="F106" s="529" t="s">
        <v>1023</v>
      </c>
      <c r="G106" s="528" t="s">
        <v>1158</v>
      </c>
      <c r="H106" s="528" t="s">
        <v>1159</v>
      </c>
      <c r="I106" s="531">
        <v>260.56250762939453</v>
      </c>
      <c r="J106" s="531">
        <v>20</v>
      </c>
      <c r="K106" s="532">
        <v>5211.2999267578125</v>
      </c>
    </row>
    <row r="107" spans="1:11" ht="14.4" customHeight="1" x14ac:dyDescent="0.3">
      <c r="A107" s="526" t="s">
        <v>487</v>
      </c>
      <c r="B107" s="527" t="s">
        <v>488</v>
      </c>
      <c r="C107" s="528" t="s">
        <v>505</v>
      </c>
      <c r="D107" s="529" t="s">
        <v>506</v>
      </c>
      <c r="E107" s="528" t="s">
        <v>1022</v>
      </c>
      <c r="F107" s="529" t="s">
        <v>1023</v>
      </c>
      <c r="G107" s="528" t="s">
        <v>1160</v>
      </c>
      <c r="H107" s="528" t="s">
        <v>1161</v>
      </c>
      <c r="I107" s="531">
        <v>244.42749786376953</v>
      </c>
      <c r="J107" s="531">
        <v>90</v>
      </c>
      <c r="K107" s="532">
        <v>21998.60009765625</v>
      </c>
    </row>
    <row r="108" spans="1:11" ht="14.4" customHeight="1" x14ac:dyDescent="0.3">
      <c r="A108" s="526" t="s">
        <v>487</v>
      </c>
      <c r="B108" s="527" t="s">
        <v>488</v>
      </c>
      <c r="C108" s="528" t="s">
        <v>505</v>
      </c>
      <c r="D108" s="529" t="s">
        <v>506</v>
      </c>
      <c r="E108" s="528" t="s">
        <v>1022</v>
      </c>
      <c r="F108" s="529" t="s">
        <v>1023</v>
      </c>
      <c r="G108" s="528" t="s">
        <v>1162</v>
      </c>
      <c r="H108" s="528" t="s">
        <v>1163</v>
      </c>
      <c r="I108" s="531">
        <v>244.42749786376953</v>
      </c>
      <c r="J108" s="531">
        <v>60</v>
      </c>
      <c r="K108" s="532">
        <v>14665.72021484375</v>
      </c>
    </row>
    <row r="109" spans="1:11" ht="14.4" customHeight="1" x14ac:dyDescent="0.3">
      <c r="A109" s="526" t="s">
        <v>487</v>
      </c>
      <c r="B109" s="527" t="s">
        <v>488</v>
      </c>
      <c r="C109" s="528" t="s">
        <v>505</v>
      </c>
      <c r="D109" s="529" t="s">
        <v>506</v>
      </c>
      <c r="E109" s="528" t="s">
        <v>1022</v>
      </c>
      <c r="F109" s="529" t="s">
        <v>1023</v>
      </c>
      <c r="G109" s="528" t="s">
        <v>1164</v>
      </c>
      <c r="H109" s="528" t="s">
        <v>1165</v>
      </c>
      <c r="I109" s="531">
        <v>1218.1933186848958</v>
      </c>
      <c r="J109" s="531">
        <v>4</v>
      </c>
      <c r="K109" s="532">
        <v>4875.8099365234375</v>
      </c>
    </row>
    <row r="110" spans="1:11" ht="14.4" customHeight="1" x14ac:dyDescent="0.3">
      <c r="A110" s="526" t="s">
        <v>487</v>
      </c>
      <c r="B110" s="527" t="s">
        <v>488</v>
      </c>
      <c r="C110" s="528" t="s">
        <v>505</v>
      </c>
      <c r="D110" s="529" t="s">
        <v>506</v>
      </c>
      <c r="E110" s="528" t="s">
        <v>1022</v>
      </c>
      <c r="F110" s="529" t="s">
        <v>1023</v>
      </c>
      <c r="G110" s="528" t="s">
        <v>1166</v>
      </c>
      <c r="H110" s="528" t="s">
        <v>1167</v>
      </c>
      <c r="I110" s="531">
        <v>1218.1099853515625</v>
      </c>
      <c r="J110" s="531">
        <v>1</v>
      </c>
      <c r="K110" s="532">
        <v>1218.1099853515625</v>
      </c>
    </row>
    <row r="111" spans="1:11" ht="14.4" customHeight="1" x14ac:dyDescent="0.3">
      <c r="A111" s="526" t="s">
        <v>487</v>
      </c>
      <c r="B111" s="527" t="s">
        <v>488</v>
      </c>
      <c r="C111" s="528" t="s">
        <v>505</v>
      </c>
      <c r="D111" s="529" t="s">
        <v>506</v>
      </c>
      <c r="E111" s="528" t="s">
        <v>1022</v>
      </c>
      <c r="F111" s="529" t="s">
        <v>1023</v>
      </c>
      <c r="G111" s="528" t="s">
        <v>1168</v>
      </c>
      <c r="H111" s="528" t="s">
        <v>1169</v>
      </c>
      <c r="I111" s="531">
        <v>715.90997314453125</v>
      </c>
      <c r="J111" s="531">
        <v>55</v>
      </c>
      <c r="K111" s="532">
        <v>39375.0302734375</v>
      </c>
    </row>
    <row r="112" spans="1:11" ht="14.4" customHeight="1" x14ac:dyDescent="0.3">
      <c r="A112" s="526" t="s">
        <v>487</v>
      </c>
      <c r="B112" s="527" t="s">
        <v>488</v>
      </c>
      <c r="C112" s="528" t="s">
        <v>505</v>
      </c>
      <c r="D112" s="529" t="s">
        <v>506</v>
      </c>
      <c r="E112" s="528" t="s">
        <v>1022</v>
      </c>
      <c r="F112" s="529" t="s">
        <v>1023</v>
      </c>
      <c r="G112" s="528" t="s">
        <v>1170</v>
      </c>
      <c r="H112" s="528" t="s">
        <v>1171</v>
      </c>
      <c r="I112" s="531">
        <v>1159.5799560546875</v>
      </c>
      <c r="J112" s="531">
        <v>5</v>
      </c>
      <c r="K112" s="532">
        <v>5797.89990234375</v>
      </c>
    </row>
    <row r="113" spans="1:11" ht="14.4" customHeight="1" x14ac:dyDescent="0.3">
      <c r="A113" s="526" t="s">
        <v>487</v>
      </c>
      <c r="B113" s="527" t="s">
        <v>488</v>
      </c>
      <c r="C113" s="528" t="s">
        <v>505</v>
      </c>
      <c r="D113" s="529" t="s">
        <v>506</v>
      </c>
      <c r="E113" s="528" t="s">
        <v>1022</v>
      </c>
      <c r="F113" s="529" t="s">
        <v>1023</v>
      </c>
      <c r="G113" s="528" t="s">
        <v>1172</v>
      </c>
      <c r="H113" s="528" t="s">
        <v>1173</v>
      </c>
      <c r="I113" s="531">
        <v>3389.199951171875</v>
      </c>
      <c r="J113" s="531">
        <v>5</v>
      </c>
      <c r="K113" s="532">
        <v>16946</v>
      </c>
    </row>
    <row r="114" spans="1:11" ht="14.4" customHeight="1" x14ac:dyDescent="0.3">
      <c r="A114" s="526" t="s">
        <v>487</v>
      </c>
      <c r="B114" s="527" t="s">
        <v>488</v>
      </c>
      <c r="C114" s="528" t="s">
        <v>505</v>
      </c>
      <c r="D114" s="529" t="s">
        <v>506</v>
      </c>
      <c r="E114" s="528" t="s">
        <v>1022</v>
      </c>
      <c r="F114" s="529" t="s">
        <v>1023</v>
      </c>
      <c r="G114" s="528" t="s">
        <v>1174</v>
      </c>
      <c r="H114" s="528" t="s">
        <v>1175</v>
      </c>
      <c r="I114" s="531">
        <v>1326.3900146484375</v>
      </c>
      <c r="J114" s="531">
        <v>10</v>
      </c>
      <c r="K114" s="532">
        <v>13263.900390625</v>
      </c>
    </row>
    <row r="115" spans="1:11" ht="14.4" customHeight="1" x14ac:dyDescent="0.3">
      <c r="A115" s="526" t="s">
        <v>487</v>
      </c>
      <c r="B115" s="527" t="s">
        <v>488</v>
      </c>
      <c r="C115" s="528" t="s">
        <v>505</v>
      </c>
      <c r="D115" s="529" t="s">
        <v>506</v>
      </c>
      <c r="E115" s="528" t="s">
        <v>1022</v>
      </c>
      <c r="F115" s="529" t="s">
        <v>1023</v>
      </c>
      <c r="G115" s="528" t="s">
        <v>1176</v>
      </c>
      <c r="H115" s="528" t="s">
        <v>1177</v>
      </c>
      <c r="I115" s="531">
        <v>498.51998901367187</v>
      </c>
      <c r="J115" s="531">
        <v>10</v>
      </c>
      <c r="K115" s="532">
        <v>4985.18017578125</v>
      </c>
    </row>
    <row r="116" spans="1:11" ht="14.4" customHeight="1" x14ac:dyDescent="0.3">
      <c r="A116" s="526" t="s">
        <v>487</v>
      </c>
      <c r="B116" s="527" t="s">
        <v>488</v>
      </c>
      <c r="C116" s="528" t="s">
        <v>505</v>
      </c>
      <c r="D116" s="529" t="s">
        <v>506</v>
      </c>
      <c r="E116" s="528" t="s">
        <v>1022</v>
      </c>
      <c r="F116" s="529" t="s">
        <v>1023</v>
      </c>
      <c r="G116" s="528" t="s">
        <v>1178</v>
      </c>
      <c r="H116" s="528" t="s">
        <v>1179</v>
      </c>
      <c r="I116" s="531">
        <v>1063.7499593098958</v>
      </c>
      <c r="J116" s="531">
        <v>3</v>
      </c>
      <c r="K116" s="532">
        <v>3191.2498779296875</v>
      </c>
    </row>
    <row r="117" spans="1:11" ht="14.4" customHeight="1" x14ac:dyDescent="0.3">
      <c r="A117" s="526" t="s">
        <v>487</v>
      </c>
      <c r="B117" s="527" t="s">
        <v>488</v>
      </c>
      <c r="C117" s="528" t="s">
        <v>505</v>
      </c>
      <c r="D117" s="529" t="s">
        <v>506</v>
      </c>
      <c r="E117" s="528" t="s">
        <v>1022</v>
      </c>
      <c r="F117" s="529" t="s">
        <v>1023</v>
      </c>
      <c r="G117" s="528" t="s">
        <v>1180</v>
      </c>
      <c r="H117" s="528" t="s">
        <v>1181</v>
      </c>
      <c r="I117" s="531">
        <v>952.79201660156252</v>
      </c>
      <c r="J117" s="531">
        <v>20</v>
      </c>
      <c r="K117" s="532">
        <v>21162.570107422769</v>
      </c>
    </row>
    <row r="118" spans="1:11" ht="14.4" customHeight="1" x14ac:dyDescent="0.3">
      <c r="A118" s="526" t="s">
        <v>487</v>
      </c>
      <c r="B118" s="527" t="s">
        <v>488</v>
      </c>
      <c r="C118" s="528" t="s">
        <v>505</v>
      </c>
      <c r="D118" s="529" t="s">
        <v>506</v>
      </c>
      <c r="E118" s="528" t="s">
        <v>1022</v>
      </c>
      <c r="F118" s="529" t="s">
        <v>1023</v>
      </c>
      <c r="G118" s="528" t="s">
        <v>1182</v>
      </c>
      <c r="H118" s="528" t="s">
        <v>1183</v>
      </c>
      <c r="I118" s="531">
        <v>12554.9599609375</v>
      </c>
      <c r="J118" s="531">
        <v>14</v>
      </c>
      <c r="K118" s="532">
        <v>175769.439453125</v>
      </c>
    </row>
    <row r="119" spans="1:11" ht="14.4" customHeight="1" x14ac:dyDescent="0.3">
      <c r="A119" s="526" t="s">
        <v>487</v>
      </c>
      <c r="B119" s="527" t="s">
        <v>488</v>
      </c>
      <c r="C119" s="528" t="s">
        <v>505</v>
      </c>
      <c r="D119" s="529" t="s">
        <v>506</v>
      </c>
      <c r="E119" s="528" t="s">
        <v>1022</v>
      </c>
      <c r="F119" s="529" t="s">
        <v>1023</v>
      </c>
      <c r="G119" s="528" t="s">
        <v>1184</v>
      </c>
      <c r="H119" s="528" t="s">
        <v>1185</v>
      </c>
      <c r="I119" s="531">
        <v>1645.5999755859375</v>
      </c>
      <c r="J119" s="531">
        <v>3</v>
      </c>
      <c r="K119" s="532">
        <v>4936.7899169921875</v>
      </c>
    </row>
    <row r="120" spans="1:11" ht="14.4" customHeight="1" x14ac:dyDescent="0.3">
      <c r="A120" s="526" t="s">
        <v>487</v>
      </c>
      <c r="B120" s="527" t="s">
        <v>488</v>
      </c>
      <c r="C120" s="528" t="s">
        <v>505</v>
      </c>
      <c r="D120" s="529" t="s">
        <v>506</v>
      </c>
      <c r="E120" s="528" t="s">
        <v>1022</v>
      </c>
      <c r="F120" s="529" t="s">
        <v>1023</v>
      </c>
      <c r="G120" s="528" t="s">
        <v>1186</v>
      </c>
      <c r="H120" s="528" t="s">
        <v>1187</v>
      </c>
      <c r="I120" s="531">
        <v>3216.949951171875</v>
      </c>
      <c r="J120" s="531">
        <v>1</v>
      </c>
      <c r="K120" s="532">
        <v>3216.949951171875</v>
      </c>
    </row>
    <row r="121" spans="1:11" ht="14.4" customHeight="1" x14ac:dyDescent="0.3">
      <c r="A121" s="526" t="s">
        <v>487</v>
      </c>
      <c r="B121" s="527" t="s">
        <v>488</v>
      </c>
      <c r="C121" s="528" t="s">
        <v>505</v>
      </c>
      <c r="D121" s="529" t="s">
        <v>506</v>
      </c>
      <c r="E121" s="528" t="s">
        <v>1022</v>
      </c>
      <c r="F121" s="529" t="s">
        <v>1023</v>
      </c>
      <c r="G121" s="528" t="s">
        <v>1188</v>
      </c>
      <c r="H121" s="528" t="s">
        <v>1189</v>
      </c>
      <c r="I121" s="531">
        <v>7840.7998046875</v>
      </c>
      <c r="J121" s="531">
        <v>3</v>
      </c>
      <c r="K121" s="532">
        <v>23522.3994140625</v>
      </c>
    </row>
    <row r="122" spans="1:11" ht="14.4" customHeight="1" x14ac:dyDescent="0.3">
      <c r="A122" s="526" t="s">
        <v>487</v>
      </c>
      <c r="B122" s="527" t="s">
        <v>488</v>
      </c>
      <c r="C122" s="528" t="s">
        <v>505</v>
      </c>
      <c r="D122" s="529" t="s">
        <v>506</v>
      </c>
      <c r="E122" s="528" t="s">
        <v>1022</v>
      </c>
      <c r="F122" s="529" t="s">
        <v>1023</v>
      </c>
      <c r="G122" s="528" t="s">
        <v>1190</v>
      </c>
      <c r="H122" s="528" t="s">
        <v>1191</v>
      </c>
      <c r="I122" s="531">
        <v>8276</v>
      </c>
      <c r="J122" s="531">
        <v>2</v>
      </c>
      <c r="K122" s="532">
        <v>16552</v>
      </c>
    </row>
    <row r="123" spans="1:11" ht="14.4" customHeight="1" x14ac:dyDescent="0.3">
      <c r="A123" s="526" t="s">
        <v>487</v>
      </c>
      <c r="B123" s="527" t="s">
        <v>488</v>
      </c>
      <c r="C123" s="528" t="s">
        <v>505</v>
      </c>
      <c r="D123" s="529" t="s">
        <v>506</v>
      </c>
      <c r="E123" s="528" t="s">
        <v>1022</v>
      </c>
      <c r="F123" s="529" t="s">
        <v>1023</v>
      </c>
      <c r="G123" s="528" t="s">
        <v>1192</v>
      </c>
      <c r="H123" s="528" t="s">
        <v>1193</v>
      </c>
      <c r="I123" s="531">
        <v>1569.3699951171875</v>
      </c>
      <c r="J123" s="531">
        <v>30</v>
      </c>
      <c r="K123" s="532">
        <v>47081.0986328125</v>
      </c>
    </row>
    <row r="124" spans="1:11" ht="14.4" customHeight="1" x14ac:dyDescent="0.3">
      <c r="A124" s="526" t="s">
        <v>487</v>
      </c>
      <c r="B124" s="527" t="s">
        <v>488</v>
      </c>
      <c r="C124" s="528" t="s">
        <v>505</v>
      </c>
      <c r="D124" s="529" t="s">
        <v>506</v>
      </c>
      <c r="E124" s="528" t="s">
        <v>1022</v>
      </c>
      <c r="F124" s="529" t="s">
        <v>1023</v>
      </c>
      <c r="G124" s="528" t="s">
        <v>1194</v>
      </c>
      <c r="H124" s="528" t="s">
        <v>1195</v>
      </c>
      <c r="I124" s="531">
        <v>1569.3699951171875</v>
      </c>
      <c r="J124" s="531">
        <v>15</v>
      </c>
      <c r="K124" s="532">
        <v>23540.54931640625</v>
      </c>
    </row>
    <row r="125" spans="1:11" ht="14.4" customHeight="1" x14ac:dyDescent="0.3">
      <c r="A125" s="526" t="s">
        <v>487</v>
      </c>
      <c r="B125" s="527" t="s">
        <v>488</v>
      </c>
      <c r="C125" s="528" t="s">
        <v>505</v>
      </c>
      <c r="D125" s="529" t="s">
        <v>506</v>
      </c>
      <c r="E125" s="528" t="s">
        <v>1022</v>
      </c>
      <c r="F125" s="529" t="s">
        <v>1023</v>
      </c>
      <c r="G125" s="528" t="s">
        <v>1196</v>
      </c>
      <c r="H125" s="528" t="s">
        <v>1197</v>
      </c>
      <c r="I125" s="531">
        <v>1569.3699951171875</v>
      </c>
      <c r="J125" s="531">
        <v>6</v>
      </c>
      <c r="K125" s="532">
        <v>9416.2197265625</v>
      </c>
    </row>
    <row r="126" spans="1:11" ht="14.4" customHeight="1" x14ac:dyDescent="0.3">
      <c r="A126" s="526" t="s">
        <v>487</v>
      </c>
      <c r="B126" s="527" t="s">
        <v>488</v>
      </c>
      <c r="C126" s="528" t="s">
        <v>505</v>
      </c>
      <c r="D126" s="529" t="s">
        <v>506</v>
      </c>
      <c r="E126" s="528" t="s">
        <v>1022</v>
      </c>
      <c r="F126" s="529" t="s">
        <v>1023</v>
      </c>
      <c r="G126" s="528" t="s">
        <v>1198</v>
      </c>
      <c r="H126" s="528" t="s">
        <v>1199</v>
      </c>
      <c r="I126" s="531">
        <v>1569.3699951171875</v>
      </c>
      <c r="J126" s="531">
        <v>3</v>
      </c>
      <c r="K126" s="532">
        <v>4708.10986328125</v>
      </c>
    </row>
    <row r="127" spans="1:11" ht="14.4" customHeight="1" x14ac:dyDescent="0.3">
      <c r="A127" s="526" t="s">
        <v>487</v>
      </c>
      <c r="B127" s="527" t="s">
        <v>488</v>
      </c>
      <c r="C127" s="528" t="s">
        <v>505</v>
      </c>
      <c r="D127" s="529" t="s">
        <v>506</v>
      </c>
      <c r="E127" s="528" t="s">
        <v>1022</v>
      </c>
      <c r="F127" s="529" t="s">
        <v>1023</v>
      </c>
      <c r="G127" s="528" t="s">
        <v>1200</v>
      </c>
      <c r="H127" s="528" t="s">
        <v>1201</v>
      </c>
      <c r="I127" s="531">
        <v>907.5</v>
      </c>
      <c r="J127" s="531">
        <v>250</v>
      </c>
      <c r="K127" s="532">
        <v>226874.98046875</v>
      </c>
    </row>
    <row r="128" spans="1:11" ht="14.4" customHeight="1" x14ac:dyDescent="0.3">
      <c r="A128" s="526" t="s">
        <v>487</v>
      </c>
      <c r="B128" s="527" t="s">
        <v>488</v>
      </c>
      <c r="C128" s="528" t="s">
        <v>505</v>
      </c>
      <c r="D128" s="529" t="s">
        <v>506</v>
      </c>
      <c r="E128" s="528" t="s">
        <v>1022</v>
      </c>
      <c r="F128" s="529" t="s">
        <v>1023</v>
      </c>
      <c r="G128" s="528" t="s">
        <v>1202</v>
      </c>
      <c r="H128" s="528" t="s">
        <v>1203</v>
      </c>
      <c r="I128" s="531">
        <v>1310.8299560546875</v>
      </c>
      <c r="J128" s="531">
        <v>80</v>
      </c>
      <c r="K128" s="532">
        <v>104866.3779296875</v>
      </c>
    </row>
    <row r="129" spans="1:11" ht="14.4" customHeight="1" x14ac:dyDescent="0.3">
      <c r="A129" s="526" t="s">
        <v>487</v>
      </c>
      <c r="B129" s="527" t="s">
        <v>488</v>
      </c>
      <c r="C129" s="528" t="s">
        <v>505</v>
      </c>
      <c r="D129" s="529" t="s">
        <v>506</v>
      </c>
      <c r="E129" s="528" t="s">
        <v>1022</v>
      </c>
      <c r="F129" s="529" t="s">
        <v>1023</v>
      </c>
      <c r="G129" s="528" t="s">
        <v>1204</v>
      </c>
      <c r="H129" s="528" t="s">
        <v>1205</v>
      </c>
      <c r="I129" s="531">
        <v>5674.89990234375</v>
      </c>
      <c r="J129" s="531">
        <v>2</v>
      </c>
      <c r="K129" s="532">
        <v>11349.7998046875</v>
      </c>
    </row>
    <row r="130" spans="1:11" ht="14.4" customHeight="1" x14ac:dyDescent="0.3">
      <c r="A130" s="526" t="s">
        <v>487</v>
      </c>
      <c r="B130" s="527" t="s">
        <v>488</v>
      </c>
      <c r="C130" s="528" t="s">
        <v>505</v>
      </c>
      <c r="D130" s="529" t="s">
        <v>506</v>
      </c>
      <c r="E130" s="528" t="s">
        <v>1022</v>
      </c>
      <c r="F130" s="529" t="s">
        <v>1023</v>
      </c>
      <c r="G130" s="528" t="s">
        <v>1206</v>
      </c>
      <c r="H130" s="528" t="s">
        <v>1207</v>
      </c>
      <c r="I130" s="531">
        <v>2204.6201171875</v>
      </c>
      <c r="J130" s="531">
        <v>5</v>
      </c>
      <c r="K130" s="532">
        <v>11023.099609375</v>
      </c>
    </row>
    <row r="131" spans="1:11" ht="14.4" customHeight="1" x14ac:dyDescent="0.3">
      <c r="A131" s="526" t="s">
        <v>487</v>
      </c>
      <c r="B131" s="527" t="s">
        <v>488</v>
      </c>
      <c r="C131" s="528" t="s">
        <v>505</v>
      </c>
      <c r="D131" s="529" t="s">
        <v>506</v>
      </c>
      <c r="E131" s="528" t="s">
        <v>1022</v>
      </c>
      <c r="F131" s="529" t="s">
        <v>1023</v>
      </c>
      <c r="G131" s="528" t="s">
        <v>1208</v>
      </c>
      <c r="H131" s="528" t="s">
        <v>1209</v>
      </c>
      <c r="I131" s="531">
        <v>926.25</v>
      </c>
      <c r="J131" s="531">
        <v>1</v>
      </c>
      <c r="K131" s="532">
        <v>926.25</v>
      </c>
    </row>
    <row r="132" spans="1:11" ht="14.4" customHeight="1" x14ac:dyDescent="0.3">
      <c r="A132" s="526" t="s">
        <v>487</v>
      </c>
      <c r="B132" s="527" t="s">
        <v>488</v>
      </c>
      <c r="C132" s="528" t="s">
        <v>505</v>
      </c>
      <c r="D132" s="529" t="s">
        <v>506</v>
      </c>
      <c r="E132" s="528" t="s">
        <v>1022</v>
      </c>
      <c r="F132" s="529" t="s">
        <v>1023</v>
      </c>
      <c r="G132" s="528" t="s">
        <v>1210</v>
      </c>
      <c r="H132" s="528" t="s">
        <v>1211</v>
      </c>
      <c r="I132" s="531">
        <v>2117.5</v>
      </c>
      <c r="J132" s="531">
        <v>30</v>
      </c>
      <c r="K132" s="532">
        <v>63525</v>
      </c>
    </row>
    <row r="133" spans="1:11" ht="14.4" customHeight="1" x14ac:dyDescent="0.3">
      <c r="A133" s="526" t="s">
        <v>487</v>
      </c>
      <c r="B133" s="527" t="s">
        <v>488</v>
      </c>
      <c r="C133" s="528" t="s">
        <v>505</v>
      </c>
      <c r="D133" s="529" t="s">
        <v>506</v>
      </c>
      <c r="E133" s="528" t="s">
        <v>1022</v>
      </c>
      <c r="F133" s="529" t="s">
        <v>1023</v>
      </c>
      <c r="G133" s="528" t="s">
        <v>1212</v>
      </c>
      <c r="H133" s="528" t="s">
        <v>1213</v>
      </c>
      <c r="I133" s="531">
        <v>8139.780110677083</v>
      </c>
      <c r="J133" s="531">
        <v>5</v>
      </c>
      <c r="K133" s="532">
        <v>40697.4697265625</v>
      </c>
    </row>
    <row r="134" spans="1:11" ht="14.4" customHeight="1" x14ac:dyDescent="0.3">
      <c r="A134" s="526" t="s">
        <v>487</v>
      </c>
      <c r="B134" s="527" t="s">
        <v>488</v>
      </c>
      <c r="C134" s="528" t="s">
        <v>505</v>
      </c>
      <c r="D134" s="529" t="s">
        <v>506</v>
      </c>
      <c r="E134" s="528" t="s">
        <v>1022</v>
      </c>
      <c r="F134" s="529" t="s">
        <v>1023</v>
      </c>
      <c r="G134" s="528" t="s">
        <v>1214</v>
      </c>
      <c r="H134" s="528" t="s">
        <v>1215</v>
      </c>
      <c r="I134" s="531">
        <v>6976.6887817382812</v>
      </c>
      <c r="J134" s="531">
        <v>14</v>
      </c>
      <c r="K134" s="532">
        <v>111627.05150390603</v>
      </c>
    </row>
    <row r="135" spans="1:11" ht="14.4" customHeight="1" x14ac:dyDescent="0.3">
      <c r="A135" s="526" t="s">
        <v>487</v>
      </c>
      <c r="B135" s="527" t="s">
        <v>488</v>
      </c>
      <c r="C135" s="528" t="s">
        <v>505</v>
      </c>
      <c r="D135" s="529" t="s">
        <v>506</v>
      </c>
      <c r="E135" s="528" t="s">
        <v>1022</v>
      </c>
      <c r="F135" s="529" t="s">
        <v>1023</v>
      </c>
      <c r="G135" s="528" t="s">
        <v>1216</v>
      </c>
      <c r="H135" s="528" t="s">
        <v>1217</v>
      </c>
      <c r="I135" s="531">
        <v>8309.0703125</v>
      </c>
      <c r="J135" s="531">
        <v>1</v>
      </c>
      <c r="K135" s="532">
        <v>8309.0703125</v>
      </c>
    </row>
    <row r="136" spans="1:11" ht="14.4" customHeight="1" x14ac:dyDescent="0.3">
      <c r="A136" s="526" t="s">
        <v>487</v>
      </c>
      <c r="B136" s="527" t="s">
        <v>488</v>
      </c>
      <c r="C136" s="528" t="s">
        <v>505</v>
      </c>
      <c r="D136" s="529" t="s">
        <v>506</v>
      </c>
      <c r="E136" s="528" t="s">
        <v>1022</v>
      </c>
      <c r="F136" s="529" t="s">
        <v>1023</v>
      </c>
      <c r="G136" s="528" t="s">
        <v>1218</v>
      </c>
      <c r="H136" s="528" t="s">
        <v>1219</v>
      </c>
      <c r="I136" s="531">
        <v>1.8700000047683716</v>
      </c>
      <c r="J136" s="531">
        <v>300</v>
      </c>
      <c r="K136" s="532">
        <v>561</v>
      </c>
    </row>
    <row r="137" spans="1:11" ht="14.4" customHeight="1" x14ac:dyDescent="0.3">
      <c r="A137" s="526" t="s">
        <v>487</v>
      </c>
      <c r="B137" s="527" t="s">
        <v>488</v>
      </c>
      <c r="C137" s="528" t="s">
        <v>505</v>
      </c>
      <c r="D137" s="529" t="s">
        <v>506</v>
      </c>
      <c r="E137" s="528" t="s">
        <v>1022</v>
      </c>
      <c r="F137" s="529" t="s">
        <v>1023</v>
      </c>
      <c r="G137" s="528" t="s">
        <v>1220</v>
      </c>
      <c r="H137" s="528" t="s">
        <v>1221</v>
      </c>
      <c r="I137" s="531">
        <v>1.9375000298023224</v>
      </c>
      <c r="J137" s="531">
        <v>900</v>
      </c>
      <c r="K137" s="532">
        <v>1743</v>
      </c>
    </row>
    <row r="138" spans="1:11" ht="14.4" customHeight="1" x14ac:dyDescent="0.3">
      <c r="A138" s="526" t="s">
        <v>487</v>
      </c>
      <c r="B138" s="527" t="s">
        <v>488</v>
      </c>
      <c r="C138" s="528" t="s">
        <v>505</v>
      </c>
      <c r="D138" s="529" t="s">
        <v>506</v>
      </c>
      <c r="E138" s="528" t="s">
        <v>1022</v>
      </c>
      <c r="F138" s="529" t="s">
        <v>1023</v>
      </c>
      <c r="G138" s="528" t="s">
        <v>1222</v>
      </c>
      <c r="H138" s="528" t="s">
        <v>1223</v>
      </c>
      <c r="I138" s="531">
        <v>6.0999999046325684</v>
      </c>
      <c r="J138" s="531">
        <v>40</v>
      </c>
      <c r="K138" s="532">
        <v>244</v>
      </c>
    </row>
    <row r="139" spans="1:11" ht="14.4" customHeight="1" x14ac:dyDescent="0.3">
      <c r="A139" s="526" t="s">
        <v>487</v>
      </c>
      <c r="B139" s="527" t="s">
        <v>488</v>
      </c>
      <c r="C139" s="528" t="s">
        <v>505</v>
      </c>
      <c r="D139" s="529" t="s">
        <v>506</v>
      </c>
      <c r="E139" s="528" t="s">
        <v>1022</v>
      </c>
      <c r="F139" s="529" t="s">
        <v>1023</v>
      </c>
      <c r="G139" s="528" t="s">
        <v>1036</v>
      </c>
      <c r="H139" s="528" t="s">
        <v>1037</v>
      </c>
      <c r="I139" s="531">
        <v>3.4425000548362732</v>
      </c>
      <c r="J139" s="531">
        <v>600</v>
      </c>
      <c r="K139" s="532">
        <v>2064.3999938964844</v>
      </c>
    </row>
    <row r="140" spans="1:11" ht="14.4" customHeight="1" x14ac:dyDescent="0.3">
      <c r="A140" s="526" t="s">
        <v>487</v>
      </c>
      <c r="B140" s="527" t="s">
        <v>488</v>
      </c>
      <c r="C140" s="528" t="s">
        <v>505</v>
      </c>
      <c r="D140" s="529" t="s">
        <v>506</v>
      </c>
      <c r="E140" s="528" t="s">
        <v>1022</v>
      </c>
      <c r="F140" s="529" t="s">
        <v>1023</v>
      </c>
      <c r="G140" s="528" t="s">
        <v>1224</v>
      </c>
      <c r="H140" s="528" t="s">
        <v>1225</v>
      </c>
      <c r="I140" s="531">
        <v>291.739990234375</v>
      </c>
      <c r="J140" s="531">
        <v>75</v>
      </c>
      <c r="K140" s="532">
        <v>21880.43017578125</v>
      </c>
    </row>
    <row r="141" spans="1:11" ht="14.4" customHeight="1" x14ac:dyDescent="0.3">
      <c r="A141" s="526" t="s">
        <v>487</v>
      </c>
      <c r="B141" s="527" t="s">
        <v>488</v>
      </c>
      <c r="C141" s="528" t="s">
        <v>505</v>
      </c>
      <c r="D141" s="529" t="s">
        <v>506</v>
      </c>
      <c r="E141" s="528" t="s">
        <v>1022</v>
      </c>
      <c r="F141" s="529" t="s">
        <v>1023</v>
      </c>
      <c r="G141" s="528" t="s">
        <v>1226</v>
      </c>
      <c r="H141" s="528" t="s">
        <v>1227</v>
      </c>
      <c r="I141" s="531">
        <v>388.02222696940106</v>
      </c>
      <c r="J141" s="531">
        <v>45</v>
      </c>
      <c r="K141" s="532">
        <v>17461.049926757813</v>
      </c>
    </row>
    <row r="142" spans="1:11" ht="14.4" customHeight="1" x14ac:dyDescent="0.3">
      <c r="A142" s="526" t="s">
        <v>487</v>
      </c>
      <c r="B142" s="527" t="s">
        <v>488</v>
      </c>
      <c r="C142" s="528" t="s">
        <v>505</v>
      </c>
      <c r="D142" s="529" t="s">
        <v>506</v>
      </c>
      <c r="E142" s="528" t="s">
        <v>1022</v>
      </c>
      <c r="F142" s="529" t="s">
        <v>1023</v>
      </c>
      <c r="G142" s="528" t="s">
        <v>1228</v>
      </c>
      <c r="H142" s="528" t="s">
        <v>1229</v>
      </c>
      <c r="I142" s="531">
        <v>435.60000610351562</v>
      </c>
      <c r="J142" s="531">
        <v>10</v>
      </c>
      <c r="K142" s="532">
        <v>4356</v>
      </c>
    </row>
    <row r="143" spans="1:11" ht="14.4" customHeight="1" x14ac:dyDescent="0.3">
      <c r="A143" s="526" t="s">
        <v>487</v>
      </c>
      <c r="B143" s="527" t="s">
        <v>488</v>
      </c>
      <c r="C143" s="528" t="s">
        <v>505</v>
      </c>
      <c r="D143" s="529" t="s">
        <v>506</v>
      </c>
      <c r="E143" s="528" t="s">
        <v>1022</v>
      </c>
      <c r="F143" s="529" t="s">
        <v>1023</v>
      </c>
      <c r="G143" s="528" t="s">
        <v>1230</v>
      </c>
      <c r="H143" s="528" t="s">
        <v>1231</v>
      </c>
      <c r="I143" s="531">
        <v>420.21749877929687</v>
      </c>
      <c r="J143" s="531">
        <v>50</v>
      </c>
      <c r="K143" s="532">
        <v>20922.64990234375</v>
      </c>
    </row>
    <row r="144" spans="1:11" ht="14.4" customHeight="1" x14ac:dyDescent="0.3">
      <c r="A144" s="526" t="s">
        <v>487</v>
      </c>
      <c r="B144" s="527" t="s">
        <v>488</v>
      </c>
      <c r="C144" s="528" t="s">
        <v>505</v>
      </c>
      <c r="D144" s="529" t="s">
        <v>506</v>
      </c>
      <c r="E144" s="528" t="s">
        <v>1022</v>
      </c>
      <c r="F144" s="529" t="s">
        <v>1023</v>
      </c>
      <c r="G144" s="528" t="s">
        <v>1232</v>
      </c>
      <c r="H144" s="528" t="s">
        <v>1233</v>
      </c>
      <c r="I144" s="531">
        <v>419.46666463216144</v>
      </c>
      <c r="J144" s="531">
        <v>30</v>
      </c>
      <c r="K144" s="532">
        <v>12584</v>
      </c>
    </row>
    <row r="145" spans="1:11" ht="14.4" customHeight="1" x14ac:dyDescent="0.3">
      <c r="A145" s="526" t="s">
        <v>487</v>
      </c>
      <c r="B145" s="527" t="s">
        <v>488</v>
      </c>
      <c r="C145" s="528" t="s">
        <v>505</v>
      </c>
      <c r="D145" s="529" t="s">
        <v>506</v>
      </c>
      <c r="E145" s="528" t="s">
        <v>1022</v>
      </c>
      <c r="F145" s="529" t="s">
        <v>1023</v>
      </c>
      <c r="G145" s="528" t="s">
        <v>1234</v>
      </c>
      <c r="H145" s="528" t="s">
        <v>1235</v>
      </c>
      <c r="I145" s="531">
        <v>310.90499877929687</v>
      </c>
      <c r="J145" s="531">
        <v>10</v>
      </c>
      <c r="K145" s="532">
        <v>3109.050048828125</v>
      </c>
    </row>
    <row r="146" spans="1:11" ht="14.4" customHeight="1" x14ac:dyDescent="0.3">
      <c r="A146" s="526" t="s">
        <v>487</v>
      </c>
      <c r="B146" s="527" t="s">
        <v>488</v>
      </c>
      <c r="C146" s="528" t="s">
        <v>505</v>
      </c>
      <c r="D146" s="529" t="s">
        <v>506</v>
      </c>
      <c r="E146" s="528" t="s">
        <v>1022</v>
      </c>
      <c r="F146" s="529" t="s">
        <v>1023</v>
      </c>
      <c r="G146" s="528" t="s">
        <v>1236</v>
      </c>
      <c r="H146" s="528" t="s">
        <v>1237</v>
      </c>
      <c r="I146" s="531">
        <v>989.625</v>
      </c>
      <c r="J146" s="531">
        <v>10</v>
      </c>
      <c r="K146" s="532">
        <v>9896.2900390625</v>
      </c>
    </row>
    <row r="147" spans="1:11" ht="14.4" customHeight="1" x14ac:dyDescent="0.3">
      <c r="A147" s="526" t="s">
        <v>487</v>
      </c>
      <c r="B147" s="527" t="s">
        <v>488</v>
      </c>
      <c r="C147" s="528" t="s">
        <v>505</v>
      </c>
      <c r="D147" s="529" t="s">
        <v>506</v>
      </c>
      <c r="E147" s="528" t="s">
        <v>1022</v>
      </c>
      <c r="F147" s="529" t="s">
        <v>1023</v>
      </c>
      <c r="G147" s="528" t="s">
        <v>1238</v>
      </c>
      <c r="H147" s="528" t="s">
        <v>1239</v>
      </c>
      <c r="I147" s="531">
        <v>1065.4099527994792</v>
      </c>
      <c r="J147" s="531">
        <v>15</v>
      </c>
      <c r="K147" s="532">
        <v>15981.10009765625</v>
      </c>
    </row>
    <row r="148" spans="1:11" ht="14.4" customHeight="1" x14ac:dyDescent="0.3">
      <c r="A148" s="526" t="s">
        <v>487</v>
      </c>
      <c r="B148" s="527" t="s">
        <v>488</v>
      </c>
      <c r="C148" s="528" t="s">
        <v>505</v>
      </c>
      <c r="D148" s="529" t="s">
        <v>506</v>
      </c>
      <c r="E148" s="528" t="s">
        <v>1022</v>
      </c>
      <c r="F148" s="529" t="s">
        <v>1023</v>
      </c>
      <c r="G148" s="528" t="s">
        <v>1240</v>
      </c>
      <c r="H148" s="528" t="s">
        <v>1241</v>
      </c>
      <c r="I148" s="531">
        <v>75.781763413373156</v>
      </c>
      <c r="J148" s="531">
        <v>290</v>
      </c>
      <c r="K148" s="532">
        <v>24900.92000490427</v>
      </c>
    </row>
    <row r="149" spans="1:11" ht="14.4" customHeight="1" x14ac:dyDescent="0.3">
      <c r="A149" s="526" t="s">
        <v>487</v>
      </c>
      <c r="B149" s="527" t="s">
        <v>488</v>
      </c>
      <c r="C149" s="528" t="s">
        <v>505</v>
      </c>
      <c r="D149" s="529" t="s">
        <v>506</v>
      </c>
      <c r="E149" s="528" t="s">
        <v>1022</v>
      </c>
      <c r="F149" s="529" t="s">
        <v>1023</v>
      </c>
      <c r="G149" s="528" t="s">
        <v>1042</v>
      </c>
      <c r="H149" s="528" t="s">
        <v>1043</v>
      </c>
      <c r="I149" s="531">
        <v>17.979999542236328</v>
      </c>
      <c r="J149" s="531">
        <v>150</v>
      </c>
      <c r="K149" s="532">
        <v>2697</v>
      </c>
    </row>
    <row r="150" spans="1:11" ht="14.4" customHeight="1" x14ac:dyDescent="0.3">
      <c r="A150" s="526" t="s">
        <v>487</v>
      </c>
      <c r="B150" s="527" t="s">
        <v>488</v>
      </c>
      <c r="C150" s="528" t="s">
        <v>505</v>
      </c>
      <c r="D150" s="529" t="s">
        <v>506</v>
      </c>
      <c r="E150" s="528" t="s">
        <v>1022</v>
      </c>
      <c r="F150" s="529" t="s">
        <v>1023</v>
      </c>
      <c r="G150" s="528" t="s">
        <v>1242</v>
      </c>
      <c r="H150" s="528" t="s">
        <v>1243</v>
      </c>
      <c r="I150" s="531">
        <v>15.289999961853027</v>
      </c>
      <c r="J150" s="531">
        <v>50</v>
      </c>
      <c r="K150" s="532">
        <v>764.719970703125</v>
      </c>
    </row>
    <row r="151" spans="1:11" ht="14.4" customHeight="1" x14ac:dyDescent="0.3">
      <c r="A151" s="526" t="s">
        <v>487</v>
      </c>
      <c r="B151" s="527" t="s">
        <v>488</v>
      </c>
      <c r="C151" s="528" t="s">
        <v>505</v>
      </c>
      <c r="D151" s="529" t="s">
        <v>506</v>
      </c>
      <c r="E151" s="528" t="s">
        <v>1022</v>
      </c>
      <c r="F151" s="529" t="s">
        <v>1023</v>
      </c>
      <c r="G151" s="528" t="s">
        <v>1044</v>
      </c>
      <c r="H151" s="528" t="s">
        <v>1045</v>
      </c>
      <c r="I151" s="531">
        <v>15.300000190734863</v>
      </c>
      <c r="J151" s="531">
        <v>50</v>
      </c>
      <c r="K151" s="532">
        <v>765</v>
      </c>
    </row>
    <row r="152" spans="1:11" ht="14.4" customHeight="1" x14ac:dyDescent="0.3">
      <c r="A152" s="526" t="s">
        <v>487</v>
      </c>
      <c r="B152" s="527" t="s">
        <v>488</v>
      </c>
      <c r="C152" s="528" t="s">
        <v>505</v>
      </c>
      <c r="D152" s="529" t="s">
        <v>506</v>
      </c>
      <c r="E152" s="528" t="s">
        <v>1022</v>
      </c>
      <c r="F152" s="529" t="s">
        <v>1023</v>
      </c>
      <c r="G152" s="528" t="s">
        <v>1244</v>
      </c>
      <c r="H152" s="528" t="s">
        <v>1245</v>
      </c>
      <c r="I152" s="531">
        <v>3461.5</v>
      </c>
      <c r="J152" s="531">
        <v>54</v>
      </c>
      <c r="K152" s="532">
        <v>186921</v>
      </c>
    </row>
    <row r="153" spans="1:11" ht="14.4" customHeight="1" x14ac:dyDescent="0.3">
      <c r="A153" s="526" t="s">
        <v>487</v>
      </c>
      <c r="B153" s="527" t="s">
        <v>488</v>
      </c>
      <c r="C153" s="528" t="s">
        <v>505</v>
      </c>
      <c r="D153" s="529" t="s">
        <v>506</v>
      </c>
      <c r="E153" s="528" t="s">
        <v>1022</v>
      </c>
      <c r="F153" s="529" t="s">
        <v>1023</v>
      </c>
      <c r="G153" s="528" t="s">
        <v>1246</v>
      </c>
      <c r="H153" s="528" t="s">
        <v>1247</v>
      </c>
      <c r="I153" s="531">
        <v>3527.050048828125</v>
      </c>
      <c r="J153" s="531">
        <v>144</v>
      </c>
      <c r="K153" s="532">
        <v>507895.20288085937</v>
      </c>
    </row>
    <row r="154" spans="1:11" ht="14.4" customHeight="1" x14ac:dyDescent="0.3">
      <c r="A154" s="526" t="s">
        <v>487</v>
      </c>
      <c r="B154" s="527" t="s">
        <v>488</v>
      </c>
      <c r="C154" s="528" t="s">
        <v>505</v>
      </c>
      <c r="D154" s="529" t="s">
        <v>506</v>
      </c>
      <c r="E154" s="528" t="s">
        <v>1022</v>
      </c>
      <c r="F154" s="529" t="s">
        <v>1023</v>
      </c>
      <c r="G154" s="528" t="s">
        <v>1248</v>
      </c>
      <c r="H154" s="528" t="s">
        <v>1249</v>
      </c>
      <c r="I154" s="531">
        <v>2864.5049438476563</v>
      </c>
      <c r="J154" s="531">
        <v>4</v>
      </c>
      <c r="K154" s="532">
        <v>11458.019775390625</v>
      </c>
    </row>
    <row r="155" spans="1:11" ht="14.4" customHeight="1" x14ac:dyDescent="0.3">
      <c r="A155" s="526" t="s">
        <v>487</v>
      </c>
      <c r="B155" s="527" t="s">
        <v>488</v>
      </c>
      <c r="C155" s="528" t="s">
        <v>505</v>
      </c>
      <c r="D155" s="529" t="s">
        <v>506</v>
      </c>
      <c r="E155" s="528" t="s">
        <v>1022</v>
      </c>
      <c r="F155" s="529" t="s">
        <v>1023</v>
      </c>
      <c r="G155" s="528" t="s">
        <v>1250</v>
      </c>
      <c r="H155" s="528" t="s">
        <v>1251</v>
      </c>
      <c r="I155" s="531">
        <v>3639.9672407670455</v>
      </c>
      <c r="J155" s="531">
        <v>12</v>
      </c>
      <c r="K155" s="532">
        <v>48039.079599609599</v>
      </c>
    </row>
    <row r="156" spans="1:11" ht="14.4" customHeight="1" x14ac:dyDescent="0.3">
      <c r="A156" s="526" t="s">
        <v>487</v>
      </c>
      <c r="B156" s="527" t="s">
        <v>488</v>
      </c>
      <c r="C156" s="528" t="s">
        <v>505</v>
      </c>
      <c r="D156" s="529" t="s">
        <v>506</v>
      </c>
      <c r="E156" s="528" t="s">
        <v>1022</v>
      </c>
      <c r="F156" s="529" t="s">
        <v>1023</v>
      </c>
      <c r="G156" s="528" t="s">
        <v>1046</v>
      </c>
      <c r="H156" s="528" t="s">
        <v>1047</v>
      </c>
      <c r="I156" s="531">
        <v>4.0300002098083496</v>
      </c>
      <c r="J156" s="531">
        <v>400</v>
      </c>
      <c r="K156" s="532">
        <v>1612</v>
      </c>
    </row>
    <row r="157" spans="1:11" ht="14.4" customHeight="1" x14ac:dyDescent="0.3">
      <c r="A157" s="526" t="s">
        <v>487</v>
      </c>
      <c r="B157" s="527" t="s">
        <v>488</v>
      </c>
      <c r="C157" s="528" t="s">
        <v>505</v>
      </c>
      <c r="D157" s="529" t="s">
        <v>506</v>
      </c>
      <c r="E157" s="528" t="s">
        <v>1022</v>
      </c>
      <c r="F157" s="529" t="s">
        <v>1023</v>
      </c>
      <c r="G157" s="528" t="s">
        <v>1252</v>
      </c>
      <c r="H157" s="528" t="s">
        <v>1253</v>
      </c>
      <c r="I157" s="531">
        <v>1331</v>
      </c>
      <c r="J157" s="531">
        <v>1</v>
      </c>
      <c r="K157" s="532">
        <v>1331</v>
      </c>
    </row>
    <row r="158" spans="1:11" ht="14.4" customHeight="1" x14ac:dyDescent="0.3">
      <c r="A158" s="526" t="s">
        <v>487</v>
      </c>
      <c r="B158" s="527" t="s">
        <v>488</v>
      </c>
      <c r="C158" s="528" t="s">
        <v>505</v>
      </c>
      <c r="D158" s="529" t="s">
        <v>506</v>
      </c>
      <c r="E158" s="528" t="s">
        <v>1022</v>
      </c>
      <c r="F158" s="529" t="s">
        <v>1023</v>
      </c>
      <c r="G158" s="528" t="s">
        <v>1052</v>
      </c>
      <c r="H158" s="528" t="s">
        <v>1053</v>
      </c>
      <c r="I158" s="531">
        <v>79.604999542236328</v>
      </c>
      <c r="J158" s="531">
        <v>8</v>
      </c>
      <c r="K158" s="532">
        <v>636.8599853515625</v>
      </c>
    </row>
    <row r="159" spans="1:11" ht="14.4" customHeight="1" x14ac:dyDescent="0.3">
      <c r="A159" s="526" t="s">
        <v>487</v>
      </c>
      <c r="B159" s="527" t="s">
        <v>488</v>
      </c>
      <c r="C159" s="528" t="s">
        <v>505</v>
      </c>
      <c r="D159" s="529" t="s">
        <v>506</v>
      </c>
      <c r="E159" s="528" t="s">
        <v>1022</v>
      </c>
      <c r="F159" s="529" t="s">
        <v>1023</v>
      </c>
      <c r="G159" s="528" t="s">
        <v>1254</v>
      </c>
      <c r="H159" s="528" t="s">
        <v>1255</v>
      </c>
      <c r="I159" s="531">
        <v>830.90997314453125</v>
      </c>
      <c r="J159" s="531">
        <v>3</v>
      </c>
      <c r="K159" s="532">
        <v>2492.719970703125</v>
      </c>
    </row>
    <row r="160" spans="1:11" ht="14.4" customHeight="1" x14ac:dyDescent="0.3">
      <c r="A160" s="526" t="s">
        <v>487</v>
      </c>
      <c r="B160" s="527" t="s">
        <v>488</v>
      </c>
      <c r="C160" s="528" t="s">
        <v>505</v>
      </c>
      <c r="D160" s="529" t="s">
        <v>506</v>
      </c>
      <c r="E160" s="528" t="s">
        <v>1022</v>
      </c>
      <c r="F160" s="529" t="s">
        <v>1023</v>
      </c>
      <c r="G160" s="528" t="s">
        <v>1256</v>
      </c>
      <c r="H160" s="528" t="s">
        <v>1257</v>
      </c>
      <c r="I160" s="531">
        <v>30.860000610351562</v>
      </c>
      <c r="J160" s="531">
        <v>25</v>
      </c>
      <c r="K160" s="532">
        <v>771.3800048828125</v>
      </c>
    </row>
    <row r="161" spans="1:11" ht="14.4" customHeight="1" x14ac:dyDescent="0.3">
      <c r="A161" s="526" t="s">
        <v>487</v>
      </c>
      <c r="B161" s="527" t="s">
        <v>488</v>
      </c>
      <c r="C161" s="528" t="s">
        <v>505</v>
      </c>
      <c r="D161" s="529" t="s">
        <v>506</v>
      </c>
      <c r="E161" s="528" t="s">
        <v>1022</v>
      </c>
      <c r="F161" s="529" t="s">
        <v>1023</v>
      </c>
      <c r="G161" s="528" t="s">
        <v>1258</v>
      </c>
      <c r="H161" s="528" t="s">
        <v>1259</v>
      </c>
      <c r="I161" s="531">
        <v>658.239990234375</v>
      </c>
      <c r="J161" s="531">
        <v>5</v>
      </c>
      <c r="K161" s="532">
        <v>3291.199951171875</v>
      </c>
    </row>
    <row r="162" spans="1:11" ht="14.4" customHeight="1" x14ac:dyDescent="0.3">
      <c r="A162" s="526" t="s">
        <v>487</v>
      </c>
      <c r="B162" s="527" t="s">
        <v>488</v>
      </c>
      <c r="C162" s="528" t="s">
        <v>505</v>
      </c>
      <c r="D162" s="529" t="s">
        <v>506</v>
      </c>
      <c r="E162" s="528" t="s">
        <v>1022</v>
      </c>
      <c r="F162" s="529" t="s">
        <v>1023</v>
      </c>
      <c r="G162" s="528" t="s">
        <v>1260</v>
      </c>
      <c r="H162" s="528" t="s">
        <v>1261</v>
      </c>
      <c r="I162" s="531">
        <v>749.66201171875002</v>
      </c>
      <c r="J162" s="531">
        <v>20</v>
      </c>
      <c r="K162" s="532">
        <v>18741.549570312724</v>
      </c>
    </row>
    <row r="163" spans="1:11" ht="14.4" customHeight="1" x14ac:dyDescent="0.3">
      <c r="A163" s="526" t="s">
        <v>487</v>
      </c>
      <c r="B163" s="527" t="s">
        <v>488</v>
      </c>
      <c r="C163" s="528" t="s">
        <v>505</v>
      </c>
      <c r="D163" s="529" t="s">
        <v>506</v>
      </c>
      <c r="E163" s="528" t="s">
        <v>1022</v>
      </c>
      <c r="F163" s="529" t="s">
        <v>1023</v>
      </c>
      <c r="G163" s="528" t="s">
        <v>1262</v>
      </c>
      <c r="H163" s="528" t="s">
        <v>1263</v>
      </c>
      <c r="I163" s="531">
        <v>998.25</v>
      </c>
      <c r="J163" s="531">
        <v>5</v>
      </c>
      <c r="K163" s="532">
        <v>4991.25</v>
      </c>
    </row>
    <row r="164" spans="1:11" ht="14.4" customHeight="1" x14ac:dyDescent="0.3">
      <c r="A164" s="526" t="s">
        <v>487</v>
      </c>
      <c r="B164" s="527" t="s">
        <v>488</v>
      </c>
      <c r="C164" s="528" t="s">
        <v>505</v>
      </c>
      <c r="D164" s="529" t="s">
        <v>506</v>
      </c>
      <c r="E164" s="528" t="s">
        <v>1022</v>
      </c>
      <c r="F164" s="529" t="s">
        <v>1023</v>
      </c>
      <c r="G164" s="528" t="s">
        <v>1264</v>
      </c>
      <c r="H164" s="528" t="s">
        <v>1265</v>
      </c>
      <c r="I164" s="531">
        <v>564.66998291015625</v>
      </c>
      <c r="J164" s="531">
        <v>35</v>
      </c>
      <c r="K164" s="532">
        <v>19763.45068359375</v>
      </c>
    </row>
    <row r="165" spans="1:11" ht="14.4" customHeight="1" x14ac:dyDescent="0.3">
      <c r="A165" s="526" t="s">
        <v>487</v>
      </c>
      <c r="B165" s="527" t="s">
        <v>488</v>
      </c>
      <c r="C165" s="528" t="s">
        <v>505</v>
      </c>
      <c r="D165" s="529" t="s">
        <v>506</v>
      </c>
      <c r="E165" s="528" t="s">
        <v>1022</v>
      </c>
      <c r="F165" s="529" t="s">
        <v>1023</v>
      </c>
      <c r="G165" s="528" t="s">
        <v>1266</v>
      </c>
      <c r="H165" s="528" t="s">
        <v>1267</v>
      </c>
      <c r="I165" s="531">
        <v>564.66998291015625</v>
      </c>
      <c r="J165" s="531">
        <v>75</v>
      </c>
      <c r="K165" s="532">
        <v>42350.25048828125</v>
      </c>
    </row>
    <row r="166" spans="1:11" ht="14.4" customHeight="1" x14ac:dyDescent="0.3">
      <c r="A166" s="526" t="s">
        <v>487</v>
      </c>
      <c r="B166" s="527" t="s">
        <v>488</v>
      </c>
      <c r="C166" s="528" t="s">
        <v>505</v>
      </c>
      <c r="D166" s="529" t="s">
        <v>506</v>
      </c>
      <c r="E166" s="528" t="s">
        <v>1022</v>
      </c>
      <c r="F166" s="529" t="s">
        <v>1023</v>
      </c>
      <c r="G166" s="528" t="s">
        <v>1268</v>
      </c>
      <c r="H166" s="528" t="s">
        <v>1269</v>
      </c>
      <c r="I166" s="531">
        <v>998.25</v>
      </c>
      <c r="J166" s="531">
        <v>60</v>
      </c>
      <c r="K166" s="532">
        <v>59894.990234375</v>
      </c>
    </row>
    <row r="167" spans="1:11" ht="14.4" customHeight="1" x14ac:dyDescent="0.3">
      <c r="A167" s="526" t="s">
        <v>487</v>
      </c>
      <c r="B167" s="527" t="s">
        <v>488</v>
      </c>
      <c r="C167" s="528" t="s">
        <v>505</v>
      </c>
      <c r="D167" s="529" t="s">
        <v>506</v>
      </c>
      <c r="E167" s="528" t="s">
        <v>1022</v>
      </c>
      <c r="F167" s="529" t="s">
        <v>1023</v>
      </c>
      <c r="G167" s="528" t="s">
        <v>1270</v>
      </c>
      <c r="H167" s="528" t="s">
        <v>1271</v>
      </c>
      <c r="I167" s="531">
        <v>564.66998291015625</v>
      </c>
      <c r="J167" s="531">
        <v>5</v>
      </c>
      <c r="K167" s="532">
        <v>2823.35009765625</v>
      </c>
    </row>
    <row r="168" spans="1:11" ht="14.4" customHeight="1" x14ac:dyDescent="0.3">
      <c r="A168" s="526" t="s">
        <v>487</v>
      </c>
      <c r="B168" s="527" t="s">
        <v>488</v>
      </c>
      <c r="C168" s="528" t="s">
        <v>505</v>
      </c>
      <c r="D168" s="529" t="s">
        <v>506</v>
      </c>
      <c r="E168" s="528" t="s">
        <v>1022</v>
      </c>
      <c r="F168" s="529" t="s">
        <v>1023</v>
      </c>
      <c r="G168" s="528" t="s">
        <v>1272</v>
      </c>
      <c r="H168" s="528" t="s">
        <v>1273</v>
      </c>
      <c r="I168" s="531">
        <v>998.25</v>
      </c>
      <c r="J168" s="531">
        <v>25</v>
      </c>
      <c r="K168" s="532">
        <v>24956.25</v>
      </c>
    </row>
    <row r="169" spans="1:11" ht="14.4" customHeight="1" x14ac:dyDescent="0.3">
      <c r="A169" s="526" t="s">
        <v>487</v>
      </c>
      <c r="B169" s="527" t="s">
        <v>488</v>
      </c>
      <c r="C169" s="528" t="s">
        <v>505</v>
      </c>
      <c r="D169" s="529" t="s">
        <v>506</v>
      </c>
      <c r="E169" s="528" t="s">
        <v>1022</v>
      </c>
      <c r="F169" s="529" t="s">
        <v>1023</v>
      </c>
      <c r="G169" s="528" t="s">
        <v>1274</v>
      </c>
      <c r="H169" s="528" t="s">
        <v>1275</v>
      </c>
      <c r="I169" s="531">
        <v>564.66998291015625</v>
      </c>
      <c r="J169" s="531">
        <v>30</v>
      </c>
      <c r="K169" s="532">
        <v>16940.1103515625</v>
      </c>
    </row>
    <row r="170" spans="1:11" ht="14.4" customHeight="1" x14ac:dyDescent="0.3">
      <c r="A170" s="526" t="s">
        <v>487</v>
      </c>
      <c r="B170" s="527" t="s">
        <v>488</v>
      </c>
      <c r="C170" s="528" t="s">
        <v>505</v>
      </c>
      <c r="D170" s="529" t="s">
        <v>506</v>
      </c>
      <c r="E170" s="528" t="s">
        <v>1022</v>
      </c>
      <c r="F170" s="529" t="s">
        <v>1023</v>
      </c>
      <c r="G170" s="528" t="s">
        <v>1276</v>
      </c>
      <c r="H170" s="528" t="s">
        <v>1277</v>
      </c>
      <c r="I170" s="531">
        <v>998.25</v>
      </c>
      <c r="J170" s="531">
        <v>35</v>
      </c>
      <c r="K170" s="532">
        <v>34938.75</v>
      </c>
    </row>
    <row r="171" spans="1:11" ht="14.4" customHeight="1" x14ac:dyDescent="0.3">
      <c r="A171" s="526" t="s">
        <v>487</v>
      </c>
      <c r="B171" s="527" t="s">
        <v>488</v>
      </c>
      <c r="C171" s="528" t="s">
        <v>505</v>
      </c>
      <c r="D171" s="529" t="s">
        <v>506</v>
      </c>
      <c r="E171" s="528" t="s">
        <v>1022</v>
      </c>
      <c r="F171" s="529" t="s">
        <v>1023</v>
      </c>
      <c r="G171" s="528" t="s">
        <v>1278</v>
      </c>
      <c r="H171" s="528" t="s">
        <v>1279</v>
      </c>
      <c r="I171" s="531">
        <v>4225.39013671875</v>
      </c>
      <c r="J171" s="531">
        <v>6</v>
      </c>
      <c r="K171" s="532">
        <v>25352.3408203125</v>
      </c>
    </row>
    <row r="172" spans="1:11" ht="14.4" customHeight="1" x14ac:dyDescent="0.3">
      <c r="A172" s="526" t="s">
        <v>487</v>
      </c>
      <c r="B172" s="527" t="s">
        <v>488</v>
      </c>
      <c r="C172" s="528" t="s">
        <v>505</v>
      </c>
      <c r="D172" s="529" t="s">
        <v>506</v>
      </c>
      <c r="E172" s="528" t="s">
        <v>1022</v>
      </c>
      <c r="F172" s="529" t="s">
        <v>1023</v>
      </c>
      <c r="G172" s="528" t="s">
        <v>1280</v>
      </c>
      <c r="H172" s="528" t="s">
        <v>1281</v>
      </c>
      <c r="I172" s="531">
        <v>4262.275146484375</v>
      </c>
      <c r="J172" s="531">
        <v>2</v>
      </c>
      <c r="K172" s="532">
        <v>8524.55029296875</v>
      </c>
    </row>
    <row r="173" spans="1:11" ht="14.4" customHeight="1" x14ac:dyDescent="0.3">
      <c r="A173" s="526" t="s">
        <v>487</v>
      </c>
      <c r="B173" s="527" t="s">
        <v>488</v>
      </c>
      <c r="C173" s="528" t="s">
        <v>505</v>
      </c>
      <c r="D173" s="529" t="s">
        <v>506</v>
      </c>
      <c r="E173" s="528" t="s">
        <v>1022</v>
      </c>
      <c r="F173" s="529" t="s">
        <v>1023</v>
      </c>
      <c r="G173" s="528" t="s">
        <v>1282</v>
      </c>
      <c r="H173" s="528" t="s">
        <v>1283</v>
      </c>
      <c r="I173" s="531">
        <v>4023.25</v>
      </c>
      <c r="J173" s="531">
        <v>1</v>
      </c>
      <c r="K173" s="532">
        <v>4023.25</v>
      </c>
    </row>
    <row r="174" spans="1:11" ht="14.4" customHeight="1" x14ac:dyDescent="0.3">
      <c r="A174" s="526" t="s">
        <v>487</v>
      </c>
      <c r="B174" s="527" t="s">
        <v>488</v>
      </c>
      <c r="C174" s="528" t="s">
        <v>505</v>
      </c>
      <c r="D174" s="529" t="s">
        <v>506</v>
      </c>
      <c r="E174" s="528" t="s">
        <v>1022</v>
      </c>
      <c r="F174" s="529" t="s">
        <v>1023</v>
      </c>
      <c r="G174" s="528" t="s">
        <v>1284</v>
      </c>
      <c r="H174" s="528" t="s">
        <v>1285</v>
      </c>
      <c r="I174" s="531">
        <v>4023.25</v>
      </c>
      <c r="J174" s="531">
        <v>1</v>
      </c>
      <c r="K174" s="532">
        <v>4023.25</v>
      </c>
    </row>
    <row r="175" spans="1:11" ht="14.4" customHeight="1" x14ac:dyDescent="0.3">
      <c r="A175" s="526" t="s">
        <v>487</v>
      </c>
      <c r="B175" s="527" t="s">
        <v>488</v>
      </c>
      <c r="C175" s="528" t="s">
        <v>505</v>
      </c>
      <c r="D175" s="529" t="s">
        <v>506</v>
      </c>
      <c r="E175" s="528" t="s">
        <v>1022</v>
      </c>
      <c r="F175" s="529" t="s">
        <v>1023</v>
      </c>
      <c r="G175" s="528" t="s">
        <v>1286</v>
      </c>
      <c r="H175" s="528" t="s">
        <v>1287</v>
      </c>
      <c r="I175" s="531">
        <v>4038.2900390625</v>
      </c>
      <c r="J175" s="531">
        <v>1</v>
      </c>
      <c r="K175" s="532">
        <v>4038.2900390625</v>
      </c>
    </row>
    <row r="176" spans="1:11" ht="14.4" customHeight="1" x14ac:dyDescent="0.3">
      <c r="A176" s="526" t="s">
        <v>487</v>
      </c>
      <c r="B176" s="527" t="s">
        <v>488</v>
      </c>
      <c r="C176" s="528" t="s">
        <v>505</v>
      </c>
      <c r="D176" s="529" t="s">
        <v>506</v>
      </c>
      <c r="E176" s="528" t="s">
        <v>1022</v>
      </c>
      <c r="F176" s="529" t="s">
        <v>1023</v>
      </c>
      <c r="G176" s="528" t="s">
        <v>1288</v>
      </c>
      <c r="H176" s="528" t="s">
        <v>1289</v>
      </c>
      <c r="I176" s="531">
        <v>4080.72998046875</v>
      </c>
      <c r="J176" s="531">
        <v>1</v>
      </c>
      <c r="K176" s="532">
        <v>4080.72998046875</v>
      </c>
    </row>
    <row r="177" spans="1:11" ht="14.4" customHeight="1" x14ac:dyDescent="0.3">
      <c r="A177" s="526" t="s">
        <v>487</v>
      </c>
      <c r="B177" s="527" t="s">
        <v>488</v>
      </c>
      <c r="C177" s="528" t="s">
        <v>505</v>
      </c>
      <c r="D177" s="529" t="s">
        <v>506</v>
      </c>
      <c r="E177" s="528" t="s">
        <v>1022</v>
      </c>
      <c r="F177" s="529" t="s">
        <v>1023</v>
      </c>
      <c r="G177" s="528" t="s">
        <v>1290</v>
      </c>
      <c r="H177" s="528" t="s">
        <v>1291</v>
      </c>
      <c r="I177" s="531">
        <v>2709.3389648437501</v>
      </c>
      <c r="J177" s="531">
        <v>24</v>
      </c>
      <c r="K177" s="532">
        <v>64940.979736328125</v>
      </c>
    </row>
    <row r="178" spans="1:11" ht="14.4" customHeight="1" x14ac:dyDescent="0.3">
      <c r="A178" s="526" t="s">
        <v>487</v>
      </c>
      <c r="B178" s="527" t="s">
        <v>488</v>
      </c>
      <c r="C178" s="528" t="s">
        <v>505</v>
      </c>
      <c r="D178" s="529" t="s">
        <v>506</v>
      </c>
      <c r="E178" s="528" t="s">
        <v>1022</v>
      </c>
      <c r="F178" s="529" t="s">
        <v>1023</v>
      </c>
      <c r="G178" s="528" t="s">
        <v>1292</v>
      </c>
      <c r="H178" s="528" t="s">
        <v>1293</v>
      </c>
      <c r="I178" s="531">
        <v>4385.5966796875</v>
      </c>
      <c r="J178" s="531">
        <v>5</v>
      </c>
      <c r="K178" s="532">
        <v>21421.0400390625</v>
      </c>
    </row>
    <row r="179" spans="1:11" ht="14.4" customHeight="1" x14ac:dyDescent="0.3">
      <c r="A179" s="526" t="s">
        <v>487</v>
      </c>
      <c r="B179" s="527" t="s">
        <v>488</v>
      </c>
      <c r="C179" s="528" t="s">
        <v>505</v>
      </c>
      <c r="D179" s="529" t="s">
        <v>506</v>
      </c>
      <c r="E179" s="528" t="s">
        <v>1022</v>
      </c>
      <c r="F179" s="529" t="s">
        <v>1023</v>
      </c>
      <c r="G179" s="528" t="s">
        <v>1294</v>
      </c>
      <c r="H179" s="528" t="s">
        <v>1295</v>
      </c>
      <c r="I179" s="531">
        <v>4074.9487915039062</v>
      </c>
      <c r="J179" s="531">
        <v>11</v>
      </c>
      <c r="K179" s="532">
        <v>50710.290161132813</v>
      </c>
    </row>
    <row r="180" spans="1:11" ht="14.4" customHeight="1" x14ac:dyDescent="0.3">
      <c r="A180" s="526" t="s">
        <v>487</v>
      </c>
      <c r="B180" s="527" t="s">
        <v>488</v>
      </c>
      <c r="C180" s="528" t="s">
        <v>505</v>
      </c>
      <c r="D180" s="529" t="s">
        <v>506</v>
      </c>
      <c r="E180" s="528" t="s">
        <v>1022</v>
      </c>
      <c r="F180" s="529" t="s">
        <v>1023</v>
      </c>
      <c r="G180" s="528" t="s">
        <v>1296</v>
      </c>
      <c r="H180" s="528" t="s">
        <v>1297</v>
      </c>
      <c r="I180" s="531">
        <v>2171.85</v>
      </c>
      <c r="J180" s="531">
        <v>4</v>
      </c>
      <c r="K180" s="532">
        <v>10859.179999999702</v>
      </c>
    </row>
    <row r="181" spans="1:11" ht="14.4" customHeight="1" x14ac:dyDescent="0.3">
      <c r="A181" s="526" t="s">
        <v>487</v>
      </c>
      <c r="B181" s="527" t="s">
        <v>488</v>
      </c>
      <c r="C181" s="528" t="s">
        <v>505</v>
      </c>
      <c r="D181" s="529" t="s">
        <v>506</v>
      </c>
      <c r="E181" s="528" t="s">
        <v>1022</v>
      </c>
      <c r="F181" s="529" t="s">
        <v>1023</v>
      </c>
      <c r="G181" s="528" t="s">
        <v>1298</v>
      </c>
      <c r="H181" s="528" t="s">
        <v>1299</v>
      </c>
      <c r="I181" s="531">
        <v>4223.099934895833</v>
      </c>
      <c r="J181" s="531">
        <v>4</v>
      </c>
      <c r="K181" s="532">
        <v>16768.5595703125</v>
      </c>
    </row>
    <row r="182" spans="1:11" ht="14.4" customHeight="1" x14ac:dyDescent="0.3">
      <c r="A182" s="526" t="s">
        <v>487</v>
      </c>
      <c r="B182" s="527" t="s">
        <v>488</v>
      </c>
      <c r="C182" s="528" t="s">
        <v>505</v>
      </c>
      <c r="D182" s="529" t="s">
        <v>506</v>
      </c>
      <c r="E182" s="528" t="s">
        <v>1022</v>
      </c>
      <c r="F182" s="529" t="s">
        <v>1023</v>
      </c>
      <c r="G182" s="528" t="s">
        <v>1300</v>
      </c>
      <c r="H182" s="528" t="s">
        <v>1301</v>
      </c>
      <c r="I182" s="531">
        <v>3949.7875366210937</v>
      </c>
      <c r="J182" s="531">
        <v>10</v>
      </c>
      <c r="K182" s="532">
        <v>45159.320136718452</v>
      </c>
    </row>
    <row r="183" spans="1:11" ht="14.4" customHeight="1" x14ac:dyDescent="0.3">
      <c r="A183" s="526" t="s">
        <v>487</v>
      </c>
      <c r="B183" s="527" t="s">
        <v>488</v>
      </c>
      <c r="C183" s="528" t="s">
        <v>505</v>
      </c>
      <c r="D183" s="529" t="s">
        <v>506</v>
      </c>
      <c r="E183" s="528" t="s">
        <v>1022</v>
      </c>
      <c r="F183" s="529" t="s">
        <v>1023</v>
      </c>
      <c r="G183" s="528" t="s">
        <v>1302</v>
      </c>
      <c r="H183" s="528" t="s">
        <v>1303</v>
      </c>
      <c r="I183" s="531">
        <v>9.1999998092651367</v>
      </c>
      <c r="J183" s="531">
        <v>50</v>
      </c>
      <c r="K183" s="532">
        <v>460</v>
      </c>
    </row>
    <row r="184" spans="1:11" ht="14.4" customHeight="1" x14ac:dyDescent="0.3">
      <c r="A184" s="526" t="s">
        <v>487</v>
      </c>
      <c r="B184" s="527" t="s">
        <v>488</v>
      </c>
      <c r="C184" s="528" t="s">
        <v>505</v>
      </c>
      <c r="D184" s="529" t="s">
        <v>506</v>
      </c>
      <c r="E184" s="528" t="s">
        <v>1022</v>
      </c>
      <c r="F184" s="529" t="s">
        <v>1023</v>
      </c>
      <c r="G184" s="528" t="s">
        <v>1304</v>
      </c>
      <c r="H184" s="528" t="s">
        <v>1305</v>
      </c>
      <c r="I184" s="531">
        <v>11538.85009765625</v>
      </c>
      <c r="J184" s="531">
        <v>3</v>
      </c>
      <c r="K184" s="532">
        <v>34616.48046875</v>
      </c>
    </row>
    <row r="185" spans="1:11" ht="14.4" customHeight="1" x14ac:dyDescent="0.3">
      <c r="A185" s="526" t="s">
        <v>487</v>
      </c>
      <c r="B185" s="527" t="s">
        <v>488</v>
      </c>
      <c r="C185" s="528" t="s">
        <v>505</v>
      </c>
      <c r="D185" s="529" t="s">
        <v>506</v>
      </c>
      <c r="E185" s="528" t="s">
        <v>1022</v>
      </c>
      <c r="F185" s="529" t="s">
        <v>1023</v>
      </c>
      <c r="G185" s="528" t="s">
        <v>1306</v>
      </c>
      <c r="H185" s="528" t="s">
        <v>1307</v>
      </c>
      <c r="I185" s="531">
        <v>6.184999942779541</v>
      </c>
      <c r="J185" s="531">
        <v>50</v>
      </c>
      <c r="K185" s="532">
        <v>309.10000610351562</v>
      </c>
    </row>
    <row r="186" spans="1:11" ht="14.4" customHeight="1" x14ac:dyDescent="0.3">
      <c r="A186" s="526" t="s">
        <v>487</v>
      </c>
      <c r="B186" s="527" t="s">
        <v>488</v>
      </c>
      <c r="C186" s="528" t="s">
        <v>505</v>
      </c>
      <c r="D186" s="529" t="s">
        <v>506</v>
      </c>
      <c r="E186" s="528" t="s">
        <v>1022</v>
      </c>
      <c r="F186" s="529" t="s">
        <v>1023</v>
      </c>
      <c r="G186" s="528" t="s">
        <v>1308</v>
      </c>
      <c r="H186" s="528" t="s">
        <v>1309</v>
      </c>
      <c r="I186" s="531">
        <v>449.75</v>
      </c>
      <c r="J186" s="531">
        <v>208</v>
      </c>
      <c r="K186" s="532">
        <v>93548.740478515625</v>
      </c>
    </row>
    <row r="187" spans="1:11" ht="14.4" customHeight="1" x14ac:dyDescent="0.3">
      <c r="A187" s="526" t="s">
        <v>487</v>
      </c>
      <c r="B187" s="527" t="s">
        <v>488</v>
      </c>
      <c r="C187" s="528" t="s">
        <v>505</v>
      </c>
      <c r="D187" s="529" t="s">
        <v>506</v>
      </c>
      <c r="E187" s="528" t="s">
        <v>1022</v>
      </c>
      <c r="F187" s="529" t="s">
        <v>1023</v>
      </c>
      <c r="G187" s="528" t="s">
        <v>1310</v>
      </c>
      <c r="H187" s="528" t="s">
        <v>1311</v>
      </c>
      <c r="I187" s="531">
        <v>482.54000854492187</v>
      </c>
      <c r="J187" s="531">
        <v>276</v>
      </c>
      <c r="K187" s="532">
        <v>133181.04248046875</v>
      </c>
    </row>
    <row r="188" spans="1:11" ht="14.4" customHeight="1" x14ac:dyDescent="0.3">
      <c r="A188" s="526" t="s">
        <v>487</v>
      </c>
      <c r="B188" s="527" t="s">
        <v>488</v>
      </c>
      <c r="C188" s="528" t="s">
        <v>505</v>
      </c>
      <c r="D188" s="529" t="s">
        <v>506</v>
      </c>
      <c r="E188" s="528" t="s">
        <v>1022</v>
      </c>
      <c r="F188" s="529" t="s">
        <v>1023</v>
      </c>
      <c r="G188" s="528" t="s">
        <v>1312</v>
      </c>
      <c r="H188" s="528" t="s">
        <v>1313</v>
      </c>
      <c r="I188" s="531">
        <v>986.10000610351562</v>
      </c>
      <c r="J188" s="531">
        <v>190</v>
      </c>
      <c r="K188" s="532">
        <v>187357.51953125</v>
      </c>
    </row>
    <row r="189" spans="1:11" ht="14.4" customHeight="1" x14ac:dyDescent="0.3">
      <c r="A189" s="526" t="s">
        <v>487</v>
      </c>
      <c r="B189" s="527" t="s">
        <v>488</v>
      </c>
      <c r="C189" s="528" t="s">
        <v>505</v>
      </c>
      <c r="D189" s="529" t="s">
        <v>506</v>
      </c>
      <c r="E189" s="528" t="s">
        <v>1022</v>
      </c>
      <c r="F189" s="529" t="s">
        <v>1023</v>
      </c>
      <c r="G189" s="528" t="s">
        <v>1314</v>
      </c>
      <c r="H189" s="528" t="s">
        <v>1315</v>
      </c>
      <c r="I189" s="531">
        <v>3.440000057220459</v>
      </c>
      <c r="J189" s="531">
        <v>100</v>
      </c>
      <c r="K189" s="532">
        <v>343.6400146484375</v>
      </c>
    </row>
    <row r="190" spans="1:11" ht="14.4" customHeight="1" x14ac:dyDescent="0.3">
      <c r="A190" s="526" t="s">
        <v>487</v>
      </c>
      <c r="B190" s="527" t="s">
        <v>488</v>
      </c>
      <c r="C190" s="528" t="s">
        <v>505</v>
      </c>
      <c r="D190" s="529" t="s">
        <v>506</v>
      </c>
      <c r="E190" s="528" t="s">
        <v>1022</v>
      </c>
      <c r="F190" s="529" t="s">
        <v>1023</v>
      </c>
      <c r="G190" s="528" t="s">
        <v>1056</v>
      </c>
      <c r="H190" s="528" t="s">
        <v>1057</v>
      </c>
      <c r="I190" s="531">
        <v>1.0950000286102295</v>
      </c>
      <c r="J190" s="531">
        <v>200</v>
      </c>
      <c r="K190" s="532">
        <v>219</v>
      </c>
    </row>
    <row r="191" spans="1:11" ht="14.4" customHeight="1" x14ac:dyDescent="0.3">
      <c r="A191" s="526" t="s">
        <v>487</v>
      </c>
      <c r="B191" s="527" t="s">
        <v>488</v>
      </c>
      <c r="C191" s="528" t="s">
        <v>505</v>
      </c>
      <c r="D191" s="529" t="s">
        <v>506</v>
      </c>
      <c r="E191" s="528" t="s">
        <v>1022</v>
      </c>
      <c r="F191" s="529" t="s">
        <v>1023</v>
      </c>
      <c r="G191" s="528" t="s">
        <v>1316</v>
      </c>
      <c r="H191" s="528" t="s">
        <v>1317</v>
      </c>
      <c r="I191" s="531">
        <v>5.0375000238418579</v>
      </c>
      <c r="J191" s="531">
        <v>400</v>
      </c>
      <c r="K191" s="532">
        <v>2014.0000305175781</v>
      </c>
    </row>
    <row r="192" spans="1:11" ht="14.4" customHeight="1" x14ac:dyDescent="0.3">
      <c r="A192" s="526" t="s">
        <v>487</v>
      </c>
      <c r="B192" s="527" t="s">
        <v>488</v>
      </c>
      <c r="C192" s="528" t="s">
        <v>505</v>
      </c>
      <c r="D192" s="529" t="s">
        <v>506</v>
      </c>
      <c r="E192" s="528" t="s">
        <v>1022</v>
      </c>
      <c r="F192" s="529" t="s">
        <v>1023</v>
      </c>
      <c r="G192" s="528" t="s">
        <v>1058</v>
      </c>
      <c r="H192" s="528" t="s">
        <v>1059</v>
      </c>
      <c r="I192" s="531">
        <v>0.47999998927116394</v>
      </c>
      <c r="J192" s="531">
        <v>300</v>
      </c>
      <c r="K192" s="532">
        <v>144</v>
      </c>
    </row>
    <row r="193" spans="1:11" ht="14.4" customHeight="1" x14ac:dyDescent="0.3">
      <c r="A193" s="526" t="s">
        <v>487</v>
      </c>
      <c r="B193" s="527" t="s">
        <v>488</v>
      </c>
      <c r="C193" s="528" t="s">
        <v>505</v>
      </c>
      <c r="D193" s="529" t="s">
        <v>506</v>
      </c>
      <c r="E193" s="528" t="s">
        <v>1022</v>
      </c>
      <c r="F193" s="529" t="s">
        <v>1023</v>
      </c>
      <c r="G193" s="528" t="s">
        <v>1060</v>
      </c>
      <c r="H193" s="528" t="s">
        <v>1061</v>
      </c>
      <c r="I193" s="531">
        <v>1.6799999475479126</v>
      </c>
      <c r="J193" s="531">
        <v>200</v>
      </c>
      <c r="K193" s="532">
        <v>336</v>
      </c>
    </row>
    <row r="194" spans="1:11" ht="14.4" customHeight="1" x14ac:dyDescent="0.3">
      <c r="A194" s="526" t="s">
        <v>487</v>
      </c>
      <c r="B194" s="527" t="s">
        <v>488</v>
      </c>
      <c r="C194" s="528" t="s">
        <v>505</v>
      </c>
      <c r="D194" s="529" t="s">
        <v>506</v>
      </c>
      <c r="E194" s="528" t="s">
        <v>1022</v>
      </c>
      <c r="F194" s="529" t="s">
        <v>1023</v>
      </c>
      <c r="G194" s="528" t="s">
        <v>1062</v>
      </c>
      <c r="H194" s="528" t="s">
        <v>1063</v>
      </c>
      <c r="I194" s="531">
        <v>0.67000001668930054</v>
      </c>
      <c r="J194" s="531">
        <v>100</v>
      </c>
      <c r="K194" s="532">
        <v>67</v>
      </c>
    </row>
    <row r="195" spans="1:11" ht="14.4" customHeight="1" x14ac:dyDescent="0.3">
      <c r="A195" s="526" t="s">
        <v>487</v>
      </c>
      <c r="B195" s="527" t="s">
        <v>488</v>
      </c>
      <c r="C195" s="528" t="s">
        <v>505</v>
      </c>
      <c r="D195" s="529" t="s">
        <v>506</v>
      </c>
      <c r="E195" s="528" t="s">
        <v>1022</v>
      </c>
      <c r="F195" s="529" t="s">
        <v>1023</v>
      </c>
      <c r="G195" s="528" t="s">
        <v>1318</v>
      </c>
      <c r="H195" s="528" t="s">
        <v>1319</v>
      </c>
      <c r="I195" s="531">
        <v>14.460000038146973</v>
      </c>
      <c r="J195" s="531">
        <v>100</v>
      </c>
      <c r="K195" s="532">
        <v>1445.9100341796875</v>
      </c>
    </row>
    <row r="196" spans="1:11" ht="14.4" customHeight="1" x14ac:dyDescent="0.3">
      <c r="A196" s="526" t="s">
        <v>487</v>
      </c>
      <c r="B196" s="527" t="s">
        <v>488</v>
      </c>
      <c r="C196" s="528" t="s">
        <v>505</v>
      </c>
      <c r="D196" s="529" t="s">
        <v>506</v>
      </c>
      <c r="E196" s="528" t="s">
        <v>1022</v>
      </c>
      <c r="F196" s="529" t="s">
        <v>1023</v>
      </c>
      <c r="G196" s="528" t="s">
        <v>1320</v>
      </c>
      <c r="H196" s="528" t="s">
        <v>1321</v>
      </c>
      <c r="I196" s="531">
        <v>9.1499996185302734</v>
      </c>
      <c r="J196" s="531">
        <v>100</v>
      </c>
      <c r="K196" s="532">
        <v>914.6500244140625</v>
      </c>
    </row>
    <row r="197" spans="1:11" ht="14.4" customHeight="1" x14ac:dyDescent="0.3">
      <c r="A197" s="526" t="s">
        <v>487</v>
      </c>
      <c r="B197" s="527" t="s">
        <v>488</v>
      </c>
      <c r="C197" s="528" t="s">
        <v>505</v>
      </c>
      <c r="D197" s="529" t="s">
        <v>506</v>
      </c>
      <c r="E197" s="528" t="s">
        <v>1022</v>
      </c>
      <c r="F197" s="529" t="s">
        <v>1023</v>
      </c>
      <c r="G197" s="528" t="s">
        <v>1322</v>
      </c>
      <c r="H197" s="528" t="s">
        <v>1323</v>
      </c>
      <c r="I197" s="531">
        <v>7.429999828338623</v>
      </c>
      <c r="J197" s="531">
        <v>100</v>
      </c>
      <c r="K197" s="532">
        <v>743</v>
      </c>
    </row>
    <row r="198" spans="1:11" ht="14.4" customHeight="1" x14ac:dyDescent="0.3">
      <c r="A198" s="526" t="s">
        <v>487</v>
      </c>
      <c r="B198" s="527" t="s">
        <v>488</v>
      </c>
      <c r="C198" s="528" t="s">
        <v>505</v>
      </c>
      <c r="D198" s="529" t="s">
        <v>506</v>
      </c>
      <c r="E198" s="528" t="s">
        <v>1022</v>
      </c>
      <c r="F198" s="529" t="s">
        <v>1023</v>
      </c>
      <c r="G198" s="528" t="s">
        <v>1324</v>
      </c>
      <c r="H198" s="528" t="s">
        <v>1325</v>
      </c>
      <c r="I198" s="531">
        <v>665.97998046875</v>
      </c>
      <c r="J198" s="531">
        <v>50</v>
      </c>
      <c r="K198" s="532">
        <v>33299.19921875</v>
      </c>
    </row>
    <row r="199" spans="1:11" ht="14.4" customHeight="1" x14ac:dyDescent="0.3">
      <c r="A199" s="526" t="s">
        <v>487</v>
      </c>
      <c r="B199" s="527" t="s">
        <v>488</v>
      </c>
      <c r="C199" s="528" t="s">
        <v>505</v>
      </c>
      <c r="D199" s="529" t="s">
        <v>506</v>
      </c>
      <c r="E199" s="528" t="s">
        <v>1118</v>
      </c>
      <c r="F199" s="529" t="s">
        <v>1119</v>
      </c>
      <c r="G199" s="528" t="s">
        <v>1120</v>
      </c>
      <c r="H199" s="528" t="s">
        <v>1121</v>
      </c>
      <c r="I199" s="531">
        <v>9.5250000953674316</v>
      </c>
      <c r="J199" s="531">
        <v>210</v>
      </c>
      <c r="K199" s="532">
        <v>1986.6000061035156</v>
      </c>
    </row>
    <row r="200" spans="1:11" ht="14.4" customHeight="1" x14ac:dyDescent="0.3">
      <c r="A200" s="526" t="s">
        <v>487</v>
      </c>
      <c r="B200" s="527" t="s">
        <v>488</v>
      </c>
      <c r="C200" s="528" t="s">
        <v>505</v>
      </c>
      <c r="D200" s="529" t="s">
        <v>506</v>
      </c>
      <c r="E200" s="528" t="s">
        <v>1326</v>
      </c>
      <c r="F200" s="529" t="s">
        <v>1327</v>
      </c>
      <c r="G200" s="528" t="s">
        <v>1328</v>
      </c>
      <c r="H200" s="528" t="s">
        <v>1329</v>
      </c>
      <c r="I200" s="531">
        <v>34.159999847412109</v>
      </c>
      <c r="J200" s="531">
        <v>72</v>
      </c>
      <c r="K200" s="532">
        <v>2459.39990234375</v>
      </c>
    </row>
    <row r="201" spans="1:11" ht="14.4" customHeight="1" x14ac:dyDescent="0.3">
      <c r="A201" s="526" t="s">
        <v>487</v>
      </c>
      <c r="B201" s="527" t="s">
        <v>488</v>
      </c>
      <c r="C201" s="528" t="s">
        <v>505</v>
      </c>
      <c r="D201" s="529" t="s">
        <v>506</v>
      </c>
      <c r="E201" s="528" t="s">
        <v>1326</v>
      </c>
      <c r="F201" s="529" t="s">
        <v>1327</v>
      </c>
      <c r="G201" s="528" t="s">
        <v>1330</v>
      </c>
      <c r="H201" s="528" t="s">
        <v>1331</v>
      </c>
      <c r="I201" s="531">
        <v>87.839996337890625</v>
      </c>
      <c r="J201" s="531">
        <v>48</v>
      </c>
      <c r="K201" s="532">
        <v>4216.1201171875</v>
      </c>
    </row>
    <row r="202" spans="1:11" ht="14.4" customHeight="1" x14ac:dyDescent="0.3">
      <c r="A202" s="526" t="s">
        <v>487</v>
      </c>
      <c r="B202" s="527" t="s">
        <v>488</v>
      </c>
      <c r="C202" s="528" t="s">
        <v>505</v>
      </c>
      <c r="D202" s="529" t="s">
        <v>506</v>
      </c>
      <c r="E202" s="528" t="s">
        <v>1078</v>
      </c>
      <c r="F202" s="529" t="s">
        <v>1079</v>
      </c>
      <c r="G202" s="528" t="s">
        <v>1332</v>
      </c>
      <c r="H202" s="528" t="s">
        <v>1333</v>
      </c>
      <c r="I202" s="531">
        <v>10.979999542236328</v>
      </c>
      <c r="J202" s="531">
        <v>30</v>
      </c>
      <c r="K202" s="532">
        <v>329.3800048828125</v>
      </c>
    </row>
    <row r="203" spans="1:11" ht="14.4" customHeight="1" x14ac:dyDescent="0.3">
      <c r="A203" s="526" t="s">
        <v>487</v>
      </c>
      <c r="B203" s="527" t="s">
        <v>488</v>
      </c>
      <c r="C203" s="528" t="s">
        <v>505</v>
      </c>
      <c r="D203" s="529" t="s">
        <v>506</v>
      </c>
      <c r="E203" s="528" t="s">
        <v>1078</v>
      </c>
      <c r="F203" s="529" t="s">
        <v>1079</v>
      </c>
      <c r="G203" s="528" t="s">
        <v>1082</v>
      </c>
      <c r="H203" s="528" t="s">
        <v>1083</v>
      </c>
      <c r="I203" s="531">
        <v>0.30000001192092896</v>
      </c>
      <c r="J203" s="531">
        <v>100</v>
      </c>
      <c r="K203" s="532">
        <v>30</v>
      </c>
    </row>
    <row r="204" spans="1:11" ht="14.4" customHeight="1" x14ac:dyDescent="0.3">
      <c r="A204" s="526" t="s">
        <v>487</v>
      </c>
      <c r="B204" s="527" t="s">
        <v>488</v>
      </c>
      <c r="C204" s="528" t="s">
        <v>505</v>
      </c>
      <c r="D204" s="529" t="s">
        <v>506</v>
      </c>
      <c r="E204" s="528" t="s">
        <v>1078</v>
      </c>
      <c r="F204" s="529" t="s">
        <v>1079</v>
      </c>
      <c r="G204" s="528" t="s">
        <v>1334</v>
      </c>
      <c r="H204" s="528" t="s">
        <v>1335</v>
      </c>
      <c r="I204" s="531">
        <v>0.3033333420753479</v>
      </c>
      <c r="J204" s="531">
        <v>300</v>
      </c>
      <c r="K204" s="532">
        <v>91</v>
      </c>
    </row>
    <row r="205" spans="1:11" ht="14.4" customHeight="1" x14ac:dyDescent="0.3">
      <c r="A205" s="526" t="s">
        <v>487</v>
      </c>
      <c r="B205" s="527" t="s">
        <v>488</v>
      </c>
      <c r="C205" s="528" t="s">
        <v>505</v>
      </c>
      <c r="D205" s="529" t="s">
        <v>506</v>
      </c>
      <c r="E205" s="528" t="s">
        <v>1078</v>
      </c>
      <c r="F205" s="529" t="s">
        <v>1079</v>
      </c>
      <c r="G205" s="528" t="s">
        <v>1086</v>
      </c>
      <c r="H205" s="528" t="s">
        <v>1087</v>
      </c>
      <c r="I205" s="531">
        <v>0.49000000953674316</v>
      </c>
      <c r="J205" s="531">
        <v>100</v>
      </c>
      <c r="K205" s="532">
        <v>49</v>
      </c>
    </row>
    <row r="206" spans="1:11" ht="14.4" customHeight="1" x14ac:dyDescent="0.3">
      <c r="A206" s="526" t="s">
        <v>487</v>
      </c>
      <c r="B206" s="527" t="s">
        <v>488</v>
      </c>
      <c r="C206" s="528" t="s">
        <v>505</v>
      </c>
      <c r="D206" s="529" t="s">
        <v>506</v>
      </c>
      <c r="E206" s="528" t="s">
        <v>1088</v>
      </c>
      <c r="F206" s="529" t="s">
        <v>1089</v>
      </c>
      <c r="G206" s="528" t="s">
        <v>1090</v>
      </c>
      <c r="H206" s="528" t="s">
        <v>1091</v>
      </c>
      <c r="I206" s="531">
        <v>0.6875</v>
      </c>
      <c r="J206" s="531">
        <v>1400</v>
      </c>
      <c r="K206" s="532">
        <v>960</v>
      </c>
    </row>
    <row r="207" spans="1:11" ht="14.4" customHeight="1" x14ac:dyDescent="0.3">
      <c r="A207" s="526" t="s">
        <v>487</v>
      </c>
      <c r="B207" s="527" t="s">
        <v>488</v>
      </c>
      <c r="C207" s="528" t="s">
        <v>505</v>
      </c>
      <c r="D207" s="529" t="s">
        <v>506</v>
      </c>
      <c r="E207" s="528" t="s">
        <v>1088</v>
      </c>
      <c r="F207" s="529" t="s">
        <v>1089</v>
      </c>
      <c r="G207" s="528" t="s">
        <v>1092</v>
      </c>
      <c r="H207" s="528" t="s">
        <v>1093</v>
      </c>
      <c r="I207" s="531">
        <v>0.68999999761581421</v>
      </c>
      <c r="J207" s="531">
        <v>2200</v>
      </c>
      <c r="K207" s="532">
        <v>1518</v>
      </c>
    </row>
    <row r="208" spans="1:11" ht="14.4" customHeight="1" x14ac:dyDescent="0.3">
      <c r="A208" s="526" t="s">
        <v>487</v>
      </c>
      <c r="B208" s="527" t="s">
        <v>488</v>
      </c>
      <c r="C208" s="528" t="s">
        <v>505</v>
      </c>
      <c r="D208" s="529" t="s">
        <v>506</v>
      </c>
      <c r="E208" s="528" t="s">
        <v>1088</v>
      </c>
      <c r="F208" s="529" t="s">
        <v>1089</v>
      </c>
      <c r="G208" s="528" t="s">
        <v>1094</v>
      </c>
      <c r="H208" s="528" t="s">
        <v>1095</v>
      </c>
      <c r="I208" s="531">
        <v>0.68666666746139526</v>
      </c>
      <c r="J208" s="531">
        <v>600</v>
      </c>
      <c r="K208" s="532">
        <v>412</v>
      </c>
    </row>
    <row r="209" spans="1:11" ht="14.4" customHeight="1" x14ac:dyDescent="0.3">
      <c r="A209" s="526" t="s">
        <v>487</v>
      </c>
      <c r="B209" s="527" t="s">
        <v>488</v>
      </c>
      <c r="C209" s="528" t="s">
        <v>505</v>
      </c>
      <c r="D209" s="529" t="s">
        <v>506</v>
      </c>
      <c r="E209" s="528" t="s">
        <v>1088</v>
      </c>
      <c r="F209" s="529" t="s">
        <v>1089</v>
      </c>
      <c r="G209" s="528" t="s">
        <v>1336</v>
      </c>
      <c r="H209" s="528" t="s">
        <v>1337</v>
      </c>
      <c r="I209" s="531">
        <v>11.797499895095825</v>
      </c>
      <c r="J209" s="531">
        <v>200</v>
      </c>
      <c r="K209" s="532">
        <v>2359.5</v>
      </c>
    </row>
    <row r="210" spans="1:11" ht="14.4" customHeight="1" x14ac:dyDescent="0.3">
      <c r="A210" s="526" t="s">
        <v>487</v>
      </c>
      <c r="B210" s="527" t="s">
        <v>488</v>
      </c>
      <c r="C210" s="528" t="s">
        <v>505</v>
      </c>
      <c r="D210" s="529" t="s">
        <v>506</v>
      </c>
      <c r="E210" s="528" t="s">
        <v>1088</v>
      </c>
      <c r="F210" s="529" t="s">
        <v>1089</v>
      </c>
      <c r="G210" s="528" t="s">
        <v>1338</v>
      </c>
      <c r="H210" s="528" t="s">
        <v>1339</v>
      </c>
      <c r="I210" s="531">
        <v>12.120000123977661</v>
      </c>
      <c r="J210" s="531">
        <v>450</v>
      </c>
      <c r="K210" s="532">
        <v>5405</v>
      </c>
    </row>
    <row r="211" spans="1:11" ht="14.4" customHeight="1" x14ac:dyDescent="0.3">
      <c r="A211" s="526" t="s">
        <v>487</v>
      </c>
      <c r="B211" s="527" t="s">
        <v>488</v>
      </c>
      <c r="C211" s="528" t="s">
        <v>505</v>
      </c>
      <c r="D211" s="529" t="s">
        <v>506</v>
      </c>
      <c r="E211" s="528" t="s">
        <v>1088</v>
      </c>
      <c r="F211" s="529" t="s">
        <v>1089</v>
      </c>
      <c r="G211" s="528" t="s">
        <v>1340</v>
      </c>
      <c r="H211" s="528" t="s">
        <v>1341</v>
      </c>
      <c r="I211" s="531">
        <v>11.536666552225748</v>
      </c>
      <c r="J211" s="531">
        <v>250</v>
      </c>
      <c r="K211" s="532">
        <v>2831.5</v>
      </c>
    </row>
    <row r="212" spans="1:11" ht="14.4" customHeight="1" x14ac:dyDescent="0.3">
      <c r="A212" s="526" t="s">
        <v>487</v>
      </c>
      <c r="B212" s="527" t="s">
        <v>488</v>
      </c>
      <c r="C212" s="528" t="s">
        <v>505</v>
      </c>
      <c r="D212" s="529" t="s">
        <v>506</v>
      </c>
      <c r="E212" s="528" t="s">
        <v>1088</v>
      </c>
      <c r="F212" s="529" t="s">
        <v>1089</v>
      </c>
      <c r="G212" s="528" t="s">
        <v>1342</v>
      </c>
      <c r="H212" s="528" t="s">
        <v>1343</v>
      </c>
      <c r="I212" s="531">
        <v>11.694999933242798</v>
      </c>
      <c r="J212" s="531">
        <v>450</v>
      </c>
      <c r="K212" s="532">
        <v>5150</v>
      </c>
    </row>
    <row r="213" spans="1:11" ht="14.4" customHeight="1" x14ac:dyDescent="0.3">
      <c r="A213" s="526" t="s">
        <v>487</v>
      </c>
      <c r="B213" s="527" t="s">
        <v>488</v>
      </c>
      <c r="C213" s="528" t="s">
        <v>505</v>
      </c>
      <c r="D213" s="529" t="s">
        <v>506</v>
      </c>
      <c r="E213" s="528" t="s">
        <v>1126</v>
      </c>
      <c r="F213" s="529" t="s">
        <v>1127</v>
      </c>
      <c r="G213" s="528" t="s">
        <v>1344</v>
      </c>
      <c r="H213" s="528" t="s">
        <v>1345</v>
      </c>
      <c r="I213" s="531">
        <v>13986.3896484375</v>
      </c>
      <c r="J213" s="531">
        <v>1</v>
      </c>
      <c r="K213" s="532">
        <v>13986.3896484375</v>
      </c>
    </row>
    <row r="214" spans="1:11" ht="14.4" customHeight="1" x14ac:dyDescent="0.3">
      <c r="A214" s="526" t="s">
        <v>487</v>
      </c>
      <c r="B214" s="527" t="s">
        <v>488</v>
      </c>
      <c r="C214" s="528" t="s">
        <v>505</v>
      </c>
      <c r="D214" s="529" t="s">
        <v>506</v>
      </c>
      <c r="E214" s="528" t="s">
        <v>1126</v>
      </c>
      <c r="F214" s="529" t="s">
        <v>1127</v>
      </c>
      <c r="G214" s="528" t="s">
        <v>1346</v>
      </c>
      <c r="H214" s="528" t="s">
        <v>1347</v>
      </c>
      <c r="I214" s="531">
        <v>13986.3896484375</v>
      </c>
      <c r="J214" s="531">
        <v>2</v>
      </c>
      <c r="K214" s="532">
        <v>27972.779296875</v>
      </c>
    </row>
    <row r="215" spans="1:11" ht="14.4" customHeight="1" x14ac:dyDescent="0.3">
      <c r="A215" s="526" t="s">
        <v>487</v>
      </c>
      <c r="B215" s="527" t="s">
        <v>488</v>
      </c>
      <c r="C215" s="528" t="s">
        <v>505</v>
      </c>
      <c r="D215" s="529" t="s">
        <v>506</v>
      </c>
      <c r="E215" s="528" t="s">
        <v>1126</v>
      </c>
      <c r="F215" s="529" t="s">
        <v>1127</v>
      </c>
      <c r="G215" s="528" t="s">
        <v>1348</v>
      </c>
      <c r="H215" s="528" t="s">
        <v>1349</v>
      </c>
      <c r="I215" s="531">
        <v>18777.990234375</v>
      </c>
      <c r="J215" s="531">
        <v>1</v>
      </c>
      <c r="K215" s="532">
        <v>18777.990234375</v>
      </c>
    </row>
    <row r="216" spans="1:11" ht="14.4" customHeight="1" x14ac:dyDescent="0.3">
      <c r="A216" s="526" t="s">
        <v>487</v>
      </c>
      <c r="B216" s="527" t="s">
        <v>488</v>
      </c>
      <c r="C216" s="528" t="s">
        <v>505</v>
      </c>
      <c r="D216" s="529" t="s">
        <v>506</v>
      </c>
      <c r="E216" s="528" t="s">
        <v>1126</v>
      </c>
      <c r="F216" s="529" t="s">
        <v>1127</v>
      </c>
      <c r="G216" s="528" t="s">
        <v>1350</v>
      </c>
      <c r="H216" s="528" t="s">
        <v>1351</v>
      </c>
      <c r="I216" s="531">
        <v>11200.1796875</v>
      </c>
      <c r="J216" s="531">
        <v>1</v>
      </c>
      <c r="K216" s="532">
        <v>11200.1796875</v>
      </c>
    </row>
    <row r="217" spans="1:11" ht="14.4" customHeight="1" x14ac:dyDescent="0.3">
      <c r="A217" s="526" t="s">
        <v>487</v>
      </c>
      <c r="B217" s="527" t="s">
        <v>488</v>
      </c>
      <c r="C217" s="528" t="s">
        <v>505</v>
      </c>
      <c r="D217" s="529" t="s">
        <v>506</v>
      </c>
      <c r="E217" s="528" t="s">
        <v>1126</v>
      </c>
      <c r="F217" s="529" t="s">
        <v>1127</v>
      </c>
      <c r="G217" s="528" t="s">
        <v>1352</v>
      </c>
      <c r="H217" s="528" t="s">
        <v>1353</v>
      </c>
      <c r="I217" s="531">
        <v>10331.4599609375</v>
      </c>
      <c r="J217" s="531">
        <v>1</v>
      </c>
      <c r="K217" s="532">
        <v>10331.4599609375</v>
      </c>
    </row>
    <row r="218" spans="1:11" ht="14.4" customHeight="1" x14ac:dyDescent="0.3">
      <c r="A218" s="526" t="s">
        <v>487</v>
      </c>
      <c r="B218" s="527" t="s">
        <v>488</v>
      </c>
      <c r="C218" s="528" t="s">
        <v>505</v>
      </c>
      <c r="D218" s="529" t="s">
        <v>506</v>
      </c>
      <c r="E218" s="528" t="s">
        <v>1126</v>
      </c>
      <c r="F218" s="529" t="s">
        <v>1127</v>
      </c>
      <c r="G218" s="528" t="s">
        <v>1354</v>
      </c>
      <c r="H218" s="528" t="s">
        <v>1355</v>
      </c>
      <c r="I218" s="531">
        <v>25533.9609375</v>
      </c>
      <c r="J218" s="531">
        <v>1</v>
      </c>
      <c r="K218" s="532">
        <v>25533.9609375</v>
      </c>
    </row>
    <row r="219" spans="1:11" ht="14.4" customHeight="1" x14ac:dyDescent="0.3">
      <c r="A219" s="526" t="s">
        <v>487</v>
      </c>
      <c r="B219" s="527" t="s">
        <v>488</v>
      </c>
      <c r="C219" s="528" t="s">
        <v>505</v>
      </c>
      <c r="D219" s="529" t="s">
        <v>506</v>
      </c>
      <c r="E219" s="528" t="s">
        <v>1126</v>
      </c>
      <c r="F219" s="529" t="s">
        <v>1127</v>
      </c>
      <c r="G219" s="528" t="s">
        <v>1356</v>
      </c>
      <c r="H219" s="528" t="s">
        <v>1357</v>
      </c>
      <c r="I219" s="531">
        <v>3771.169921875</v>
      </c>
      <c r="J219" s="531">
        <v>1</v>
      </c>
      <c r="K219" s="532">
        <v>3771.169921875</v>
      </c>
    </row>
    <row r="220" spans="1:11" ht="14.4" customHeight="1" x14ac:dyDescent="0.3">
      <c r="A220" s="526" t="s">
        <v>487</v>
      </c>
      <c r="B220" s="527" t="s">
        <v>488</v>
      </c>
      <c r="C220" s="528" t="s">
        <v>505</v>
      </c>
      <c r="D220" s="529" t="s">
        <v>506</v>
      </c>
      <c r="E220" s="528" t="s">
        <v>1126</v>
      </c>
      <c r="F220" s="529" t="s">
        <v>1127</v>
      </c>
      <c r="G220" s="528" t="s">
        <v>1358</v>
      </c>
      <c r="H220" s="528" t="s">
        <v>1359</v>
      </c>
      <c r="I220" s="531">
        <v>3999.719970703125</v>
      </c>
      <c r="J220" s="531">
        <v>2</v>
      </c>
      <c r="K220" s="532">
        <v>7999.43994140625</v>
      </c>
    </row>
    <row r="221" spans="1:11" ht="14.4" customHeight="1" x14ac:dyDescent="0.3">
      <c r="A221" s="526" t="s">
        <v>487</v>
      </c>
      <c r="B221" s="527" t="s">
        <v>488</v>
      </c>
      <c r="C221" s="528" t="s">
        <v>505</v>
      </c>
      <c r="D221" s="529" t="s">
        <v>506</v>
      </c>
      <c r="E221" s="528" t="s">
        <v>1126</v>
      </c>
      <c r="F221" s="529" t="s">
        <v>1127</v>
      </c>
      <c r="G221" s="528" t="s">
        <v>1360</v>
      </c>
      <c r="H221" s="528" t="s">
        <v>1361</v>
      </c>
      <c r="I221" s="531">
        <v>3999.719970703125</v>
      </c>
      <c r="J221" s="531">
        <v>1</v>
      </c>
      <c r="K221" s="532">
        <v>3999.719970703125</v>
      </c>
    </row>
    <row r="222" spans="1:11" ht="14.4" customHeight="1" x14ac:dyDescent="0.3">
      <c r="A222" s="526" t="s">
        <v>487</v>
      </c>
      <c r="B222" s="527" t="s">
        <v>488</v>
      </c>
      <c r="C222" s="528" t="s">
        <v>505</v>
      </c>
      <c r="D222" s="529" t="s">
        <v>506</v>
      </c>
      <c r="E222" s="528" t="s">
        <v>1126</v>
      </c>
      <c r="F222" s="529" t="s">
        <v>1127</v>
      </c>
      <c r="G222" s="528" t="s">
        <v>1362</v>
      </c>
      <c r="H222" s="528" t="s">
        <v>1363</v>
      </c>
      <c r="I222" s="531">
        <v>3999.72998046875</v>
      </c>
      <c r="J222" s="531">
        <v>2</v>
      </c>
      <c r="K222" s="532">
        <v>7999.4599609375</v>
      </c>
    </row>
    <row r="223" spans="1:11" ht="14.4" customHeight="1" x14ac:dyDescent="0.3">
      <c r="A223" s="526" t="s">
        <v>487</v>
      </c>
      <c r="B223" s="527" t="s">
        <v>488</v>
      </c>
      <c r="C223" s="528" t="s">
        <v>505</v>
      </c>
      <c r="D223" s="529" t="s">
        <v>506</v>
      </c>
      <c r="E223" s="528" t="s">
        <v>1126</v>
      </c>
      <c r="F223" s="529" t="s">
        <v>1127</v>
      </c>
      <c r="G223" s="528" t="s">
        <v>1364</v>
      </c>
      <c r="H223" s="528" t="s">
        <v>1365</v>
      </c>
      <c r="I223" s="531">
        <v>4946.47998046875</v>
      </c>
      <c r="J223" s="531">
        <v>9</v>
      </c>
      <c r="K223" s="532">
        <v>44518.3203125</v>
      </c>
    </row>
    <row r="224" spans="1:11" ht="14.4" customHeight="1" x14ac:dyDescent="0.3">
      <c r="A224" s="526" t="s">
        <v>487</v>
      </c>
      <c r="B224" s="527" t="s">
        <v>488</v>
      </c>
      <c r="C224" s="528" t="s">
        <v>505</v>
      </c>
      <c r="D224" s="529" t="s">
        <v>506</v>
      </c>
      <c r="E224" s="528" t="s">
        <v>1126</v>
      </c>
      <c r="F224" s="529" t="s">
        <v>1127</v>
      </c>
      <c r="G224" s="528" t="s">
        <v>1366</v>
      </c>
      <c r="H224" s="528" t="s">
        <v>1367</v>
      </c>
      <c r="I224" s="531">
        <v>4946.47998046875</v>
      </c>
      <c r="J224" s="531">
        <v>9</v>
      </c>
      <c r="K224" s="532">
        <v>44518.31982421875</v>
      </c>
    </row>
    <row r="225" spans="1:11" ht="14.4" customHeight="1" x14ac:dyDescent="0.3">
      <c r="A225" s="526" t="s">
        <v>487</v>
      </c>
      <c r="B225" s="527" t="s">
        <v>488</v>
      </c>
      <c r="C225" s="528" t="s">
        <v>505</v>
      </c>
      <c r="D225" s="529" t="s">
        <v>506</v>
      </c>
      <c r="E225" s="528" t="s">
        <v>1126</v>
      </c>
      <c r="F225" s="529" t="s">
        <v>1127</v>
      </c>
      <c r="G225" s="528" t="s">
        <v>1368</v>
      </c>
      <c r="H225" s="528" t="s">
        <v>1369</v>
      </c>
      <c r="I225" s="531">
        <v>4946.47998046875</v>
      </c>
      <c r="J225" s="531">
        <v>5</v>
      </c>
      <c r="K225" s="532">
        <v>24732.39990234375</v>
      </c>
    </row>
    <row r="226" spans="1:11" ht="14.4" customHeight="1" x14ac:dyDescent="0.3">
      <c r="A226" s="526" t="s">
        <v>487</v>
      </c>
      <c r="B226" s="527" t="s">
        <v>488</v>
      </c>
      <c r="C226" s="528" t="s">
        <v>505</v>
      </c>
      <c r="D226" s="529" t="s">
        <v>506</v>
      </c>
      <c r="E226" s="528" t="s">
        <v>1126</v>
      </c>
      <c r="F226" s="529" t="s">
        <v>1127</v>
      </c>
      <c r="G226" s="528" t="s">
        <v>1370</v>
      </c>
      <c r="H226" s="528" t="s">
        <v>1371</v>
      </c>
      <c r="I226" s="531">
        <v>4946.47998046875</v>
      </c>
      <c r="J226" s="531">
        <v>16</v>
      </c>
      <c r="K226" s="532">
        <v>79143.68017578125</v>
      </c>
    </row>
    <row r="227" spans="1:11" ht="14.4" customHeight="1" x14ac:dyDescent="0.3">
      <c r="A227" s="526" t="s">
        <v>487</v>
      </c>
      <c r="B227" s="527" t="s">
        <v>488</v>
      </c>
      <c r="C227" s="528" t="s">
        <v>505</v>
      </c>
      <c r="D227" s="529" t="s">
        <v>506</v>
      </c>
      <c r="E227" s="528" t="s">
        <v>1126</v>
      </c>
      <c r="F227" s="529" t="s">
        <v>1127</v>
      </c>
      <c r="G227" s="528" t="s">
        <v>1372</v>
      </c>
      <c r="H227" s="528" t="s">
        <v>1373</v>
      </c>
      <c r="I227" s="531">
        <v>4946.47998046875</v>
      </c>
      <c r="J227" s="531">
        <v>4</v>
      </c>
      <c r="K227" s="532">
        <v>19785.919921875</v>
      </c>
    </row>
    <row r="228" spans="1:11" ht="14.4" customHeight="1" x14ac:dyDescent="0.3">
      <c r="A228" s="526" t="s">
        <v>487</v>
      </c>
      <c r="B228" s="527" t="s">
        <v>488</v>
      </c>
      <c r="C228" s="528" t="s">
        <v>505</v>
      </c>
      <c r="D228" s="529" t="s">
        <v>506</v>
      </c>
      <c r="E228" s="528" t="s">
        <v>1126</v>
      </c>
      <c r="F228" s="529" t="s">
        <v>1127</v>
      </c>
      <c r="G228" s="528" t="s">
        <v>1374</v>
      </c>
      <c r="H228" s="528" t="s">
        <v>1375</v>
      </c>
      <c r="I228" s="531">
        <v>4946.47998046875</v>
      </c>
      <c r="J228" s="531">
        <v>6</v>
      </c>
      <c r="K228" s="532">
        <v>29678.88037109375</v>
      </c>
    </row>
    <row r="229" spans="1:11" ht="14.4" customHeight="1" x14ac:dyDescent="0.3">
      <c r="A229" s="526" t="s">
        <v>487</v>
      </c>
      <c r="B229" s="527" t="s">
        <v>488</v>
      </c>
      <c r="C229" s="528" t="s">
        <v>505</v>
      </c>
      <c r="D229" s="529" t="s">
        <v>506</v>
      </c>
      <c r="E229" s="528" t="s">
        <v>1126</v>
      </c>
      <c r="F229" s="529" t="s">
        <v>1127</v>
      </c>
      <c r="G229" s="528" t="s">
        <v>1376</v>
      </c>
      <c r="H229" s="528" t="s">
        <v>1377</v>
      </c>
      <c r="I229" s="531">
        <v>4946.47998046875</v>
      </c>
      <c r="J229" s="531">
        <v>6</v>
      </c>
      <c r="K229" s="532">
        <v>29678.8798828125</v>
      </c>
    </row>
    <row r="230" spans="1:11" ht="14.4" customHeight="1" x14ac:dyDescent="0.3">
      <c r="A230" s="526" t="s">
        <v>487</v>
      </c>
      <c r="B230" s="527" t="s">
        <v>488</v>
      </c>
      <c r="C230" s="528" t="s">
        <v>505</v>
      </c>
      <c r="D230" s="529" t="s">
        <v>506</v>
      </c>
      <c r="E230" s="528" t="s">
        <v>1126</v>
      </c>
      <c r="F230" s="529" t="s">
        <v>1127</v>
      </c>
      <c r="G230" s="528" t="s">
        <v>1378</v>
      </c>
      <c r="H230" s="528" t="s">
        <v>1379</v>
      </c>
      <c r="I230" s="531">
        <v>4946.47998046875</v>
      </c>
      <c r="J230" s="531">
        <v>4</v>
      </c>
      <c r="K230" s="532">
        <v>19785.919921875</v>
      </c>
    </row>
    <row r="231" spans="1:11" ht="14.4" customHeight="1" x14ac:dyDescent="0.3">
      <c r="A231" s="526" t="s">
        <v>487</v>
      </c>
      <c r="B231" s="527" t="s">
        <v>488</v>
      </c>
      <c r="C231" s="528" t="s">
        <v>505</v>
      </c>
      <c r="D231" s="529" t="s">
        <v>506</v>
      </c>
      <c r="E231" s="528" t="s">
        <v>1126</v>
      </c>
      <c r="F231" s="529" t="s">
        <v>1127</v>
      </c>
      <c r="G231" s="528" t="s">
        <v>1380</v>
      </c>
      <c r="H231" s="528" t="s">
        <v>1381</v>
      </c>
      <c r="I231" s="531">
        <v>3776.169921875</v>
      </c>
      <c r="J231" s="531">
        <v>9</v>
      </c>
      <c r="K231" s="532">
        <v>33980.529296875</v>
      </c>
    </row>
    <row r="232" spans="1:11" ht="14.4" customHeight="1" x14ac:dyDescent="0.3">
      <c r="A232" s="526" t="s">
        <v>487</v>
      </c>
      <c r="B232" s="527" t="s">
        <v>488</v>
      </c>
      <c r="C232" s="528" t="s">
        <v>505</v>
      </c>
      <c r="D232" s="529" t="s">
        <v>506</v>
      </c>
      <c r="E232" s="528" t="s">
        <v>1126</v>
      </c>
      <c r="F232" s="529" t="s">
        <v>1127</v>
      </c>
      <c r="G232" s="528" t="s">
        <v>1382</v>
      </c>
      <c r="H232" s="528" t="s">
        <v>1383</v>
      </c>
      <c r="I232" s="531">
        <v>3771.169921875</v>
      </c>
      <c r="J232" s="531">
        <v>10</v>
      </c>
      <c r="K232" s="532">
        <v>37711.6796875</v>
      </c>
    </row>
    <row r="233" spans="1:11" ht="14.4" customHeight="1" x14ac:dyDescent="0.3">
      <c r="A233" s="526" t="s">
        <v>487</v>
      </c>
      <c r="B233" s="527" t="s">
        <v>488</v>
      </c>
      <c r="C233" s="528" t="s">
        <v>505</v>
      </c>
      <c r="D233" s="529" t="s">
        <v>506</v>
      </c>
      <c r="E233" s="528" t="s">
        <v>1126</v>
      </c>
      <c r="F233" s="529" t="s">
        <v>1127</v>
      </c>
      <c r="G233" s="528" t="s">
        <v>1384</v>
      </c>
      <c r="H233" s="528" t="s">
        <v>1385</v>
      </c>
      <c r="I233" s="531">
        <v>3398.0529296875002</v>
      </c>
      <c r="J233" s="531">
        <v>10</v>
      </c>
      <c r="K233" s="532">
        <v>37751.689218750224</v>
      </c>
    </row>
    <row r="234" spans="1:11" ht="14.4" customHeight="1" x14ac:dyDescent="0.3">
      <c r="A234" s="526" t="s">
        <v>487</v>
      </c>
      <c r="B234" s="527" t="s">
        <v>488</v>
      </c>
      <c r="C234" s="528" t="s">
        <v>505</v>
      </c>
      <c r="D234" s="529" t="s">
        <v>506</v>
      </c>
      <c r="E234" s="528" t="s">
        <v>1126</v>
      </c>
      <c r="F234" s="529" t="s">
        <v>1127</v>
      </c>
      <c r="G234" s="528" t="s">
        <v>1386</v>
      </c>
      <c r="H234" s="528" t="s">
        <v>1387</v>
      </c>
      <c r="I234" s="531">
        <v>3771.169921875</v>
      </c>
      <c r="J234" s="531">
        <v>9</v>
      </c>
      <c r="K234" s="532">
        <v>33940.529296875</v>
      </c>
    </row>
    <row r="235" spans="1:11" ht="14.4" customHeight="1" x14ac:dyDescent="0.3">
      <c r="A235" s="526" t="s">
        <v>487</v>
      </c>
      <c r="B235" s="527" t="s">
        <v>488</v>
      </c>
      <c r="C235" s="528" t="s">
        <v>505</v>
      </c>
      <c r="D235" s="529" t="s">
        <v>506</v>
      </c>
      <c r="E235" s="528" t="s">
        <v>1126</v>
      </c>
      <c r="F235" s="529" t="s">
        <v>1127</v>
      </c>
      <c r="G235" s="528" t="s">
        <v>1388</v>
      </c>
      <c r="H235" s="528" t="s">
        <v>1389</v>
      </c>
      <c r="I235" s="531">
        <v>3002.739990234375</v>
      </c>
      <c r="J235" s="531">
        <v>1</v>
      </c>
      <c r="K235" s="532">
        <v>3002.739990234375</v>
      </c>
    </row>
    <row r="236" spans="1:11" ht="14.4" customHeight="1" x14ac:dyDescent="0.3">
      <c r="A236" s="526" t="s">
        <v>487</v>
      </c>
      <c r="B236" s="527" t="s">
        <v>488</v>
      </c>
      <c r="C236" s="528" t="s">
        <v>505</v>
      </c>
      <c r="D236" s="529" t="s">
        <v>506</v>
      </c>
      <c r="E236" s="528" t="s">
        <v>1126</v>
      </c>
      <c r="F236" s="529" t="s">
        <v>1127</v>
      </c>
      <c r="G236" s="528" t="s">
        <v>1390</v>
      </c>
      <c r="H236" s="528" t="s">
        <v>1391</v>
      </c>
      <c r="I236" s="531">
        <v>2971.2233072916665</v>
      </c>
      <c r="J236" s="531">
        <v>3</v>
      </c>
      <c r="K236" s="532">
        <v>8913.669921875</v>
      </c>
    </row>
    <row r="237" spans="1:11" ht="14.4" customHeight="1" x14ac:dyDescent="0.3">
      <c r="A237" s="526" t="s">
        <v>487</v>
      </c>
      <c r="B237" s="527" t="s">
        <v>488</v>
      </c>
      <c r="C237" s="528" t="s">
        <v>505</v>
      </c>
      <c r="D237" s="529" t="s">
        <v>506</v>
      </c>
      <c r="E237" s="528" t="s">
        <v>1126</v>
      </c>
      <c r="F237" s="529" t="s">
        <v>1127</v>
      </c>
      <c r="G237" s="528" t="s">
        <v>1392</v>
      </c>
      <c r="H237" s="528" t="s">
        <v>1393</v>
      </c>
      <c r="I237" s="531">
        <v>2971.219970703125</v>
      </c>
      <c r="J237" s="531">
        <v>3</v>
      </c>
      <c r="K237" s="532">
        <v>8913.659912109375</v>
      </c>
    </row>
    <row r="238" spans="1:11" ht="14.4" customHeight="1" x14ac:dyDescent="0.3">
      <c r="A238" s="526" t="s">
        <v>487</v>
      </c>
      <c r="B238" s="527" t="s">
        <v>488</v>
      </c>
      <c r="C238" s="528" t="s">
        <v>505</v>
      </c>
      <c r="D238" s="529" t="s">
        <v>506</v>
      </c>
      <c r="E238" s="528" t="s">
        <v>1126</v>
      </c>
      <c r="F238" s="529" t="s">
        <v>1127</v>
      </c>
      <c r="G238" s="528" t="s">
        <v>1394</v>
      </c>
      <c r="H238" s="528" t="s">
        <v>1395</v>
      </c>
      <c r="I238" s="531">
        <v>2971.2249755859375</v>
      </c>
      <c r="J238" s="531">
        <v>2</v>
      </c>
      <c r="K238" s="532">
        <v>5942.449951171875</v>
      </c>
    </row>
    <row r="239" spans="1:11" ht="14.4" customHeight="1" x14ac:dyDescent="0.3">
      <c r="A239" s="526" t="s">
        <v>487</v>
      </c>
      <c r="B239" s="527" t="s">
        <v>488</v>
      </c>
      <c r="C239" s="528" t="s">
        <v>505</v>
      </c>
      <c r="D239" s="529" t="s">
        <v>506</v>
      </c>
      <c r="E239" s="528" t="s">
        <v>1126</v>
      </c>
      <c r="F239" s="529" t="s">
        <v>1127</v>
      </c>
      <c r="G239" s="528" t="s">
        <v>1396</v>
      </c>
      <c r="H239" s="528" t="s">
        <v>1397</v>
      </c>
      <c r="I239" s="531">
        <v>2971.219970703125</v>
      </c>
      <c r="J239" s="531">
        <v>1</v>
      </c>
      <c r="K239" s="532">
        <v>2971.219970703125</v>
      </c>
    </row>
    <row r="240" spans="1:11" ht="14.4" customHeight="1" x14ac:dyDescent="0.3">
      <c r="A240" s="526" t="s">
        <v>487</v>
      </c>
      <c r="B240" s="527" t="s">
        <v>488</v>
      </c>
      <c r="C240" s="528" t="s">
        <v>505</v>
      </c>
      <c r="D240" s="529" t="s">
        <v>506</v>
      </c>
      <c r="E240" s="528" t="s">
        <v>1126</v>
      </c>
      <c r="F240" s="529" t="s">
        <v>1127</v>
      </c>
      <c r="G240" s="528" t="s">
        <v>1398</v>
      </c>
      <c r="H240" s="528" t="s">
        <v>1399</v>
      </c>
      <c r="I240" s="531">
        <v>2674.0989746093751</v>
      </c>
      <c r="J240" s="531">
        <v>14</v>
      </c>
      <c r="K240" s="532">
        <v>41597.090585937724</v>
      </c>
    </row>
    <row r="241" spans="1:11" ht="14.4" customHeight="1" x14ac:dyDescent="0.3">
      <c r="A241" s="526" t="s">
        <v>487</v>
      </c>
      <c r="B241" s="527" t="s">
        <v>488</v>
      </c>
      <c r="C241" s="528" t="s">
        <v>505</v>
      </c>
      <c r="D241" s="529" t="s">
        <v>506</v>
      </c>
      <c r="E241" s="528" t="s">
        <v>1126</v>
      </c>
      <c r="F241" s="529" t="s">
        <v>1127</v>
      </c>
      <c r="G241" s="528" t="s">
        <v>1400</v>
      </c>
      <c r="H241" s="528" t="s">
        <v>1401</v>
      </c>
      <c r="I241" s="531">
        <v>2971.219970703125</v>
      </c>
      <c r="J241" s="531">
        <v>1</v>
      </c>
      <c r="K241" s="532">
        <v>2971.219970703125</v>
      </c>
    </row>
    <row r="242" spans="1:11" ht="14.4" customHeight="1" x14ac:dyDescent="0.3">
      <c r="A242" s="526" t="s">
        <v>487</v>
      </c>
      <c r="B242" s="527" t="s">
        <v>488</v>
      </c>
      <c r="C242" s="528" t="s">
        <v>505</v>
      </c>
      <c r="D242" s="529" t="s">
        <v>506</v>
      </c>
      <c r="E242" s="528" t="s">
        <v>1126</v>
      </c>
      <c r="F242" s="529" t="s">
        <v>1127</v>
      </c>
      <c r="G242" s="528" t="s">
        <v>1402</v>
      </c>
      <c r="H242" s="528" t="s">
        <v>1403</v>
      </c>
      <c r="I242" s="531">
        <v>26900.720703125</v>
      </c>
      <c r="J242" s="531">
        <v>1</v>
      </c>
      <c r="K242" s="532">
        <v>26900.720703125</v>
      </c>
    </row>
    <row r="243" spans="1:11" ht="14.4" customHeight="1" x14ac:dyDescent="0.3">
      <c r="A243" s="526" t="s">
        <v>487</v>
      </c>
      <c r="B243" s="527" t="s">
        <v>488</v>
      </c>
      <c r="C243" s="528" t="s">
        <v>505</v>
      </c>
      <c r="D243" s="529" t="s">
        <v>506</v>
      </c>
      <c r="E243" s="528" t="s">
        <v>1126</v>
      </c>
      <c r="F243" s="529" t="s">
        <v>1127</v>
      </c>
      <c r="G243" s="528" t="s">
        <v>1404</v>
      </c>
      <c r="H243" s="528" t="s">
        <v>1405</v>
      </c>
      <c r="I243" s="531">
        <v>15289.294921875</v>
      </c>
      <c r="J243" s="531">
        <v>2</v>
      </c>
      <c r="K243" s="532">
        <v>30578.58984375</v>
      </c>
    </row>
    <row r="244" spans="1:11" ht="14.4" customHeight="1" x14ac:dyDescent="0.3">
      <c r="A244" s="526" t="s">
        <v>487</v>
      </c>
      <c r="B244" s="527" t="s">
        <v>488</v>
      </c>
      <c r="C244" s="528" t="s">
        <v>505</v>
      </c>
      <c r="D244" s="529" t="s">
        <v>506</v>
      </c>
      <c r="E244" s="528" t="s">
        <v>1126</v>
      </c>
      <c r="F244" s="529" t="s">
        <v>1127</v>
      </c>
      <c r="G244" s="528" t="s">
        <v>1406</v>
      </c>
      <c r="H244" s="528" t="s">
        <v>1407</v>
      </c>
      <c r="I244" s="531">
        <v>6649.9951171875</v>
      </c>
      <c r="J244" s="531">
        <v>2</v>
      </c>
      <c r="K244" s="532">
        <v>13299.990234375</v>
      </c>
    </row>
    <row r="245" spans="1:11" ht="14.4" customHeight="1" x14ac:dyDescent="0.3">
      <c r="A245" s="526" t="s">
        <v>487</v>
      </c>
      <c r="B245" s="527" t="s">
        <v>488</v>
      </c>
      <c r="C245" s="528" t="s">
        <v>505</v>
      </c>
      <c r="D245" s="529" t="s">
        <v>506</v>
      </c>
      <c r="E245" s="528" t="s">
        <v>1126</v>
      </c>
      <c r="F245" s="529" t="s">
        <v>1127</v>
      </c>
      <c r="G245" s="528" t="s">
        <v>1408</v>
      </c>
      <c r="H245" s="528" t="s">
        <v>1409</v>
      </c>
      <c r="I245" s="531">
        <v>2910.659912109375</v>
      </c>
      <c r="J245" s="531">
        <v>1</v>
      </c>
      <c r="K245" s="532">
        <v>2910.659912109375</v>
      </c>
    </row>
    <row r="246" spans="1:11" ht="14.4" customHeight="1" x14ac:dyDescent="0.3">
      <c r="A246" s="526" t="s">
        <v>487</v>
      </c>
      <c r="B246" s="527" t="s">
        <v>488</v>
      </c>
      <c r="C246" s="528" t="s">
        <v>505</v>
      </c>
      <c r="D246" s="529" t="s">
        <v>506</v>
      </c>
      <c r="E246" s="528" t="s">
        <v>1126</v>
      </c>
      <c r="F246" s="529" t="s">
        <v>1127</v>
      </c>
      <c r="G246" s="528" t="s">
        <v>1410</v>
      </c>
      <c r="H246" s="528" t="s">
        <v>1411</v>
      </c>
      <c r="I246" s="531">
        <v>2910.659912109375</v>
      </c>
      <c r="J246" s="531">
        <v>3</v>
      </c>
      <c r="K246" s="532">
        <v>8731.979736328125</v>
      </c>
    </row>
    <row r="247" spans="1:11" ht="14.4" customHeight="1" x14ac:dyDescent="0.3">
      <c r="A247" s="526" t="s">
        <v>487</v>
      </c>
      <c r="B247" s="527" t="s">
        <v>488</v>
      </c>
      <c r="C247" s="528" t="s">
        <v>505</v>
      </c>
      <c r="D247" s="529" t="s">
        <v>506</v>
      </c>
      <c r="E247" s="528" t="s">
        <v>1126</v>
      </c>
      <c r="F247" s="529" t="s">
        <v>1127</v>
      </c>
      <c r="G247" s="528" t="s">
        <v>1412</v>
      </c>
      <c r="H247" s="528" t="s">
        <v>1413</v>
      </c>
      <c r="I247" s="531">
        <v>2427.264933268229</v>
      </c>
      <c r="J247" s="531">
        <v>41</v>
      </c>
      <c r="K247" s="532">
        <v>119398.7407519538</v>
      </c>
    </row>
    <row r="248" spans="1:11" ht="14.4" customHeight="1" x14ac:dyDescent="0.3">
      <c r="A248" s="526" t="s">
        <v>487</v>
      </c>
      <c r="B248" s="527" t="s">
        <v>488</v>
      </c>
      <c r="C248" s="528" t="s">
        <v>505</v>
      </c>
      <c r="D248" s="529" t="s">
        <v>506</v>
      </c>
      <c r="E248" s="528" t="s">
        <v>1126</v>
      </c>
      <c r="F248" s="529" t="s">
        <v>1127</v>
      </c>
      <c r="G248" s="528" t="s">
        <v>1414</v>
      </c>
      <c r="H248" s="528" t="s">
        <v>1415</v>
      </c>
      <c r="I248" s="531">
        <v>2587.2532552083335</v>
      </c>
      <c r="J248" s="531">
        <v>15</v>
      </c>
      <c r="K248" s="532">
        <v>43659.869150390849</v>
      </c>
    </row>
    <row r="249" spans="1:11" ht="14.4" customHeight="1" x14ac:dyDescent="0.3">
      <c r="A249" s="526" t="s">
        <v>487</v>
      </c>
      <c r="B249" s="527" t="s">
        <v>488</v>
      </c>
      <c r="C249" s="528" t="s">
        <v>505</v>
      </c>
      <c r="D249" s="529" t="s">
        <v>506</v>
      </c>
      <c r="E249" s="528" t="s">
        <v>1126</v>
      </c>
      <c r="F249" s="529" t="s">
        <v>1127</v>
      </c>
      <c r="G249" s="528" t="s">
        <v>1416</v>
      </c>
      <c r="H249" s="528" t="s">
        <v>1417</v>
      </c>
      <c r="I249" s="531">
        <v>2910.659912109375</v>
      </c>
      <c r="J249" s="531">
        <v>1</v>
      </c>
      <c r="K249" s="532">
        <v>2910.659912109375</v>
      </c>
    </row>
    <row r="250" spans="1:11" ht="14.4" customHeight="1" x14ac:dyDescent="0.3">
      <c r="A250" s="526" t="s">
        <v>487</v>
      </c>
      <c r="B250" s="527" t="s">
        <v>488</v>
      </c>
      <c r="C250" s="528" t="s">
        <v>505</v>
      </c>
      <c r="D250" s="529" t="s">
        <v>506</v>
      </c>
      <c r="E250" s="528" t="s">
        <v>1126</v>
      </c>
      <c r="F250" s="529" t="s">
        <v>1127</v>
      </c>
      <c r="G250" s="528" t="s">
        <v>1418</v>
      </c>
      <c r="H250" s="528" t="s">
        <v>1419</v>
      </c>
      <c r="I250" s="531">
        <v>2910.659912109375</v>
      </c>
      <c r="J250" s="531">
        <v>2</v>
      </c>
      <c r="K250" s="532">
        <v>5821.31982421875</v>
      </c>
    </row>
    <row r="251" spans="1:11" ht="14.4" customHeight="1" x14ac:dyDescent="0.3">
      <c r="A251" s="526" t="s">
        <v>487</v>
      </c>
      <c r="B251" s="527" t="s">
        <v>488</v>
      </c>
      <c r="C251" s="528" t="s">
        <v>505</v>
      </c>
      <c r="D251" s="529" t="s">
        <v>506</v>
      </c>
      <c r="E251" s="528" t="s">
        <v>1126</v>
      </c>
      <c r="F251" s="529" t="s">
        <v>1127</v>
      </c>
      <c r="G251" s="528" t="s">
        <v>1420</v>
      </c>
      <c r="H251" s="528" t="s">
        <v>1421</v>
      </c>
      <c r="I251" s="531">
        <v>2548.7568054199219</v>
      </c>
      <c r="J251" s="531">
        <v>26</v>
      </c>
      <c r="K251" s="532">
        <v>75707.979267578572</v>
      </c>
    </row>
    <row r="252" spans="1:11" ht="14.4" customHeight="1" x14ac:dyDescent="0.3">
      <c r="A252" s="526" t="s">
        <v>487</v>
      </c>
      <c r="B252" s="527" t="s">
        <v>488</v>
      </c>
      <c r="C252" s="528" t="s">
        <v>505</v>
      </c>
      <c r="D252" s="529" t="s">
        <v>506</v>
      </c>
      <c r="E252" s="528" t="s">
        <v>1126</v>
      </c>
      <c r="F252" s="529" t="s">
        <v>1127</v>
      </c>
      <c r="G252" s="528" t="s">
        <v>1422</v>
      </c>
      <c r="H252" s="528" t="s">
        <v>1423</v>
      </c>
      <c r="I252" s="531">
        <v>2910.659912109375</v>
      </c>
      <c r="J252" s="531">
        <v>1</v>
      </c>
      <c r="K252" s="532">
        <v>2910.659912109375</v>
      </c>
    </row>
    <row r="253" spans="1:11" ht="14.4" customHeight="1" x14ac:dyDescent="0.3">
      <c r="A253" s="526" t="s">
        <v>487</v>
      </c>
      <c r="B253" s="527" t="s">
        <v>488</v>
      </c>
      <c r="C253" s="528" t="s">
        <v>505</v>
      </c>
      <c r="D253" s="529" t="s">
        <v>506</v>
      </c>
      <c r="E253" s="528" t="s">
        <v>1126</v>
      </c>
      <c r="F253" s="529" t="s">
        <v>1127</v>
      </c>
      <c r="G253" s="528" t="s">
        <v>1424</v>
      </c>
      <c r="H253" s="528" t="s">
        <v>1425</v>
      </c>
      <c r="I253" s="531">
        <v>2670.678263346354</v>
      </c>
      <c r="J253" s="531">
        <v>24</v>
      </c>
      <c r="K253" s="532">
        <v>69917.549082031474</v>
      </c>
    </row>
    <row r="254" spans="1:11" ht="14.4" customHeight="1" x14ac:dyDescent="0.3">
      <c r="A254" s="526" t="s">
        <v>487</v>
      </c>
      <c r="B254" s="527" t="s">
        <v>488</v>
      </c>
      <c r="C254" s="528" t="s">
        <v>505</v>
      </c>
      <c r="D254" s="529" t="s">
        <v>506</v>
      </c>
      <c r="E254" s="528" t="s">
        <v>1126</v>
      </c>
      <c r="F254" s="529" t="s">
        <v>1127</v>
      </c>
      <c r="G254" s="528" t="s">
        <v>1426</v>
      </c>
      <c r="H254" s="528" t="s">
        <v>1427</v>
      </c>
      <c r="I254" s="531">
        <v>2910.659912109375</v>
      </c>
      <c r="J254" s="531">
        <v>4</v>
      </c>
      <c r="K254" s="532">
        <v>11642.6396484375</v>
      </c>
    </row>
    <row r="255" spans="1:11" ht="14.4" customHeight="1" x14ac:dyDescent="0.3">
      <c r="A255" s="526" t="s">
        <v>487</v>
      </c>
      <c r="B255" s="527" t="s">
        <v>488</v>
      </c>
      <c r="C255" s="528" t="s">
        <v>505</v>
      </c>
      <c r="D255" s="529" t="s">
        <v>506</v>
      </c>
      <c r="E255" s="528" t="s">
        <v>1126</v>
      </c>
      <c r="F255" s="529" t="s">
        <v>1127</v>
      </c>
      <c r="G255" s="528" t="s">
        <v>1428</v>
      </c>
      <c r="H255" s="528" t="s">
        <v>1429</v>
      </c>
      <c r="I255" s="531">
        <v>2570.0452234604782</v>
      </c>
      <c r="J255" s="531">
        <v>41</v>
      </c>
      <c r="K255" s="532">
        <v>119429.64917968772</v>
      </c>
    </row>
    <row r="256" spans="1:11" ht="14.4" customHeight="1" x14ac:dyDescent="0.3">
      <c r="A256" s="526" t="s">
        <v>487</v>
      </c>
      <c r="B256" s="527" t="s">
        <v>488</v>
      </c>
      <c r="C256" s="528" t="s">
        <v>505</v>
      </c>
      <c r="D256" s="529" t="s">
        <v>506</v>
      </c>
      <c r="E256" s="528" t="s">
        <v>1126</v>
      </c>
      <c r="F256" s="529" t="s">
        <v>1127</v>
      </c>
      <c r="G256" s="528" t="s">
        <v>1430</v>
      </c>
      <c r="H256" s="528" t="s">
        <v>1431</v>
      </c>
      <c r="I256" s="531">
        <v>2910.659912109375</v>
      </c>
      <c r="J256" s="531">
        <v>1</v>
      </c>
      <c r="K256" s="532">
        <v>2910.659912109375</v>
      </c>
    </row>
    <row r="257" spans="1:11" ht="14.4" customHeight="1" x14ac:dyDescent="0.3">
      <c r="A257" s="526" t="s">
        <v>487</v>
      </c>
      <c r="B257" s="527" t="s">
        <v>488</v>
      </c>
      <c r="C257" s="528" t="s">
        <v>505</v>
      </c>
      <c r="D257" s="529" t="s">
        <v>506</v>
      </c>
      <c r="E257" s="528" t="s">
        <v>1126</v>
      </c>
      <c r="F257" s="529" t="s">
        <v>1127</v>
      </c>
      <c r="G257" s="528" t="s">
        <v>1432</v>
      </c>
      <c r="H257" s="528" t="s">
        <v>1433</v>
      </c>
      <c r="I257" s="531">
        <v>2550.6861877441406</v>
      </c>
      <c r="J257" s="531">
        <v>10</v>
      </c>
      <c r="K257" s="532">
        <v>29137.459970703349</v>
      </c>
    </row>
    <row r="258" spans="1:11" ht="14.4" customHeight="1" x14ac:dyDescent="0.3">
      <c r="A258" s="526" t="s">
        <v>487</v>
      </c>
      <c r="B258" s="527" t="s">
        <v>488</v>
      </c>
      <c r="C258" s="528" t="s">
        <v>505</v>
      </c>
      <c r="D258" s="529" t="s">
        <v>506</v>
      </c>
      <c r="E258" s="528" t="s">
        <v>1126</v>
      </c>
      <c r="F258" s="529" t="s">
        <v>1127</v>
      </c>
      <c r="G258" s="528" t="s">
        <v>1434</v>
      </c>
      <c r="H258" s="528" t="s">
        <v>1435</v>
      </c>
      <c r="I258" s="531">
        <v>2941.530029296875</v>
      </c>
      <c r="J258" s="531">
        <v>1</v>
      </c>
      <c r="K258" s="532">
        <v>2941.530029296875</v>
      </c>
    </row>
    <row r="259" spans="1:11" ht="14.4" customHeight="1" x14ac:dyDescent="0.3">
      <c r="A259" s="526" t="s">
        <v>487</v>
      </c>
      <c r="B259" s="527" t="s">
        <v>488</v>
      </c>
      <c r="C259" s="528" t="s">
        <v>505</v>
      </c>
      <c r="D259" s="529" t="s">
        <v>506</v>
      </c>
      <c r="E259" s="528" t="s">
        <v>1126</v>
      </c>
      <c r="F259" s="529" t="s">
        <v>1127</v>
      </c>
      <c r="G259" s="528" t="s">
        <v>1436</v>
      </c>
      <c r="H259" s="528" t="s">
        <v>1437</v>
      </c>
      <c r="I259" s="531">
        <v>2910.659912109375</v>
      </c>
      <c r="J259" s="531">
        <v>16</v>
      </c>
      <c r="K259" s="532">
        <v>46570.55859375</v>
      </c>
    </row>
    <row r="260" spans="1:11" ht="14.4" customHeight="1" x14ac:dyDescent="0.3">
      <c r="A260" s="526" t="s">
        <v>487</v>
      </c>
      <c r="B260" s="527" t="s">
        <v>488</v>
      </c>
      <c r="C260" s="528" t="s">
        <v>505</v>
      </c>
      <c r="D260" s="529" t="s">
        <v>506</v>
      </c>
      <c r="E260" s="528" t="s">
        <v>1126</v>
      </c>
      <c r="F260" s="529" t="s">
        <v>1127</v>
      </c>
      <c r="G260" s="528" t="s">
        <v>1438</v>
      </c>
      <c r="H260" s="528" t="s">
        <v>1439</v>
      </c>
      <c r="I260" s="531">
        <v>12208.900390625</v>
      </c>
      <c r="J260" s="531">
        <v>1</v>
      </c>
      <c r="K260" s="532">
        <v>12208.900390625</v>
      </c>
    </row>
    <row r="261" spans="1:11" ht="14.4" customHeight="1" x14ac:dyDescent="0.3">
      <c r="A261" s="526" t="s">
        <v>487</v>
      </c>
      <c r="B261" s="527" t="s">
        <v>488</v>
      </c>
      <c r="C261" s="528" t="s">
        <v>505</v>
      </c>
      <c r="D261" s="529" t="s">
        <v>506</v>
      </c>
      <c r="E261" s="528" t="s">
        <v>1126</v>
      </c>
      <c r="F261" s="529" t="s">
        <v>1127</v>
      </c>
      <c r="G261" s="528" t="s">
        <v>1440</v>
      </c>
      <c r="H261" s="528" t="s">
        <v>1441</v>
      </c>
      <c r="I261" s="531">
        <v>15178.240234375</v>
      </c>
      <c r="J261" s="531">
        <v>1</v>
      </c>
      <c r="K261" s="532">
        <v>15178.240234375</v>
      </c>
    </row>
    <row r="262" spans="1:11" ht="14.4" customHeight="1" x14ac:dyDescent="0.3">
      <c r="A262" s="526" t="s">
        <v>487</v>
      </c>
      <c r="B262" s="527" t="s">
        <v>488</v>
      </c>
      <c r="C262" s="528" t="s">
        <v>505</v>
      </c>
      <c r="D262" s="529" t="s">
        <v>506</v>
      </c>
      <c r="E262" s="528" t="s">
        <v>1126</v>
      </c>
      <c r="F262" s="529" t="s">
        <v>1127</v>
      </c>
      <c r="G262" s="528" t="s">
        <v>1442</v>
      </c>
      <c r="H262" s="528" t="s">
        <v>1443</v>
      </c>
      <c r="I262" s="531">
        <v>15178.240234375</v>
      </c>
      <c r="J262" s="531">
        <v>1</v>
      </c>
      <c r="K262" s="532">
        <v>15178.240234375</v>
      </c>
    </row>
    <row r="263" spans="1:11" ht="14.4" customHeight="1" x14ac:dyDescent="0.3">
      <c r="A263" s="526" t="s">
        <v>487</v>
      </c>
      <c r="B263" s="527" t="s">
        <v>488</v>
      </c>
      <c r="C263" s="528" t="s">
        <v>505</v>
      </c>
      <c r="D263" s="529" t="s">
        <v>506</v>
      </c>
      <c r="E263" s="528" t="s">
        <v>1126</v>
      </c>
      <c r="F263" s="529" t="s">
        <v>1127</v>
      </c>
      <c r="G263" s="528" t="s">
        <v>1444</v>
      </c>
      <c r="H263" s="528" t="s">
        <v>1445</v>
      </c>
      <c r="I263" s="531">
        <v>15178.240234375</v>
      </c>
      <c r="J263" s="531">
        <v>1</v>
      </c>
      <c r="K263" s="532">
        <v>15178.240234375</v>
      </c>
    </row>
    <row r="264" spans="1:11" ht="14.4" customHeight="1" x14ac:dyDescent="0.3">
      <c r="A264" s="526" t="s">
        <v>487</v>
      </c>
      <c r="B264" s="527" t="s">
        <v>488</v>
      </c>
      <c r="C264" s="528" t="s">
        <v>505</v>
      </c>
      <c r="D264" s="529" t="s">
        <v>506</v>
      </c>
      <c r="E264" s="528" t="s">
        <v>1126</v>
      </c>
      <c r="F264" s="529" t="s">
        <v>1127</v>
      </c>
      <c r="G264" s="528" t="s">
        <v>1446</v>
      </c>
      <c r="H264" s="528" t="s">
        <v>1447</v>
      </c>
      <c r="I264" s="531">
        <v>796.17999267578125</v>
      </c>
      <c r="J264" s="531">
        <v>5</v>
      </c>
      <c r="K264" s="532">
        <v>3980.89990234375</v>
      </c>
    </row>
    <row r="265" spans="1:11" ht="14.4" customHeight="1" x14ac:dyDescent="0.3">
      <c r="A265" s="526" t="s">
        <v>487</v>
      </c>
      <c r="B265" s="527" t="s">
        <v>488</v>
      </c>
      <c r="C265" s="528" t="s">
        <v>505</v>
      </c>
      <c r="D265" s="529" t="s">
        <v>506</v>
      </c>
      <c r="E265" s="528" t="s">
        <v>1126</v>
      </c>
      <c r="F265" s="529" t="s">
        <v>1127</v>
      </c>
      <c r="G265" s="528" t="s">
        <v>1448</v>
      </c>
      <c r="H265" s="528" t="s">
        <v>1449</v>
      </c>
      <c r="I265" s="531">
        <v>796.17999267578125</v>
      </c>
      <c r="J265" s="531">
        <v>30</v>
      </c>
      <c r="K265" s="532">
        <v>23885.3994140625</v>
      </c>
    </row>
    <row r="266" spans="1:11" ht="14.4" customHeight="1" x14ac:dyDescent="0.3">
      <c r="A266" s="526" t="s">
        <v>487</v>
      </c>
      <c r="B266" s="527" t="s">
        <v>488</v>
      </c>
      <c r="C266" s="528" t="s">
        <v>505</v>
      </c>
      <c r="D266" s="529" t="s">
        <v>506</v>
      </c>
      <c r="E266" s="528" t="s">
        <v>1126</v>
      </c>
      <c r="F266" s="529" t="s">
        <v>1127</v>
      </c>
      <c r="G266" s="528" t="s">
        <v>1450</v>
      </c>
      <c r="H266" s="528" t="s">
        <v>1451</v>
      </c>
      <c r="I266" s="531">
        <v>895.4000244140625</v>
      </c>
      <c r="J266" s="531">
        <v>40</v>
      </c>
      <c r="K266" s="532">
        <v>35816</v>
      </c>
    </row>
    <row r="267" spans="1:11" ht="14.4" customHeight="1" x14ac:dyDescent="0.3">
      <c r="A267" s="526" t="s">
        <v>487</v>
      </c>
      <c r="B267" s="527" t="s">
        <v>488</v>
      </c>
      <c r="C267" s="528" t="s">
        <v>505</v>
      </c>
      <c r="D267" s="529" t="s">
        <v>506</v>
      </c>
      <c r="E267" s="528" t="s">
        <v>1126</v>
      </c>
      <c r="F267" s="529" t="s">
        <v>1127</v>
      </c>
      <c r="G267" s="528" t="s">
        <v>1452</v>
      </c>
      <c r="H267" s="528" t="s">
        <v>1453</v>
      </c>
      <c r="I267" s="531">
        <v>895.4000244140625</v>
      </c>
      <c r="J267" s="531">
        <v>20</v>
      </c>
      <c r="K267" s="532">
        <v>17908</v>
      </c>
    </row>
    <row r="268" spans="1:11" ht="14.4" customHeight="1" x14ac:dyDescent="0.3">
      <c r="A268" s="526" t="s">
        <v>487</v>
      </c>
      <c r="B268" s="527" t="s">
        <v>488</v>
      </c>
      <c r="C268" s="528" t="s">
        <v>505</v>
      </c>
      <c r="D268" s="529" t="s">
        <v>506</v>
      </c>
      <c r="E268" s="528" t="s">
        <v>1126</v>
      </c>
      <c r="F268" s="529" t="s">
        <v>1127</v>
      </c>
      <c r="G268" s="528" t="s">
        <v>1454</v>
      </c>
      <c r="H268" s="528" t="s">
        <v>1455</v>
      </c>
      <c r="I268" s="531">
        <v>895.4000244140625</v>
      </c>
      <c r="J268" s="531">
        <v>15</v>
      </c>
      <c r="K268" s="532">
        <v>13431</v>
      </c>
    </row>
    <row r="269" spans="1:11" ht="14.4" customHeight="1" x14ac:dyDescent="0.3">
      <c r="A269" s="526" t="s">
        <v>487</v>
      </c>
      <c r="B269" s="527" t="s">
        <v>488</v>
      </c>
      <c r="C269" s="528" t="s">
        <v>505</v>
      </c>
      <c r="D269" s="529" t="s">
        <v>506</v>
      </c>
      <c r="E269" s="528" t="s">
        <v>1126</v>
      </c>
      <c r="F269" s="529" t="s">
        <v>1127</v>
      </c>
      <c r="G269" s="528" t="s">
        <v>1456</v>
      </c>
      <c r="H269" s="528" t="s">
        <v>1457</v>
      </c>
      <c r="I269" s="531">
        <v>895.4000244140625</v>
      </c>
      <c r="J269" s="531">
        <v>15</v>
      </c>
      <c r="K269" s="532">
        <v>13431</v>
      </c>
    </row>
    <row r="270" spans="1:11" ht="14.4" customHeight="1" x14ac:dyDescent="0.3">
      <c r="A270" s="526" t="s">
        <v>487</v>
      </c>
      <c r="B270" s="527" t="s">
        <v>488</v>
      </c>
      <c r="C270" s="528" t="s">
        <v>505</v>
      </c>
      <c r="D270" s="529" t="s">
        <v>506</v>
      </c>
      <c r="E270" s="528" t="s">
        <v>1126</v>
      </c>
      <c r="F270" s="529" t="s">
        <v>1127</v>
      </c>
      <c r="G270" s="528" t="s">
        <v>1458</v>
      </c>
      <c r="H270" s="528" t="s">
        <v>1459</v>
      </c>
      <c r="I270" s="531">
        <v>895.4000244140625</v>
      </c>
      <c r="J270" s="531">
        <v>60</v>
      </c>
      <c r="K270" s="532">
        <v>53724</v>
      </c>
    </row>
    <row r="271" spans="1:11" ht="14.4" customHeight="1" x14ac:dyDescent="0.3">
      <c r="A271" s="526" t="s">
        <v>487</v>
      </c>
      <c r="B271" s="527" t="s">
        <v>488</v>
      </c>
      <c r="C271" s="528" t="s">
        <v>505</v>
      </c>
      <c r="D271" s="529" t="s">
        <v>506</v>
      </c>
      <c r="E271" s="528" t="s">
        <v>1126</v>
      </c>
      <c r="F271" s="529" t="s">
        <v>1127</v>
      </c>
      <c r="G271" s="528" t="s">
        <v>1460</v>
      </c>
      <c r="H271" s="528" t="s">
        <v>1461</v>
      </c>
      <c r="I271" s="531">
        <v>895.4000244140625</v>
      </c>
      <c r="J271" s="531">
        <v>5</v>
      </c>
      <c r="K271" s="532">
        <v>4477</v>
      </c>
    </row>
    <row r="272" spans="1:11" ht="14.4" customHeight="1" x14ac:dyDescent="0.3">
      <c r="A272" s="526" t="s">
        <v>487</v>
      </c>
      <c r="B272" s="527" t="s">
        <v>488</v>
      </c>
      <c r="C272" s="528" t="s">
        <v>505</v>
      </c>
      <c r="D272" s="529" t="s">
        <v>506</v>
      </c>
      <c r="E272" s="528" t="s">
        <v>1126</v>
      </c>
      <c r="F272" s="529" t="s">
        <v>1127</v>
      </c>
      <c r="G272" s="528" t="s">
        <v>1462</v>
      </c>
      <c r="H272" s="528" t="s">
        <v>1463</v>
      </c>
      <c r="I272" s="531">
        <v>895.4000244140625</v>
      </c>
      <c r="J272" s="531">
        <v>20</v>
      </c>
      <c r="K272" s="532">
        <v>17908</v>
      </c>
    </row>
    <row r="273" spans="1:11" ht="14.4" customHeight="1" x14ac:dyDescent="0.3">
      <c r="A273" s="526" t="s">
        <v>487</v>
      </c>
      <c r="B273" s="527" t="s">
        <v>488</v>
      </c>
      <c r="C273" s="528" t="s">
        <v>505</v>
      </c>
      <c r="D273" s="529" t="s">
        <v>506</v>
      </c>
      <c r="E273" s="528" t="s">
        <v>1126</v>
      </c>
      <c r="F273" s="529" t="s">
        <v>1127</v>
      </c>
      <c r="G273" s="528" t="s">
        <v>1464</v>
      </c>
      <c r="H273" s="528" t="s">
        <v>1465</v>
      </c>
      <c r="I273" s="531">
        <v>687.19000244140625</v>
      </c>
      <c r="J273" s="531">
        <v>5</v>
      </c>
      <c r="K273" s="532">
        <v>3435.929931640625</v>
      </c>
    </row>
    <row r="274" spans="1:11" ht="14.4" customHeight="1" x14ac:dyDescent="0.3">
      <c r="A274" s="526" t="s">
        <v>487</v>
      </c>
      <c r="B274" s="527" t="s">
        <v>488</v>
      </c>
      <c r="C274" s="528" t="s">
        <v>505</v>
      </c>
      <c r="D274" s="529" t="s">
        <v>506</v>
      </c>
      <c r="E274" s="528" t="s">
        <v>1126</v>
      </c>
      <c r="F274" s="529" t="s">
        <v>1127</v>
      </c>
      <c r="G274" s="528" t="s">
        <v>1466</v>
      </c>
      <c r="H274" s="528" t="s">
        <v>1467</v>
      </c>
      <c r="I274" s="531">
        <v>690.77713448660711</v>
      </c>
      <c r="J274" s="531">
        <v>40</v>
      </c>
      <c r="K274" s="532">
        <v>27622.34033203125</v>
      </c>
    </row>
    <row r="275" spans="1:11" ht="14.4" customHeight="1" x14ac:dyDescent="0.3">
      <c r="A275" s="526" t="s">
        <v>487</v>
      </c>
      <c r="B275" s="527" t="s">
        <v>488</v>
      </c>
      <c r="C275" s="528" t="s">
        <v>505</v>
      </c>
      <c r="D275" s="529" t="s">
        <v>506</v>
      </c>
      <c r="E275" s="528" t="s">
        <v>1126</v>
      </c>
      <c r="F275" s="529" t="s">
        <v>1127</v>
      </c>
      <c r="G275" s="528" t="s">
        <v>1468</v>
      </c>
      <c r="H275" s="528" t="s">
        <v>1469</v>
      </c>
      <c r="I275" s="531">
        <v>690.14333089192712</v>
      </c>
      <c r="J275" s="531">
        <v>15</v>
      </c>
      <c r="K275" s="532">
        <v>10352.1298828125</v>
      </c>
    </row>
    <row r="276" spans="1:11" ht="14.4" customHeight="1" x14ac:dyDescent="0.3">
      <c r="A276" s="526" t="s">
        <v>487</v>
      </c>
      <c r="B276" s="527" t="s">
        <v>488</v>
      </c>
      <c r="C276" s="528" t="s">
        <v>505</v>
      </c>
      <c r="D276" s="529" t="s">
        <v>506</v>
      </c>
      <c r="E276" s="528" t="s">
        <v>1126</v>
      </c>
      <c r="F276" s="529" t="s">
        <v>1127</v>
      </c>
      <c r="G276" s="528" t="s">
        <v>1470</v>
      </c>
      <c r="H276" s="528" t="s">
        <v>1471</v>
      </c>
      <c r="I276" s="531">
        <v>687.17498779296875</v>
      </c>
      <c r="J276" s="531">
        <v>10</v>
      </c>
      <c r="K276" s="532">
        <v>6871.72998046875</v>
      </c>
    </row>
    <row r="277" spans="1:11" ht="14.4" customHeight="1" x14ac:dyDescent="0.3">
      <c r="A277" s="526" t="s">
        <v>487</v>
      </c>
      <c r="B277" s="527" t="s">
        <v>488</v>
      </c>
      <c r="C277" s="528" t="s">
        <v>505</v>
      </c>
      <c r="D277" s="529" t="s">
        <v>506</v>
      </c>
      <c r="E277" s="528" t="s">
        <v>1126</v>
      </c>
      <c r="F277" s="529" t="s">
        <v>1127</v>
      </c>
      <c r="G277" s="528" t="s">
        <v>1472</v>
      </c>
      <c r="H277" s="528" t="s">
        <v>1473</v>
      </c>
      <c r="I277" s="531">
        <v>687.17999267578125</v>
      </c>
      <c r="J277" s="531">
        <v>2</v>
      </c>
      <c r="K277" s="532">
        <v>1374.3499755859375</v>
      </c>
    </row>
    <row r="278" spans="1:11" ht="14.4" customHeight="1" x14ac:dyDescent="0.3">
      <c r="A278" s="526" t="s">
        <v>487</v>
      </c>
      <c r="B278" s="527" t="s">
        <v>488</v>
      </c>
      <c r="C278" s="528" t="s">
        <v>505</v>
      </c>
      <c r="D278" s="529" t="s">
        <v>506</v>
      </c>
      <c r="E278" s="528" t="s">
        <v>1126</v>
      </c>
      <c r="F278" s="529" t="s">
        <v>1127</v>
      </c>
      <c r="G278" s="528" t="s">
        <v>1474</v>
      </c>
      <c r="H278" s="528" t="s">
        <v>1475</v>
      </c>
      <c r="I278" s="531">
        <v>687.19000244140625</v>
      </c>
      <c r="J278" s="531">
        <v>5</v>
      </c>
      <c r="K278" s="532">
        <v>3435.929931640625</v>
      </c>
    </row>
    <row r="279" spans="1:11" ht="14.4" customHeight="1" x14ac:dyDescent="0.3">
      <c r="A279" s="526" t="s">
        <v>487</v>
      </c>
      <c r="B279" s="527" t="s">
        <v>488</v>
      </c>
      <c r="C279" s="528" t="s">
        <v>505</v>
      </c>
      <c r="D279" s="529" t="s">
        <v>506</v>
      </c>
      <c r="E279" s="528" t="s">
        <v>1126</v>
      </c>
      <c r="F279" s="529" t="s">
        <v>1127</v>
      </c>
      <c r="G279" s="528" t="s">
        <v>1476</v>
      </c>
      <c r="H279" s="528" t="s">
        <v>1477</v>
      </c>
      <c r="I279" s="531">
        <v>689.31599121093745</v>
      </c>
      <c r="J279" s="531">
        <v>25</v>
      </c>
      <c r="K279" s="532">
        <v>17232.91015625</v>
      </c>
    </row>
    <row r="280" spans="1:11" ht="14.4" customHeight="1" x14ac:dyDescent="0.3">
      <c r="A280" s="526" t="s">
        <v>487</v>
      </c>
      <c r="B280" s="527" t="s">
        <v>488</v>
      </c>
      <c r="C280" s="528" t="s">
        <v>505</v>
      </c>
      <c r="D280" s="529" t="s">
        <v>506</v>
      </c>
      <c r="E280" s="528" t="s">
        <v>1126</v>
      </c>
      <c r="F280" s="529" t="s">
        <v>1127</v>
      </c>
      <c r="G280" s="528" t="s">
        <v>1478</v>
      </c>
      <c r="H280" s="528" t="s">
        <v>1479</v>
      </c>
      <c r="I280" s="531">
        <v>696.08001708984375</v>
      </c>
      <c r="J280" s="531">
        <v>5</v>
      </c>
      <c r="K280" s="532">
        <v>3480.39990234375</v>
      </c>
    </row>
    <row r="281" spans="1:11" ht="14.4" customHeight="1" x14ac:dyDescent="0.3">
      <c r="A281" s="526" t="s">
        <v>487</v>
      </c>
      <c r="B281" s="527" t="s">
        <v>488</v>
      </c>
      <c r="C281" s="528" t="s">
        <v>505</v>
      </c>
      <c r="D281" s="529" t="s">
        <v>506</v>
      </c>
      <c r="E281" s="528" t="s">
        <v>1126</v>
      </c>
      <c r="F281" s="529" t="s">
        <v>1127</v>
      </c>
      <c r="G281" s="528" t="s">
        <v>1480</v>
      </c>
      <c r="H281" s="528" t="s">
        <v>1481</v>
      </c>
      <c r="I281" s="531">
        <v>1020.969970703125</v>
      </c>
      <c r="J281" s="531">
        <v>10</v>
      </c>
      <c r="K281" s="532">
        <v>10209.740234375</v>
      </c>
    </row>
    <row r="282" spans="1:11" ht="14.4" customHeight="1" x14ac:dyDescent="0.3">
      <c r="A282" s="526" t="s">
        <v>487</v>
      </c>
      <c r="B282" s="527" t="s">
        <v>488</v>
      </c>
      <c r="C282" s="528" t="s">
        <v>505</v>
      </c>
      <c r="D282" s="529" t="s">
        <v>506</v>
      </c>
      <c r="E282" s="528" t="s">
        <v>1126</v>
      </c>
      <c r="F282" s="529" t="s">
        <v>1127</v>
      </c>
      <c r="G282" s="528" t="s">
        <v>1482</v>
      </c>
      <c r="H282" s="528" t="s">
        <v>1483</v>
      </c>
      <c r="I282" s="531">
        <v>717.53500366210937</v>
      </c>
      <c r="J282" s="531">
        <v>10</v>
      </c>
      <c r="K282" s="532">
        <v>7175.3701171875</v>
      </c>
    </row>
    <row r="283" spans="1:11" ht="14.4" customHeight="1" x14ac:dyDescent="0.3">
      <c r="A283" s="526" t="s">
        <v>487</v>
      </c>
      <c r="B283" s="527" t="s">
        <v>488</v>
      </c>
      <c r="C283" s="528" t="s">
        <v>505</v>
      </c>
      <c r="D283" s="529" t="s">
        <v>506</v>
      </c>
      <c r="E283" s="528" t="s">
        <v>1126</v>
      </c>
      <c r="F283" s="529" t="s">
        <v>1127</v>
      </c>
      <c r="G283" s="528" t="s">
        <v>1484</v>
      </c>
      <c r="H283" s="528" t="s">
        <v>1485</v>
      </c>
      <c r="I283" s="531">
        <v>895.4000244140625</v>
      </c>
      <c r="J283" s="531">
        <v>10</v>
      </c>
      <c r="K283" s="532">
        <v>8954</v>
      </c>
    </row>
    <row r="284" spans="1:11" ht="14.4" customHeight="1" x14ac:dyDescent="0.3">
      <c r="A284" s="526" t="s">
        <v>487</v>
      </c>
      <c r="B284" s="527" t="s">
        <v>488</v>
      </c>
      <c r="C284" s="528" t="s">
        <v>505</v>
      </c>
      <c r="D284" s="529" t="s">
        <v>506</v>
      </c>
      <c r="E284" s="528" t="s">
        <v>1126</v>
      </c>
      <c r="F284" s="529" t="s">
        <v>1127</v>
      </c>
      <c r="G284" s="528" t="s">
        <v>1486</v>
      </c>
      <c r="H284" s="528" t="s">
        <v>1487</v>
      </c>
      <c r="I284" s="531">
        <v>1832.530029296875</v>
      </c>
      <c r="J284" s="531">
        <v>5</v>
      </c>
      <c r="K284" s="532">
        <v>9162.650390625</v>
      </c>
    </row>
    <row r="285" spans="1:11" ht="14.4" customHeight="1" x14ac:dyDescent="0.3">
      <c r="A285" s="526" t="s">
        <v>487</v>
      </c>
      <c r="B285" s="527" t="s">
        <v>488</v>
      </c>
      <c r="C285" s="528" t="s">
        <v>505</v>
      </c>
      <c r="D285" s="529" t="s">
        <v>506</v>
      </c>
      <c r="E285" s="528" t="s">
        <v>1126</v>
      </c>
      <c r="F285" s="529" t="s">
        <v>1127</v>
      </c>
      <c r="G285" s="528" t="s">
        <v>1488</v>
      </c>
      <c r="H285" s="528" t="s">
        <v>1489</v>
      </c>
      <c r="I285" s="531">
        <v>5590.2001953125</v>
      </c>
      <c r="J285" s="531">
        <v>2</v>
      </c>
      <c r="K285" s="532">
        <v>11180.400390625</v>
      </c>
    </row>
    <row r="286" spans="1:11" ht="14.4" customHeight="1" x14ac:dyDescent="0.3">
      <c r="A286" s="526" t="s">
        <v>487</v>
      </c>
      <c r="B286" s="527" t="s">
        <v>488</v>
      </c>
      <c r="C286" s="528" t="s">
        <v>505</v>
      </c>
      <c r="D286" s="529" t="s">
        <v>506</v>
      </c>
      <c r="E286" s="528" t="s">
        <v>1126</v>
      </c>
      <c r="F286" s="529" t="s">
        <v>1127</v>
      </c>
      <c r="G286" s="528" t="s">
        <v>1490</v>
      </c>
      <c r="H286" s="528" t="s">
        <v>1491</v>
      </c>
      <c r="I286" s="531">
        <v>15500.099609375</v>
      </c>
      <c r="J286" s="531">
        <v>5</v>
      </c>
      <c r="K286" s="532">
        <v>77500.498046875</v>
      </c>
    </row>
    <row r="287" spans="1:11" ht="14.4" customHeight="1" x14ac:dyDescent="0.3">
      <c r="A287" s="526" t="s">
        <v>487</v>
      </c>
      <c r="B287" s="527" t="s">
        <v>488</v>
      </c>
      <c r="C287" s="528" t="s">
        <v>505</v>
      </c>
      <c r="D287" s="529" t="s">
        <v>506</v>
      </c>
      <c r="E287" s="528" t="s">
        <v>1126</v>
      </c>
      <c r="F287" s="529" t="s">
        <v>1127</v>
      </c>
      <c r="G287" s="528" t="s">
        <v>1492</v>
      </c>
      <c r="H287" s="528" t="s">
        <v>1493</v>
      </c>
      <c r="I287" s="531">
        <v>3105.6449584960937</v>
      </c>
      <c r="J287" s="531">
        <v>6</v>
      </c>
      <c r="K287" s="532">
        <v>18634.759765625</v>
      </c>
    </row>
    <row r="288" spans="1:11" ht="14.4" customHeight="1" x14ac:dyDescent="0.3">
      <c r="A288" s="526" t="s">
        <v>487</v>
      </c>
      <c r="B288" s="527" t="s">
        <v>488</v>
      </c>
      <c r="C288" s="528" t="s">
        <v>505</v>
      </c>
      <c r="D288" s="529" t="s">
        <v>506</v>
      </c>
      <c r="E288" s="528" t="s">
        <v>1126</v>
      </c>
      <c r="F288" s="529" t="s">
        <v>1127</v>
      </c>
      <c r="G288" s="528" t="s">
        <v>1494</v>
      </c>
      <c r="H288" s="528" t="s">
        <v>1495</v>
      </c>
      <c r="I288" s="531">
        <v>3115.9429687500001</v>
      </c>
      <c r="J288" s="531">
        <v>15</v>
      </c>
      <c r="K288" s="532">
        <v>46746.079345703125</v>
      </c>
    </row>
    <row r="289" spans="1:11" ht="14.4" customHeight="1" x14ac:dyDescent="0.3">
      <c r="A289" s="526" t="s">
        <v>487</v>
      </c>
      <c r="B289" s="527" t="s">
        <v>488</v>
      </c>
      <c r="C289" s="528" t="s">
        <v>505</v>
      </c>
      <c r="D289" s="529" t="s">
        <v>506</v>
      </c>
      <c r="E289" s="528" t="s">
        <v>1126</v>
      </c>
      <c r="F289" s="529" t="s">
        <v>1127</v>
      </c>
      <c r="G289" s="528" t="s">
        <v>1496</v>
      </c>
      <c r="H289" s="528" t="s">
        <v>1497</v>
      </c>
      <c r="I289" s="531">
        <v>3107.9933268229165</v>
      </c>
      <c r="J289" s="531">
        <v>3</v>
      </c>
      <c r="K289" s="532">
        <v>9323.97998046875</v>
      </c>
    </row>
    <row r="290" spans="1:11" ht="14.4" customHeight="1" x14ac:dyDescent="0.3">
      <c r="A290" s="526" t="s">
        <v>487</v>
      </c>
      <c r="B290" s="527" t="s">
        <v>488</v>
      </c>
      <c r="C290" s="528" t="s">
        <v>505</v>
      </c>
      <c r="D290" s="529" t="s">
        <v>506</v>
      </c>
      <c r="E290" s="528" t="s">
        <v>1126</v>
      </c>
      <c r="F290" s="529" t="s">
        <v>1127</v>
      </c>
      <c r="G290" s="528" t="s">
        <v>1498</v>
      </c>
      <c r="H290" s="528" t="s">
        <v>1499</v>
      </c>
      <c r="I290" s="531">
        <v>3113.6079589843748</v>
      </c>
      <c r="J290" s="531">
        <v>8</v>
      </c>
      <c r="K290" s="532">
        <v>24892.02978515625</v>
      </c>
    </row>
    <row r="291" spans="1:11" ht="14.4" customHeight="1" x14ac:dyDescent="0.3">
      <c r="A291" s="526" t="s">
        <v>487</v>
      </c>
      <c r="B291" s="527" t="s">
        <v>488</v>
      </c>
      <c r="C291" s="528" t="s">
        <v>505</v>
      </c>
      <c r="D291" s="529" t="s">
        <v>506</v>
      </c>
      <c r="E291" s="528" t="s">
        <v>1126</v>
      </c>
      <c r="F291" s="529" t="s">
        <v>1127</v>
      </c>
      <c r="G291" s="528" t="s">
        <v>1500</v>
      </c>
      <c r="H291" s="528" t="s">
        <v>1501</v>
      </c>
      <c r="I291" s="531">
        <v>3145.419921875</v>
      </c>
      <c r="J291" s="531">
        <v>1</v>
      </c>
      <c r="K291" s="532">
        <v>3145.419921875</v>
      </c>
    </row>
    <row r="292" spans="1:11" ht="14.4" customHeight="1" x14ac:dyDescent="0.3">
      <c r="A292" s="526" t="s">
        <v>487</v>
      </c>
      <c r="B292" s="527" t="s">
        <v>488</v>
      </c>
      <c r="C292" s="528" t="s">
        <v>505</v>
      </c>
      <c r="D292" s="529" t="s">
        <v>506</v>
      </c>
      <c r="E292" s="528" t="s">
        <v>1126</v>
      </c>
      <c r="F292" s="529" t="s">
        <v>1127</v>
      </c>
      <c r="G292" s="528" t="s">
        <v>1502</v>
      </c>
      <c r="H292" s="528" t="s">
        <v>1503</v>
      </c>
      <c r="I292" s="531">
        <v>3113.6071079799108</v>
      </c>
      <c r="J292" s="531">
        <v>8</v>
      </c>
      <c r="K292" s="532">
        <v>24900.4296875</v>
      </c>
    </row>
    <row r="293" spans="1:11" ht="14.4" customHeight="1" x14ac:dyDescent="0.3">
      <c r="A293" s="526" t="s">
        <v>487</v>
      </c>
      <c r="B293" s="527" t="s">
        <v>488</v>
      </c>
      <c r="C293" s="528" t="s">
        <v>505</v>
      </c>
      <c r="D293" s="529" t="s">
        <v>506</v>
      </c>
      <c r="E293" s="528" t="s">
        <v>1126</v>
      </c>
      <c r="F293" s="529" t="s">
        <v>1127</v>
      </c>
      <c r="G293" s="528" t="s">
        <v>1504</v>
      </c>
      <c r="H293" s="528" t="s">
        <v>1505</v>
      </c>
      <c r="I293" s="531">
        <v>4755.2998046875</v>
      </c>
      <c r="J293" s="531">
        <v>1</v>
      </c>
      <c r="K293" s="532">
        <v>4755.2998046875</v>
      </c>
    </row>
    <row r="294" spans="1:11" ht="14.4" customHeight="1" x14ac:dyDescent="0.3">
      <c r="A294" s="526" t="s">
        <v>487</v>
      </c>
      <c r="B294" s="527" t="s">
        <v>488</v>
      </c>
      <c r="C294" s="528" t="s">
        <v>505</v>
      </c>
      <c r="D294" s="529" t="s">
        <v>506</v>
      </c>
      <c r="E294" s="528" t="s">
        <v>1126</v>
      </c>
      <c r="F294" s="529" t="s">
        <v>1127</v>
      </c>
      <c r="G294" s="528" t="s">
        <v>1506</v>
      </c>
      <c r="H294" s="528" t="s">
        <v>1507</v>
      </c>
      <c r="I294" s="531">
        <v>1754.5</v>
      </c>
      <c r="J294" s="531">
        <v>10</v>
      </c>
      <c r="K294" s="532">
        <v>17545</v>
      </c>
    </row>
    <row r="295" spans="1:11" ht="14.4" customHeight="1" x14ac:dyDescent="0.3">
      <c r="A295" s="526" t="s">
        <v>487</v>
      </c>
      <c r="B295" s="527" t="s">
        <v>488</v>
      </c>
      <c r="C295" s="528" t="s">
        <v>505</v>
      </c>
      <c r="D295" s="529" t="s">
        <v>506</v>
      </c>
      <c r="E295" s="528" t="s">
        <v>1126</v>
      </c>
      <c r="F295" s="529" t="s">
        <v>1127</v>
      </c>
      <c r="G295" s="528" t="s">
        <v>1508</v>
      </c>
      <c r="H295" s="528" t="s">
        <v>1509</v>
      </c>
      <c r="I295" s="531">
        <v>1754.5</v>
      </c>
      <c r="J295" s="531">
        <v>5</v>
      </c>
      <c r="K295" s="532">
        <v>8772.5</v>
      </c>
    </row>
    <row r="296" spans="1:11" ht="14.4" customHeight="1" x14ac:dyDescent="0.3">
      <c r="A296" s="526" t="s">
        <v>487</v>
      </c>
      <c r="B296" s="527" t="s">
        <v>488</v>
      </c>
      <c r="C296" s="528" t="s">
        <v>505</v>
      </c>
      <c r="D296" s="529" t="s">
        <v>506</v>
      </c>
      <c r="E296" s="528" t="s">
        <v>1126</v>
      </c>
      <c r="F296" s="529" t="s">
        <v>1127</v>
      </c>
      <c r="G296" s="528" t="s">
        <v>1510</v>
      </c>
      <c r="H296" s="528" t="s">
        <v>1511</v>
      </c>
      <c r="I296" s="531">
        <v>1754.5</v>
      </c>
      <c r="J296" s="531">
        <v>10</v>
      </c>
      <c r="K296" s="532">
        <v>17545</v>
      </c>
    </row>
    <row r="297" spans="1:11" ht="14.4" customHeight="1" x14ac:dyDescent="0.3">
      <c r="A297" s="526" t="s">
        <v>487</v>
      </c>
      <c r="B297" s="527" t="s">
        <v>488</v>
      </c>
      <c r="C297" s="528" t="s">
        <v>505</v>
      </c>
      <c r="D297" s="529" t="s">
        <v>506</v>
      </c>
      <c r="E297" s="528" t="s">
        <v>1126</v>
      </c>
      <c r="F297" s="529" t="s">
        <v>1127</v>
      </c>
      <c r="G297" s="528" t="s">
        <v>1512</v>
      </c>
      <c r="H297" s="528" t="s">
        <v>1513</v>
      </c>
      <c r="I297" s="531">
        <v>1754.5</v>
      </c>
      <c r="J297" s="531">
        <v>10</v>
      </c>
      <c r="K297" s="532">
        <v>17545</v>
      </c>
    </row>
    <row r="298" spans="1:11" ht="14.4" customHeight="1" x14ac:dyDescent="0.3">
      <c r="A298" s="526" t="s">
        <v>487</v>
      </c>
      <c r="B298" s="527" t="s">
        <v>488</v>
      </c>
      <c r="C298" s="528" t="s">
        <v>505</v>
      </c>
      <c r="D298" s="529" t="s">
        <v>506</v>
      </c>
      <c r="E298" s="528" t="s">
        <v>1126</v>
      </c>
      <c r="F298" s="529" t="s">
        <v>1127</v>
      </c>
      <c r="G298" s="528" t="s">
        <v>1514</v>
      </c>
      <c r="H298" s="528" t="s">
        <v>1515</v>
      </c>
      <c r="I298" s="531">
        <v>1754.5</v>
      </c>
      <c r="J298" s="531">
        <v>5</v>
      </c>
      <c r="K298" s="532">
        <v>8772.5</v>
      </c>
    </row>
    <row r="299" spans="1:11" ht="14.4" customHeight="1" x14ac:dyDescent="0.3">
      <c r="A299" s="526" t="s">
        <v>487</v>
      </c>
      <c r="B299" s="527" t="s">
        <v>488</v>
      </c>
      <c r="C299" s="528" t="s">
        <v>505</v>
      </c>
      <c r="D299" s="529" t="s">
        <v>506</v>
      </c>
      <c r="E299" s="528" t="s">
        <v>1126</v>
      </c>
      <c r="F299" s="529" t="s">
        <v>1127</v>
      </c>
      <c r="G299" s="528" t="s">
        <v>1516</v>
      </c>
      <c r="H299" s="528" t="s">
        <v>1517</v>
      </c>
      <c r="I299" s="531">
        <v>2182.840087890625</v>
      </c>
      <c r="J299" s="531">
        <v>8</v>
      </c>
      <c r="K299" s="532">
        <v>17462.720703125</v>
      </c>
    </row>
    <row r="300" spans="1:11" ht="14.4" customHeight="1" x14ac:dyDescent="0.3">
      <c r="A300" s="526" t="s">
        <v>487</v>
      </c>
      <c r="B300" s="527" t="s">
        <v>488</v>
      </c>
      <c r="C300" s="528" t="s">
        <v>505</v>
      </c>
      <c r="D300" s="529" t="s">
        <v>506</v>
      </c>
      <c r="E300" s="528" t="s">
        <v>1126</v>
      </c>
      <c r="F300" s="529" t="s">
        <v>1127</v>
      </c>
      <c r="G300" s="528" t="s">
        <v>1518</v>
      </c>
      <c r="H300" s="528" t="s">
        <v>1519</v>
      </c>
      <c r="I300" s="531">
        <v>2479.2900390625</v>
      </c>
      <c r="J300" s="531">
        <v>1</v>
      </c>
      <c r="K300" s="532">
        <v>2479.2900390625</v>
      </c>
    </row>
    <row r="301" spans="1:11" ht="14.4" customHeight="1" x14ac:dyDescent="0.3">
      <c r="A301" s="526" t="s">
        <v>487</v>
      </c>
      <c r="B301" s="527" t="s">
        <v>488</v>
      </c>
      <c r="C301" s="528" t="s">
        <v>505</v>
      </c>
      <c r="D301" s="529" t="s">
        <v>506</v>
      </c>
      <c r="E301" s="528" t="s">
        <v>1126</v>
      </c>
      <c r="F301" s="529" t="s">
        <v>1127</v>
      </c>
      <c r="G301" s="528" t="s">
        <v>1520</v>
      </c>
      <c r="H301" s="528" t="s">
        <v>1521</v>
      </c>
      <c r="I301" s="531">
        <v>2479.2900390625</v>
      </c>
      <c r="J301" s="531">
        <v>1</v>
      </c>
      <c r="K301" s="532">
        <v>2479.2900390625</v>
      </c>
    </row>
    <row r="302" spans="1:11" ht="14.4" customHeight="1" x14ac:dyDescent="0.3">
      <c r="A302" s="526" t="s">
        <v>487</v>
      </c>
      <c r="B302" s="527" t="s">
        <v>488</v>
      </c>
      <c r="C302" s="528" t="s">
        <v>505</v>
      </c>
      <c r="D302" s="529" t="s">
        <v>506</v>
      </c>
      <c r="E302" s="528" t="s">
        <v>1126</v>
      </c>
      <c r="F302" s="529" t="s">
        <v>1127</v>
      </c>
      <c r="G302" s="528" t="s">
        <v>1522</v>
      </c>
      <c r="H302" s="528" t="s">
        <v>1523</v>
      </c>
      <c r="I302" s="531">
        <v>2444.199951171875</v>
      </c>
      <c r="J302" s="531">
        <v>2</v>
      </c>
      <c r="K302" s="532">
        <v>4888.39990234375</v>
      </c>
    </row>
    <row r="303" spans="1:11" ht="14.4" customHeight="1" x14ac:dyDescent="0.3">
      <c r="A303" s="526" t="s">
        <v>487</v>
      </c>
      <c r="B303" s="527" t="s">
        <v>488</v>
      </c>
      <c r="C303" s="528" t="s">
        <v>505</v>
      </c>
      <c r="D303" s="529" t="s">
        <v>506</v>
      </c>
      <c r="E303" s="528" t="s">
        <v>1126</v>
      </c>
      <c r="F303" s="529" t="s">
        <v>1127</v>
      </c>
      <c r="G303" s="528" t="s">
        <v>1524</v>
      </c>
      <c r="H303" s="528" t="s">
        <v>1525</v>
      </c>
      <c r="I303" s="531">
        <v>2444.199951171875</v>
      </c>
      <c r="J303" s="531">
        <v>1</v>
      </c>
      <c r="K303" s="532">
        <v>2444.199951171875</v>
      </c>
    </row>
    <row r="304" spans="1:11" ht="14.4" customHeight="1" x14ac:dyDescent="0.3">
      <c r="A304" s="526" t="s">
        <v>487</v>
      </c>
      <c r="B304" s="527" t="s">
        <v>488</v>
      </c>
      <c r="C304" s="528" t="s">
        <v>505</v>
      </c>
      <c r="D304" s="529" t="s">
        <v>506</v>
      </c>
      <c r="E304" s="528" t="s">
        <v>1126</v>
      </c>
      <c r="F304" s="529" t="s">
        <v>1127</v>
      </c>
      <c r="G304" s="528" t="s">
        <v>1526</v>
      </c>
      <c r="H304" s="528" t="s">
        <v>1527</v>
      </c>
      <c r="I304" s="531">
        <v>9427.83984375</v>
      </c>
      <c r="J304" s="531">
        <v>1</v>
      </c>
      <c r="K304" s="532">
        <v>9427.83984375</v>
      </c>
    </row>
    <row r="305" spans="1:11" ht="14.4" customHeight="1" x14ac:dyDescent="0.3">
      <c r="A305" s="526" t="s">
        <v>487</v>
      </c>
      <c r="B305" s="527" t="s">
        <v>488</v>
      </c>
      <c r="C305" s="528" t="s">
        <v>505</v>
      </c>
      <c r="D305" s="529" t="s">
        <v>506</v>
      </c>
      <c r="E305" s="528" t="s">
        <v>1126</v>
      </c>
      <c r="F305" s="529" t="s">
        <v>1127</v>
      </c>
      <c r="G305" s="528" t="s">
        <v>1528</v>
      </c>
      <c r="H305" s="528" t="s">
        <v>1529</v>
      </c>
      <c r="I305" s="531">
        <v>9417.76513671875</v>
      </c>
      <c r="J305" s="531">
        <v>2</v>
      </c>
      <c r="K305" s="532">
        <v>18835.5302734375</v>
      </c>
    </row>
    <row r="306" spans="1:11" ht="14.4" customHeight="1" x14ac:dyDescent="0.3">
      <c r="A306" s="526" t="s">
        <v>487</v>
      </c>
      <c r="B306" s="527" t="s">
        <v>488</v>
      </c>
      <c r="C306" s="528" t="s">
        <v>505</v>
      </c>
      <c r="D306" s="529" t="s">
        <v>506</v>
      </c>
      <c r="E306" s="528" t="s">
        <v>1126</v>
      </c>
      <c r="F306" s="529" t="s">
        <v>1127</v>
      </c>
      <c r="G306" s="528" t="s">
        <v>1530</v>
      </c>
      <c r="H306" s="528" t="s">
        <v>1531</v>
      </c>
      <c r="I306" s="531">
        <v>8284.657470703125</v>
      </c>
      <c r="J306" s="531">
        <v>3</v>
      </c>
      <c r="K306" s="532">
        <v>33128.739882469177</v>
      </c>
    </row>
    <row r="307" spans="1:11" ht="14.4" customHeight="1" x14ac:dyDescent="0.3">
      <c r="A307" s="526" t="s">
        <v>487</v>
      </c>
      <c r="B307" s="527" t="s">
        <v>488</v>
      </c>
      <c r="C307" s="528" t="s">
        <v>505</v>
      </c>
      <c r="D307" s="529" t="s">
        <v>506</v>
      </c>
      <c r="E307" s="528" t="s">
        <v>1126</v>
      </c>
      <c r="F307" s="529" t="s">
        <v>1127</v>
      </c>
      <c r="G307" s="528" t="s">
        <v>1532</v>
      </c>
      <c r="H307" s="528" t="s">
        <v>1533</v>
      </c>
      <c r="I307" s="531">
        <v>11000.1103515625</v>
      </c>
      <c r="J307" s="531">
        <v>1</v>
      </c>
      <c r="K307" s="532">
        <v>11000.1103515625</v>
      </c>
    </row>
    <row r="308" spans="1:11" ht="14.4" customHeight="1" x14ac:dyDescent="0.3">
      <c r="A308" s="526" t="s">
        <v>487</v>
      </c>
      <c r="B308" s="527" t="s">
        <v>488</v>
      </c>
      <c r="C308" s="528" t="s">
        <v>505</v>
      </c>
      <c r="D308" s="529" t="s">
        <v>506</v>
      </c>
      <c r="E308" s="528" t="s">
        <v>1126</v>
      </c>
      <c r="F308" s="529" t="s">
        <v>1127</v>
      </c>
      <c r="G308" s="528" t="s">
        <v>1534</v>
      </c>
      <c r="H308" s="528" t="s">
        <v>1535</v>
      </c>
      <c r="I308" s="531">
        <v>34649.55859375</v>
      </c>
      <c r="J308" s="531">
        <v>4</v>
      </c>
      <c r="K308" s="532">
        <v>138598.234375</v>
      </c>
    </row>
    <row r="309" spans="1:11" ht="14.4" customHeight="1" x14ac:dyDescent="0.3">
      <c r="A309" s="526" t="s">
        <v>487</v>
      </c>
      <c r="B309" s="527" t="s">
        <v>488</v>
      </c>
      <c r="C309" s="528" t="s">
        <v>505</v>
      </c>
      <c r="D309" s="529" t="s">
        <v>506</v>
      </c>
      <c r="E309" s="528" t="s">
        <v>1126</v>
      </c>
      <c r="F309" s="529" t="s">
        <v>1127</v>
      </c>
      <c r="G309" s="528" t="s">
        <v>1536</v>
      </c>
      <c r="H309" s="528" t="s">
        <v>1537</v>
      </c>
      <c r="I309" s="531">
        <v>44071.359375</v>
      </c>
      <c r="J309" s="531">
        <v>8</v>
      </c>
      <c r="K309" s="532">
        <v>352570.875</v>
      </c>
    </row>
    <row r="310" spans="1:11" ht="14.4" customHeight="1" x14ac:dyDescent="0.3">
      <c r="A310" s="526" t="s">
        <v>487</v>
      </c>
      <c r="B310" s="527" t="s">
        <v>488</v>
      </c>
      <c r="C310" s="528" t="s">
        <v>505</v>
      </c>
      <c r="D310" s="529" t="s">
        <v>506</v>
      </c>
      <c r="E310" s="528" t="s">
        <v>1126</v>
      </c>
      <c r="F310" s="529" t="s">
        <v>1127</v>
      </c>
      <c r="G310" s="528" t="s">
        <v>1538</v>
      </c>
      <c r="H310" s="528" t="s">
        <v>1539</v>
      </c>
      <c r="I310" s="531">
        <v>41454.5390625</v>
      </c>
      <c r="J310" s="531">
        <v>1</v>
      </c>
      <c r="K310" s="532">
        <v>41454.5390625</v>
      </c>
    </row>
    <row r="311" spans="1:11" ht="14.4" customHeight="1" x14ac:dyDescent="0.3">
      <c r="A311" s="526" t="s">
        <v>487</v>
      </c>
      <c r="B311" s="527" t="s">
        <v>488</v>
      </c>
      <c r="C311" s="528" t="s">
        <v>505</v>
      </c>
      <c r="D311" s="529" t="s">
        <v>506</v>
      </c>
      <c r="E311" s="528" t="s">
        <v>1126</v>
      </c>
      <c r="F311" s="529" t="s">
        <v>1127</v>
      </c>
      <c r="G311" s="528" t="s">
        <v>1540</v>
      </c>
      <c r="H311" s="528" t="s">
        <v>1541</v>
      </c>
      <c r="I311" s="531">
        <v>3160.6</v>
      </c>
      <c r="J311" s="531">
        <v>5</v>
      </c>
      <c r="K311" s="532">
        <v>15803</v>
      </c>
    </row>
    <row r="312" spans="1:11" ht="14.4" customHeight="1" x14ac:dyDescent="0.3">
      <c r="A312" s="526" t="s">
        <v>487</v>
      </c>
      <c r="B312" s="527" t="s">
        <v>488</v>
      </c>
      <c r="C312" s="528" t="s">
        <v>505</v>
      </c>
      <c r="D312" s="529" t="s">
        <v>506</v>
      </c>
      <c r="E312" s="528" t="s">
        <v>1126</v>
      </c>
      <c r="F312" s="529" t="s">
        <v>1127</v>
      </c>
      <c r="G312" s="528" t="s">
        <v>1542</v>
      </c>
      <c r="H312" s="528" t="s">
        <v>1543</v>
      </c>
      <c r="I312" s="531">
        <v>3271.6700032552085</v>
      </c>
      <c r="J312" s="531">
        <v>3</v>
      </c>
      <c r="K312" s="532">
        <v>9815.010009765625</v>
      </c>
    </row>
    <row r="313" spans="1:11" ht="14.4" customHeight="1" x14ac:dyDescent="0.3">
      <c r="A313" s="526" t="s">
        <v>487</v>
      </c>
      <c r="B313" s="527" t="s">
        <v>488</v>
      </c>
      <c r="C313" s="528" t="s">
        <v>505</v>
      </c>
      <c r="D313" s="529" t="s">
        <v>506</v>
      </c>
      <c r="E313" s="528" t="s">
        <v>1126</v>
      </c>
      <c r="F313" s="529" t="s">
        <v>1127</v>
      </c>
      <c r="G313" s="528" t="s">
        <v>1544</v>
      </c>
      <c r="H313" s="528" t="s">
        <v>1545</v>
      </c>
      <c r="I313" s="531">
        <v>9922</v>
      </c>
      <c r="J313" s="531">
        <v>1</v>
      </c>
      <c r="K313" s="532">
        <v>9922</v>
      </c>
    </row>
    <row r="314" spans="1:11" ht="14.4" customHeight="1" x14ac:dyDescent="0.3">
      <c r="A314" s="526" t="s">
        <v>487</v>
      </c>
      <c r="B314" s="527" t="s">
        <v>488</v>
      </c>
      <c r="C314" s="528" t="s">
        <v>505</v>
      </c>
      <c r="D314" s="529" t="s">
        <v>506</v>
      </c>
      <c r="E314" s="528" t="s">
        <v>1126</v>
      </c>
      <c r="F314" s="529" t="s">
        <v>1127</v>
      </c>
      <c r="G314" s="528" t="s">
        <v>1546</v>
      </c>
      <c r="H314" s="528" t="s">
        <v>1547</v>
      </c>
      <c r="I314" s="531">
        <v>9922</v>
      </c>
      <c r="J314" s="531">
        <v>9</v>
      </c>
      <c r="K314" s="532">
        <v>89298</v>
      </c>
    </row>
    <row r="315" spans="1:11" ht="14.4" customHeight="1" x14ac:dyDescent="0.3">
      <c r="A315" s="526" t="s">
        <v>487</v>
      </c>
      <c r="B315" s="527" t="s">
        <v>488</v>
      </c>
      <c r="C315" s="528" t="s">
        <v>505</v>
      </c>
      <c r="D315" s="529" t="s">
        <v>506</v>
      </c>
      <c r="E315" s="528" t="s">
        <v>1126</v>
      </c>
      <c r="F315" s="529" t="s">
        <v>1127</v>
      </c>
      <c r="G315" s="528" t="s">
        <v>1548</v>
      </c>
      <c r="H315" s="528" t="s">
        <v>1549</v>
      </c>
      <c r="I315" s="531">
        <v>9922.0013950892862</v>
      </c>
      <c r="J315" s="531">
        <v>9</v>
      </c>
      <c r="K315" s="532">
        <v>89298.01953125</v>
      </c>
    </row>
    <row r="316" spans="1:11" ht="14.4" customHeight="1" x14ac:dyDescent="0.3">
      <c r="A316" s="526" t="s">
        <v>487</v>
      </c>
      <c r="B316" s="527" t="s">
        <v>488</v>
      </c>
      <c r="C316" s="528" t="s">
        <v>505</v>
      </c>
      <c r="D316" s="529" t="s">
        <v>506</v>
      </c>
      <c r="E316" s="528" t="s">
        <v>1126</v>
      </c>
      <c r="F316" s="529" t="s">
        <v>1127</v>
      </c>
      <c r="G316" s="528" t="s">
        <v>1550</v>
      </c>
      <c r="H316" s="528" t="s">
        <v>1551</v>
      </c>
      <c r="I316" s="531">
        <v>3357.2049560546875</v>
      </c>
      <c r="J316" s="531">
        <v>4</v>
      </c>
      <c r="K316" s="532">
        <v>13428.81982421875</v>
      </c>
    </row>
    <row r="317" spans="1:11" ht="14.4" customHeight="1" x14ac:dyDescent="0.3">
      <c r="A317" s="526" t="s">
        <v>487</v>
      </c>
      <c r="B317" s="527" t="s">
        <v>488</v>
      </c>
      <c r="C317" s="528" t="s">
        <v>505</v>
      </c>
      <c r="D317" s="529" t="s">
        <v>506</v>
      </c>
      <c r="E317" s="528" t="s">
        <v>1126</v>
      </c>
      <c r="F317" s="529" t="s">
        <v>1127</v>
      </c>
      <c r="G317" s="528" t="s">
        <v>1552</v>
      </c>
      <c r="H317" s="528" t="s">
        <v>1553</v>
      </c>
      <c r="I317" s="531">
        <v>3160.5979980468751</v>
      </c>
      <c r="J317" s="531">
        <v>8</v>
      </c>
      <c r="K317" s="532">
        <v>25874.590087890625</v>
      </c>
    </row>
    <row r="318" spans="1:11" ht="14.4" customHeight="1" x14ac:dyDescent="0.3">
      <c r="A318" s="526" t="s">
        <v>487</v>
      </c>
      <c r="B318" s="527" t="s">
        <v>488</v>
      </c>
      <c r="C318" s="528" t="s">
        <v>505</v>
      </c>
      <c r="D318" s="529" t="s">
        <v>506</v>
      </c>
      <c r="E318" s="528" t="s">
        <v>1126</v>
      </c>
      <c r="F318" s="529" t="s">
        <v>1127</v>
      </c>
      <c r="G318" s="528" t="s">
        <v>1554</v>
      </c>
      <c r="H318" s="528" t="s">
        <v>1555</v>
      </c>
      <c r="I318" s="531">
        <v>3058.1200195312499</v>
      </c>
      <c r="J318" s="531">
        <v>8</v>
      </c>
      <c r="K318" s="532">
        <v>24849.809814453125</v>
      </c>
    </row>
    <row r="319" spans="1:11" ht="14.4" customHeight="1" x14ac:dyDescent="0.3">
      <c r="A319" s="526" t="s">
        <v>487</v>
      </c>
      <c r="B319" s="527" t="s">
        <v>488</v>
      </c>
      <c r="C319" s="528" t="s">
        <v>505</v>
      </c>
      <c r="D319" s="529" t="s">
        <v>506</v>
      </c>
      <c r="E319" s="528" t="s">
        <v>1126</v>
      </c>
      <c r="F319" s="529" t="s">
        <v>1127</v>
      </c>
      <c r="G319" s="528" t="s">
        <v>1556</v>
      </c>
      <c r="H319" s="528" t="s">
        <v>1557</v>
      </c>
      <c r="I319" s="531">
        <v>2982.0945268110795</v>
      </c>
      <c r="J319" s="531">
        <v>20</v>
      </c>
      <c r="K319" s="532">
        <v>65092.039296874776</v>
      </c>
    </row>
    <row r="320" spans="1:11" ht="14.4" customHeight="1" x14ac:dyDescent="0.3">
      <c r="A320" s="526" t="s">
        <v>487</v>
      </c>
      <c r="B320" s="527" t="s">
        <v>488</v>
      </c>
      <c r="C320" s="528" t="s">
        <v>505</v>
      </c>
      <c r="D320" s="529" t="s">
        <v>506</v>
      </c>
      <c r="E320" s="528" t="s">
        <v>1126</v>
      </c>
      <c r="F320" s="529" t="s">
        <v>1127</v>
      </c>
      <c r="G320" s="528" t="s">
        <v>1558</v>
      </c>
      <c r="H320" s="528" t="s">
        <v>1559</v>
      </c>
      <c r="I320" s="531">
        <v>3101.0050048828125</v>
      </c>
      <c r="J320" s="531">
        <v>5</v>
      </c>
      <c r="K320" s="532">
        <v>15248.82958984375</v>
      </c>
    </row>
    <row r="321" spans="1:11" ht="14.4" customHeight="1" x14ac:dyDescent="0.3">
      <c r="A321" s="526" t="s">
        <v>487</v>
      </c>
      <c r="B321" s="527" t="s">
        <v>488</v>
      </c>
      <c r="C321" s="528" t="s">
        <v>505</v>
      </c>
      <c r="D321" s="529" t="s">
        <v>506</v>
      </c>
      <c r="E321" s="528" t="s">
        <v>1126</v>
      </c>
      <c r="F321" s="529" t="s">
        <v>1127</v>
      </c>
      <c r="G321" s="528" t="s">
        <v>1560</v>
      </c>
      <c r="H321" s="528" t="s">
        <v>1561</v>
      </c>
      <c r="I321" s="531">
        <v>2881.489990234375</v>
      </c>
      <c r="J321" s="531">
        <v>3</v>
      </c>
      <c r="K321" s="532">
        <v>8644.469970703125</v>
      </c>
    </row>
    <row r="322" spans="1:11" ht="14.4" customHeight="1" x14ac:dyDescent="0.3">
      <c r="A322" s="526" t="s">
        <v>487</v>
      </c>
      <c r="B322" s="527" t="s">
        <v>488</v>
      </c>
      <c r="C322" s="528" t="s">
        <v>505</v>
      </c>
      <c r="D322" s="529" t="s">
        <v>506</v>
      </c>
      <c r="E322" s="528" t="s">
        <v>1126</v>
      </c>
      <c r="F322" s="529" t="s">
        <v>1127</v>
      </c>
      <c r="G322" s="528" t="s">
        <v>1562</v>
      </c>
      <c r="H322" s="528" t="s">
        <v>1563</v>
      </c>
      <c r="I322" s="531">
        <v>3678.39990234375</v>
      </c>
      <c r="J322" s="531">
        <v>1</v>
      </c>
      <c r="K322" s="532">
        <v>3678.39990234375</v>
      </c>
    </row>
    <row r="323" spans="1:11" ht="14.4" customHeight="1" x14ac:dyDescent="0.3">
      <c r="A323" s="526" t="s">
        <v>487</v>
      </c>
      <c r="B323" s="527" t="s">
        <v>488</v>
      </c>
      <c r="C323" s="528" t="s">
        <v>505</v>
      </c>
      <c r="D323" s="529" t="s">
        <v>506</v>
      </c>
      <c r="E323" s="528" t="s">
        <v>1126</v>
      </c>
      <c r="F323" s="529" t="s">
        <v>1127</v>
      </c>
      <c r="G323" s="528" t="s">
        <v>1564</v>
      </c>
      <c r="H323" s="528" t="s">
        <v>1565</v>
      </c>
      <c r="I323" s="531">
        <v>2524.06005859375</v>
      </c>
      <c r="J323" s="531">
        <v>3</v>
      </c>
      <c r="K323" s="532">
        <v>7572.18017578125</v>
      </c>
    </row>
    <row r="324" spans="1:11" ht="14.4" customHeight="1" x14ac:dyDescent="0.3">
      <c r="A324" s="526" t="s">
        <v>487</v>
      </c>
      <c r="B324" s="527" t="s">
        <v>488</v>
      </c>
      <c r="C324" s="528" t="s">
        <v>505</v>
      </c>
      <c r="D324" s="529" t="s">
        <v>506</v>
      </c>
      <c r="E324" s="528" t="s">
        <v>1126</v>
      </c>
      <c r="F324" s="529" t="s">
        <v>1127</v>
      </c>
      <c r="G324" s="528" t="s">
        <v>1566</v>
      </c>
      <c r="H324" s="528" t="s">
        <v>1567</v>
      </c>
      <c r="I324" s="531">
        <v>687.16497802734375</v>
      </c>
      <c r="J324" s="531">
        <v>10</v>
      </c>
      <c r="K324" s="532">
        <v>6871.670166015625</v>
      </c>
    </row>
    <row r="325" spans="1:11" ht="14.4" customHeight="1" x14ac:dyDescent="0.3">
      <c r="A325" s="526" t="s">
        <v>487</v>
      </c>
      <c r="B325" s="527" t="s">
        <v>488</v>
      </c>
      <c r="C325" s="528" t="s">
        <v>505</v>
      </c>
      <c r="D325" s="529" t="s">
        <v>506</v>
      </c>
      <c r="E325" s="528" t="s">
        <v>1126</v>
      </c>
      <c r="F325" s="529" t="s">
        <v>1127</v>
      </c>
      <c r="G325" s="528" t="s">
        <v>1568</v>
      </c>
      <c r="H325" s="528" t="s">
        <v>1569</v>
      </c>
      <c r="I325" s="531">
        <v>5422.823323567708</v>
      </c>
      <c r="J325" s="531">
        <v>7</v>
      </c>
      <c r="K325" s="532">
        <v>37996.580078125</v>
      </c>
    </row>
    <row r="326" spans="1:11" ht="14.4" customHeight="1" x14ac:dyDescent="0.3">
      <c r="A326" s="526" t="s">
        <v>487</v>
      </c>
      <c r="B326" s="527" t="s">
        <v>488</v>
      </c>
      <c r="C326" s="528" t="s">
        <v>505</v>
      </c>
      <c r="D326" s="529" t="s">
        <v>506</v>
      </c>
      <c r="E326" s="528" t="s">
        <v>1126</v>
      </c>
      <c r="F326" s="529" t="s">
        <v>1127</v>
      </c>
      <c r="G326" s="528" t="s">
        <v>1570</v>
      </c>
      <c r="H326" s="528" t="s">
        <v>1571</v>
      </c>
      <c r="I326" s="531">
        <v>10386.625</v>
      </c>
      <c r="J326" s="531">
        <v>2</v>
      </c>
      <c r="K326" s="532">
        <v>20773.25</v>
      </c>
    </row>
    <row r="327" spans="1:11" ht="14.4" customHeight="1" x14ac:dyDescent="0.3">
      <c r="A327" s="526" t="s">
        <v>487</v>
      </c>
      <c r="B327" s="527" t="s">
        <v>488</v>
      </c>
      <c r="C327" s="528" t="s">
        <v>505</v>
      </c>
      <c r="D327" s="529" t="s">
        <v>506</v>
      </c>
      <c r="E327" s="528" t="s">
        <v>1126</v>
      </c>
      <c r="F327" s="529" t="s">
        <v>1127</v>
      </c>
      <c r="G327" s="528" t="s">
        <v>1572</v>
      </c>
      <c r="H327" s="528" t="s">
        <v>1573</v>
      </c>
      <c r="I327" s="531">
        <v>11463.074869791666</v>
      </c>
      <c r="J327" s="531">
        <v>8</v>
      </c>
      <c r="K327" s="532">
        <v>91703.6201171875</v>
      </c>
    </row>
    <row r="328" spans="1:11" ht="14.4" customHeight="1" x14ac:dyDescent="0.3">
      <c r="A328" s="526" t="s">
        <v>487</v>
      </c>
      <c r="B328" s="527" t="s">
        <v>488</v>
      </c>
      <c r="C328" s="528" t="s">
        <v>505</v>
      </c>
      <c r="D328" s="529" t="s">
        <v>506</v>
      </c>
      <c r="E328" s="528" t="s">
        <v>1126</v>
      </c>
      <c r="F328" s="529" t="s">
        <v>1127</v>
      </c>
      <c r="G328" s="528" t="s">
        <v>1574</v>
      </c>
      <c r="H328" s="528" t="s">
        <v>1575</v>
      </c>
      <c r="I328" s="531">
        <v>19360</v>
      </c>
      <c r="J328" s="531">
        <v>12</v>
      </c>
      <c r="K328" s="532">
        <v>232320</v>
      </c>
    </row>
    <row r="329" spans="1:11" ht="14.4" customHeight="1" x14ac:dyDescent="0.3">
      <c r="A329" s="526" t="s">
        <v>487</v>
      </c>
      <c r="B329" s="527" t="s">
        <v>488</v>
      </c>
      <c r="C329" s="528" t="s">
        <v>505</v>
      </c>
      <c r="D329" s="529" t="s">
        <v>506</v>
      </c>
      <c r="E329" s="528" t="s">
        <v>1126</v>
      </c>
      <c r="F329" s="529" t="s">
        <v>1127</v>
      </c>
      <c r="G329" s="528" t="s">
        <v>1576</v>
      </c>
      <c r="H329" s="528" t="s">
        <v>1577</v>
      </c>
      <c r="I329" s="531">
        <v>14260.697916666666</v>
      </c>
      <c r="J329" s="531">
        <v>31</v>
      </c>
      <c r="K329" s="532">
        <v>442081.6201171875</v>
      </c>
    </row>
    <row r="330" spans="1:11" ht="14.4" customHeight="1" x14ac:dyDescent="0.3">
      <c r="A330" s="526" t="s">
        <v>487</v>
      </c>
      <c r="B330" s="527" t="s">
        <v>488</v>
      </c>
      <c r="C330" s="528" t="s">
        <v>505</v>
      </c>
      <c r="D330" s="529" t="s">
        <v>506</v>
      </c>
      <c r="E330" s="528" t="s">
        <v>1126</v>
      </c>
      <c r="F330" s="529" t="s">
        <v>1127</v>
      </c>
      <c r="G330" s="528" t="s">
        <v>1578</v>
      </c>
      <c r="H330" s="528" t="s">
        <v>1579</v>
      </c>
      <c r="I330" s="531">
        <v>14260.7001953125</v>
      </c>
      <c r="J330" s="531">
        <v>7</v>
      </c>
      <c r="K330" s="532">
        <v>99824.90234375</v>
      </c>
    </row>
    <row r="331" spans="1:11" ht="14.4" customHeight="1" x14ac:dyDescent="0.3">
      <c r="A331" s="526" t="s">
        <v>487</v>
      </c>
      <c r="B331" s="527" t="s">
        <v>488</v>
      </c>
      <c r="C331" s="528" t="s">
        <v>505</v>
      </c>
      <c r="D331" s="529" t="s">
        <v>506</v>
      </c>
      <c r="E331" s="528" t="s">
        <v>1126</v>
      </c>
      <c r="F331" s="529" t="s">
        <v>1127</v>
      </c>
      <c r="G331" s="528" t="s">
        <v>1580</v>
      </c>
      <c r="H331" s="528" t="s">
        <v>1581</v>
      </c>
      <c r="I331" s="531">
        <v>14260.7001953125</v>
      </c>
      <c r="J331" s="531">
        <v>9</v>
      </c>
      <c r="K331" s="532">
        <v>128346.2919921875</v>
      </c>
    </row>
    <row r="332" spans="1:11" ht="14.4" customHeight="1" x14ac:dyDescent="0.3">
      <c r="A332" s="526" t="s">
        <v>487</v>
      </c>
      <c r="B332" s="527" t="s">
        <v>488</v>
      </c>
      <c r="C332" s="528" t="s">
        <v>505</v>
      </c>
      <c r="D332" s="529" t="s">
        <v>506</v>
      </c>
      <c r="E332" s="528" t="s">
        <v>1126</v>
      </c>
      <c r="F332" s="529" t="s">
        <v>1127</v>
      </c>
      <c r="G332" s="528" t="s">
        <v>1582</v>
      </c>
      <c r="H332" s="528" t="s">
        <v>1583</v>
      </c>
      <c r="I332" s="531">
        <v>8747.08984375</v>
      </c>
      <c r="J332" s="531">
        <v>1</v>
      </c>
      <c r="K332" s="532">
        <v>8747.08984375</v>
      </c>
    </row>
    <row r="333" spans="1:11" ht="14.4" customHeight="1" x14ac:dyDescent="0.3">
      <c r="A333" s="526" t="s">
        <v>487</v>
      </c>
      <c r="B333" s="527" t="s">
        <v>488</v>
      </c>
      <c r="C333" s="528" t="s">
        <v>505</v>
      </c>
      <c r="D333" s="529" t="s">
        <v>506</v>
      </c>
      <c r="E333" s="528" t="s">
        <v>1126</v>
      </c>
      <c r="F333" s="529" t="s">
        <v>1127</v>
      </c>
      <c r="G333" s="528" t="s">
        <v>1584</v>
      </c>
      <c r="H333" s="528" t="s">
        <v>1585</v>
      </c>
      <c r="I333" s="531">
        <v>26687.759765625</v>
      </c>
      <c r="J333" s="531">
        <v>3</v>
      </c>
      <c r="K333" s="532">
        <v>80063.279296875</v>
      </c>
    </row>
    <row r="334" spans="1:11" ht="14.4" customHeight="1" x14ac:dyDescent="0.3">
      <c r="A334" s="526" t="s">
        <v>487</v>
      </c>
      <c r="B334" s="527" t="s">
        <v>488</v>
      </c>
      <c r="C334" s="528" t="s">
        <v>505</v>
      </c>
      <c r="D334" s="529" t="s">
        <v>506</v>
      </c>
      <c r="E334" s="528" t="s">
        <v>1126</v>
      </c>
      <c r="F334" s="529" t="s">
        <v>1127</v>
      </c>
      <c r="G334" s="528" t="s">
        <v>1586</v>
      </c>
      <c r="H334" s="528" t="s">
        <v>1587</v>
      </c>
      <c r="I334" s="531">
        <v>13487.19482421875</v>
      </c>
      <c r="J334" s="531">
        <v>2</v>
      </c>
      <c r="K334" s="532">
        <v>26974.3896484375</v>
      </c>
    </row>
    <row r="335" spans="1:11" ht="14.4" customHeight="1" x14ac:dyDescent="0.3">
      <c r="A335" s="526" t="s">
        <v>487</v>
      </c>
      <c r="B335" s="527" t="s">
        <v>488</v>
      </c>
      <c r="C335" s="528" t="s">
        <v>505</v>
      </c>
      <c r="D335" s="529" t="s">
        <v>506</v>
      </c>
      <c r="E335" s="528" t="s">
        <v>1588</v>
      </c>
      <c r="F335" s="529" t="s">
        <v>1589</v>
      </c>
      <c r="G335" s="528" t="s">
        <v>1590</v>
      </c>
      <c r="H335" s="528" t="s">
        <v>1591</v>
      </c>
      <c r="I335" s="531">
        <v>13864.43994140625</v>
      </c>
      <c r="J335" s="531">
        <v>2</v>
      </c>
      <c r="K335" s="532">
        <v>27728.8798828125</v>
      </c>
    </row>
    <row r="336" spans="1:11" ht="14.4" customHeight="1" x14ac:dyDescent="0.3">
      <c r="A336" s="526" t="s">
        <v>487</v>
      </c>
      <c r="B336" s="527" t="s">
        <v>488</v>
      </c>
      <c r="C336" s="528" t="s">
        <v>505</v>
      </c>
      <c r="D336" s="529" t="s">
        <v>506</v>
      </c>
      <c r="E336" s="528" t="s">
        <v>1588</v>
      </c>
      <c r="F336" s="529" t="s">
        <v>1589</v>
      </c>
      <c r="G336" s="528" t="s">
        <v>1592</v>
      </c>
      <c r="H336" s="528" t="s">
        <v>1593</v>
      </c>
      <c r="I336" s="531">
        <v>13719.8603515625</v>
      </c>
      <c r="J336" s="531">
        <v>2</v>
      </c>
      <c r="K336" s="532">
        <v>27439.7109375</v>
      </c>
    </row>
    <row r="337" spans="1:11" ht="14.4" customHeight="1" x14ac:dyDescent="0.3">
      <c r="A337" s="526" t="s">
        <v>487</v>
      </c>
      <c r="B337" s="527" t="s">
        <v>488</v>
      </c>
      <c r="C337" s="528" t="s">
        <v>505</v>
      </c>
      <c r="D337" s="529" t="s">
        <v>506</v>
      </c>
      <c r="E337" s="528" t="s">
        <v>1588</v>
      </c>
      <c r="F337" s="529" t="s">
        <v>1589</v>
      </c>
      <c r="G337" s="528" t="s">
        <v>1594</v>
      </c>
      <c r="H337" s="528" t="s">
        <v>1595</v>
      </c>
      <c r="I337" s="531">
        <v>13705.35498046875</v>
      </c>
      <c r="J337" s="531">
        <v>2</v>
      </c>
      <c r="K337" s="532">
        <v>27410.7099609375</v>
      </c>
    </row>
    <row r="338" spans="1:11" ht="14.4" customHeight="1" x14ac:dyDescent="0.3">
      <c r="A338" s="526" t="s">
        <v>487</v>
      </c>
      <c r="B338" s="527" t="s">
        <v>488</v>
      </c>
      <c r="C338" s="528" t="s">
        <v>505</v>
      </c>
      <c r="D338" s="529" t="s">
        <v>506</v>
      </c>
      <c r="E338" s="528" t="s">
        <v>1588</v>
      </c>
      <c r="F338" s="529" t="s">
        <v>1589</v>
      </c>
      <c r="G338" s="528" t="s">
        <v>1596</v>
      </c>
      <c r="H338" s="528" t="s">
        <v>1597</v>
      </c>
      <c r="I338" s="531">
        <v>201250</v>
      </c>
      <c r="J338" s="531">
        <v>1</v>
      </c>
      <c r="K338" s="532">
        <v>201250</v>
      </c>
    </row>
    <row r="339" spans="1:11" ht="14.4" customHeight="1" x14ac:dyDescent="0.3">
      <c r="A339" s="526" t="s">
        <v>487</v>
      </c>
      <c r="B339" s="527" t="s">
        <v>488</v>
      </c>
      <c r="C339" s="528" t="s">
        <v>505</v>
      </c>
      <c r="D339" s="529" t="s">
        <v>506</v>
      </c>
      <c r="E339" s="528" t="s">
        <v>1588</v>
      </c>
      <c r="F339" s="529" t="s">
        <v>1589</v>
      </c>
      <c r="G339" s="528" t="s">
        <v>1598</v>
      </c>
      <c r="H339" s="528" t="s">
        <v>1599</v>
      </c>
      <c r="I339" s="531">
        <v>67923.6015625</v>
      </c>
      <c r="J339" s="531">
        <v>1</v>
      </c>
      <c r="K339" s="532">
        <v>67923.6015625</v>
      </c>
    </row>
    <row r="340" spans="1:11" ht="14.4" customHeight="1" x14ac:dyDescent="0.3">
      <c r="A340" s="526" t="s">
        <v>487</v>
      </c>
      <c r="B340" s="527" t="s">
        <v>488</v>
      </c>
      <c r="C340" s="528" t="s">
        <v>505</v>
      </c>
      <c r="D340" s="529" t="s">
        <v>506</v>
      </c>
      <c r="E340" s="528" t="s">
        <v>1588</v>
      </c>
      <c r="F340" s="529" t="s">
        <v>1589</v>
      </c>
      <c r="G340" s="528" t="s">
        <v>1600</v>
      </c>
      <c r="H340" s="528" t="s">
        <v>1601</v>
      </c>
      <c r="I340" s="531">
        <v>67990.073863636368</v>
      </c>
      <c r="J340" s="531">
        <v>22</v>
      </c>
      <c r="K340" s="532">
        <v>1495050.3984375</v>
      </c>
    </row>
    <row r="341" spans="1:11" ht="14.4" customHeight="1" x14ac:dyDescent="0.3">
      <c r="A341" s="526" t="s">
        <v>487</v>
      </c>
      <c r="B341" s="527" t="s">
        <v>488</v>
      </c>
      <c r="C341" s="528" t="s">
        <v>505</v>
      </c>
      <c r="D341" s="529" t="s">
        <v>506</v>
      </c>
      <c r="E341" s="528" t="s">
        <v>1588</v>
      </c>
      <c r="F341" s="529" t="s">
        <v>1589</v>
      </c>
      <c r="G341" s="528" t="s">
        <v>1602</v>
      </c>
      <c r="H341" s="528" t="s">
        <v>1603</v>
      </c>
      <c r="I341" s="531">
        <v>67923.6015625</v>
      </c>
      <c r="J341" s="531">
        <v>2</v>
      </c>
      <c r="K341" s="532">
        <v>135847.203125</v>
      </c>
    </row>
    <row r="342" spans="1:11" ht="14.4" customHeight="1" x14ac:dyDescent="0.3">
      <c r="A342" s="526" t="s">
        <v>487</v>
      </c>
      <c r="B342" s="527" t="s">
        <v>488</v>
      </c>
      <c r="C342" s="528" t="s">
        <v>505</v>
      </c>
      <c r="D342" s="529" t="s">
        <v>506</v>
      </c>
      <c r="E342" s="528" t="s">
        <v>1588</v>
      </c>
      <c r="F342" s="529" t="s">
        <v>1589</v>
      </c>
      <c r="G342" s="528" t="s">
        <v>1604</v>
      </c>
      <c r="H342" s="528" t="s">
        <v>1605</v>
      </c>
      <c r="I342" s="531">
        <v>68004.844618055562</v>
      </c>
      <c r="J342" s="531">
        <v>12</v>
      </c>
      <c r="K342" s="532">
        <v>816545.5859375</v>
      </c>
    </row>
    <row r="343" spans="1:11" ht="14.4" customHeight="1" x14ac:dyDescent="0.3">
      <c r="A343" s="526" t="s">
        <v>487</v>
      </c>
      <c r="B343" s="527" t="s">
        <v>488</v>
      </c>
      <c r="C343" s="528" t="s">
        <v>505</v>
      </c>
      <c r="D343" s="529" t="s">
        <v>506</v>
      </c>
      <c r="E343" s="528" t="s">
        <v>1588</v>
      </c>
      <c r="F343" s="529" t="s">
        <v>1589</v>
      </c>
      <c r="G343" s="528" t="s">
        <v>1606</v>
      </c>
      <c r="H343" s="528" t="s">
        <v>1607</v>
      </c>
      <c r="I343" s="531">
        <v>67923.6015625</v>
      </c>
      <c r="J343" s="531">
        <v>1</v>
      </c>
      <c r="K343" s="532">
        <v>67923.6015625</v>
      </c>
    </row>
    <row r="344" spans="1:11" ht="14.4" customHeight="1" x14ac:dyDescent="0.3">
      <c r="A344" s="526" t="s">
        <v>487</v>
      </c>
      <c r="B344" s="527" t="s">
        <v>488</v>
      </c>
      <c r="C344" s="528" t="s">
        <v>505</v>
      </c>
      <c r="D344" s="529" t="s">
        <v>506</v>
      </c>
      <c r="E344" s="528" t="s">
        <v>1588</v>
      </c>
      <c r="F344" s="529" t="s">
        <v>1589</v>
      </c>
      <c r="G344" s="528" t="s">
        <v>1608</v>
      </c>
      <c r="H344" s="528" t="s">
        <v>1609</v>
      </c>
      <c r="I344" s="531">
        <v>18571</v>
      </c>
      <c r="J344" s="531">
        <v>1</v>
      </c>
      <c r="K344" s="532">
        <v>18571</v>
      </c>
    </row>
    <row r="345" spans="1:11" ht="14.4" customHeight="1" x14ac:dyDescent="0.3">
      <c r="A345" s="526" t="s">
        <v>487</v>
      </c>
      <c r="B345" s="527" t="s">
        <v>488</v>
      </c>
      <c r="C345" s="528" t="s">
        <v>505</v>
      </c>
      <c r="D345" s="529" t="s">
        <v>506</v>
      </c>
      <c r="E345" s="528" t="s">
        <v>1588</v>
      </c>
      <c r="F345" s="529" t="s">
        <v>1589</v>
      </c>
      <c r="G345" s="528" t="s">
        <v>1610</v>
      </c>
      <c r="H345" s="528" t="s">
        <v>1611</v>
      </c>
      <c r="I345" s="531">
        <v>14625.6904296875</v>
      </c>
      <c r="J345" s="531">
        <v>2</v>
      </c>
      <c r="K345" s="532">
        <v>29251.380859375</v>
      </c>
    </row>
    <row r="346" spans="1:11" ht="14.4" customHeight="1" x14ac:dyDescent="0.3">
      <c r="A346" s="526" t="s">
        <v>487</v>
      </c>
      <c r="B346" s="527" t="s">
        <v>488</v>
      </c>
      <c r="C346" s="528" t="s">
        <v>505</v>
      </c>
      <c r="D346" s="529" t="s">
        <v>506</v>
      </c>
      <c r="E346" s="528" t="s">
        <v>1588</v>
      </c>
      <c r="F346" s="529" t="s">
        <v>1589</v>
      </c>
      <c r="G346" s="528" t="s">
        <v>1612</v>
      </c>
      <c r="H346" s="528" t="s">
        <v>1613</v>
      </c>
      <c r="I346" s="531">
        <v>14625.705078125</v>
      </c>
      <c r="J346" s="531">
        <v>5</v>
      </c>
      <c r="K346" s="532">
        <v>73128.5205078125</v>
      </c>
    </row>
    <row r="347" spans="1:11" ht="14.4" customHeight="1" x14ac:dyDescent="0.3">
      <c r="A347" s="526" t="s">
        <v>487</v>
      </c>
      <c r="B347" s="527" t="s">
        <v>488</v>
      </c>
      <c r="C347" s="528" t="s">
        <v>505</v>
      </c>
      <c r="D347" s="529" t="s">
        <v>506</v>
      </c>
      <c r="E347" s="528" t="s">
        <v>1588</v>
      </c>
      <c r="F347" s="529" t="s">
        <v>1589</v>
      </c>
      <c r="G347" s="528" t="s">
        <v>1614</v>
      </c>
      <c r="H347" s="528" t="s">
        <v>1615</v>
      </c>
      <c r="I347" s="531">
        <v>24999.8857421875</v>
      </c>
      <c r="J347" s="531">
        <v>2</v>
      </c>
      <c r="K347" s="532">
        <v>49999.771484375</v>
      </c>
    </row>
    <row r="348" spans="1:11" ht="14.4" customHeight="1" x14ac:dyDescent="0.3">
      <c r="A348" s="526" t="s">
        <v>487</v>
      </c>
      <c r="B348" s="527" t="s">
        <v>488</v>
      </c>
      <c r="C348" s="528" t="s">
        <v>505</v>
      </c>
      <c r="D348" s="529" t="s">
        <v>506</v>
      </c>
      <c r="E348" s="528" t="s">
        <v>1588</v>
      </c>
      <c r="F348" s="529" t="s">
        <v>1589</v>
      </c>
      <c r="G348" s="528" t="s">
        <v>1616</v>
      </c>
      <c r="H348" s="528" t="s">
        <v>1617</v>
      </c>
      <c r="I348" s="531">
        <v>24999.875</v>
      </c>
      <c r="J348" s="531">
        <v>2</v>
      </c>
      <c r="K348" s="532">
        <v>49999.75</v>
      </c>
    </row>
    <row r="349" spans="1:11" ht="14.4" customHeight="1" x14ac:dyDescent="0.3">
      <c r="A349" s="526" t="s">
        <v>487</v>
      </c>
      <c r="B349" s="527" t="s">
        <v>488</v>
      </c>
      <c r="C349" s="528" t="s">
        <v>505</v>
      </c>
      <c r="D349" s="529" t="s">
        <v>506</v>
      </c>
      <c r="E349" s="528" t="s">
        <v>1588</v>
      </c>
      <c r="F349" s="529" t="s">
        <v>1589</v>
      </c>
      <c r="G349" s="528" t="s">
        <v>1618</v>
      </c>
      <c r="H349" s="528" t="s">
        <v>1619</v>
      </c>
      <c r="I349" s="531">
        <v>24999.849609375</v>
      </c>
      <c r="J349" s="531">
        <v>1</v>
      </c>
      <c r="K349" s="532">
        <v>24999.849609375</v>
      </c>
    </row>
    <row r="350" spans="1:11" ht="14.4" customHeight="1" x14ac:dyDescent="0.3">
      <c r="A350" s="526" t="s">
        <v>487</v>
      </c>
      <c r="B350" s="527" t="s">
        <v>488</v>
      </c>
      <c r="C350" s="528" t="s">
        <v>505</v>
      </c>
      <c r="D350" s="529" t="s">
        <v>506</v>
      </c>
      <c r="E350" s="528" t="s">
        <v>1588</v>
      </c>
      <c r="F350" s="529" t="s">
        <v>1589</v>
      </c>
      <c r="G350" s="528" t="s">
        <v>1620</v>
      </c>
      <c r="H350" s="528" t="s">
        <v>1621</v>
      </c>
      <c r="I350" s="531">
        <v>11592</v>
      </c>
      <c r="J350" s="531">
        <v>1</v>
      </c>
      <c r="K350" s="532">
        <v>11592</v>
      </c>
    </row>
    <row r="351" spans="1:11" ht="14.4" customHeight="1" x14ac:dyDescent="0.3">
      <c r="A351" s="526" t="s">
        <v>487</v>
      </c>
      <c r="B351" s="527" t="s">
        <v>488</v>
      </c>
      <c r="C351" s="528" t="s">
        <v>505</v>
      </c>
      <c r="D351" s="529" t="s">
        <v>506</v>
      </c>
      <c r="E351" s="528" t="s">
        <v>1588</v>
      </c>
      <c r="F351" s="529" t="s">
        <v>1589</v>
      </c>
      <c r="G351" s="528" t="s">
        <v>1622</v>
      </c>
      <c r="H351" s="528" t="s">
        <v>1623</v>
      </c>
      <c r="I351" s="531">
        <v>15180</v>
      </c>
      <c r="J351" s="531">
        <v>3</v>
      </c>
      <c r="K351" s="532">
        <v>45540</v>
      </c>
    </row>
    <row r="352" spans="1:11" ht="14.4" customHeight="1" x14ac:dyDescent="0.3">
      <c r="A352" s="526" t="s">
        <v>487</v>
      </c>
      <c r="B352" s="527" t="s">
        <v>488</v>
      </c>
      <c r="C352" s="528" t="s">
        <v>505</v>
      </c>
      <c r="D352" s="529" t="s">
        <v>506</v>
      </c>
      <c r="E352" s="528" t="s">
        <v>1588</v>
      </c>
      <c r="F352" s="529" t="s">
        <v>1589</v>
      </c>
      <c r="G352" s="528" t="s">
        <v>1624</v>
      </c>
      <c r="H352" s="528" t="s">
        <v>1625</v>
      </c>
      <c r="I352" s="531">
        <v>12534.98486328125</v>
      </c>
      <c r="J352" s="531">
        <v>2</v>
      </c>
      <c r="K352" s="532">
        <v>25069.9697265625</v>
      </c>
    </row>
    <row r="353" spans="1:11" ht="14.4" customHeight="1" x14ac:dyDescent="0.3">
      <c r="A353" s="526" t="s">
        <v>487</v>
      </c>
      <c r="B353" s="527" t="s">
        <v>488</v>
      </c>
      <c r="C353" s="528" t="s">
        <v>505</v>
      </c>
      <c r="D353" s="529" t="s">
        <v>506</v>
      </c>
      <c r="E353" s="528" t="s">
        <v>1588</v>
      </c>
      <c r="F353" s="529" t="s">
        <v>1589</v>
      </c>
      <c r="G353" s="528" t="s">
        <v>1626</v>
      </c>
      <c r="H353" s="528" t="s">
        <v>1627</v>
      </c>
      <c r="I353" s="531">
        <v>12534.9951171875</v>
      </c>
      <c r="J353" s="531">
        <v>5</v>
      </c>
      <c r="K353" s="532">
        <v>62674.94921875</v>
      </c>
    </row>
    <row r="354" spans="1:11" ht="14.4" customHeight="1" x14ac:dyDescent="0.3">
      <c r="A354" s="526" t="s">
        <v>487</v>
      </c>
      <c r="B354" s="527" t="s">
        <v>488</v>
      </c>
      <c r="C354" s="528" t="s">
        <v>505</v>
      </c>
      <c r="D354" s="529" t="s">
        <v>506</v>
      </c>
      <c r="E354" s="528" t="s">
        <v>1588</v>
      </c>
      <c r="F354" s="529" t="s">
        <v>1589</v>
      </c>
      <c r="G354" s="528" t="s">
        <v>1628</v>
      </c>
      <c r="H354" s="528" t="s">
        <v>1629</v>
      </c>
      <c r="I354" s="531">
        <v>8953.5728236607138</v>
      </c>
      <c r="J354" s="531">
        <v>7</v>
      </c>
      <c r="K354" s="532">
        <v>87745.029765624553</v>
      </c>
    </row>
    <row r="355" spans="1:11" ht="14.4" customHeight="1" x14ac:dyDescent="0.3">
      <c r="A355" s="526" t="s">
        <v>487</v>
      </c>
      <c r="B355" s="527" t="s">
        <v>488</v>
      </c>
      <c r="C355" s="528" t="s">
        <v>505</v>
      </c>
      <c r="D355" s="529" t="s">
        <v>506</v>
      </c>
      <c r="E355" s="528" t="s">
        <v>1588</v>
      </c>
      <c r="F355" s="529" t="s">
        <v>1589</v>
      </c>
      <c r="G355" s="528" t="s">
        <v>1630</v>
      </c>
      <c r="H355" s="528" t="s">
        <v>1631</v>
      </c>
      <c r="I355" s="531">
        <v>12535.006510416666</v>
      </c>
      <c r="J355" s="531">
        <v>3</v>
      </c>
      <c r="K355" s="532">
        <v>37605.01953125</v>
      </c>
    </row>
    <row r="356" spans="1:11" ht="14.4" customHeight="1" x14ac:dyDescent="0.3">
      <c r="A356" s="526" t="s">
        <v>487</v>
      </c>
      <c r="B356" s="527" t="s">
        <v>488</v>
      </c>
      <c r="C356" s="528" t="s">
        <v>505</v>
      </c>
      <c r="D356" s="529" t="s">
        <v>506</v>
      </c>
      <c r="E356" s="528" t="s">
        <v>1588</v>
      </c>
      <c r="F356" s="529" t="s">
        <v>1589</v>
      </c>
      <c r="G356" s="528" t="s">
        <v>1632</v>
      </c>
      <c r="H356" s="528" t="s">
        <v>1633</v>
      </c>
      <c r="I356" s="531">
        <v>12535</v>
      </c>
      <c r="J356" s="531">
        <v>3</v>
      </c>
      <c r="K356" s="532">
        <v>37605</v>
      </c>
    </row>
    <row r="357" spans="1:11" ht="14.4" customHeight="1" x14ac:dyDescent="0.3">
      <c r="A357" s="526" t="s">
        <v>487</v>
      </c>
      <c r="B357" s="527" t="s">
        <v>488</v>
      </c>
      <c r="C357" s="528" t="s">
        <v>505</v>
      </c>
      <c r="D357" s="529" t="s">
        <v>506</v>
      </c>
      <c r="E357" s="528" t="s">
        <v>1588</v>
      </c>
      <c r="F357" s="529" t="s">
        <v>1589</v>
      </c>
      <c r="G357" s="528" t="s">
        <v>1634</v>
      </c>
      <c r="H357" s="528" t="s">
        <v>1635</v>
      </c>
      <c r="I357" s="531">
        <v>18975</v>
      </c>
      <c r="J357" s="531">
        <v>1</v>
      </c>
      <c r="K357" s="532">
        <v>18975</v>
      </c>
    </row>
    <row r="358" spans="1:11" ht="14.4" customHeight="1" x14ac:dyDescent="0.3">
      <c r="A358" s="526" t="s">
        <v>487</v>
      </c>
      <c r="B358" s="527" t="s">
        <v>488</v>
      </c>
      <c r="C358" s="528" t="s">
        <v>505</v>
      </c>
      <c r="D358" s="529" t="s">
        <v>506</v>
      </c>
      <c r="E358" s="528" t="s">
        <v>1588</v>
      </c>
      <c r="F358" s="529" t="s">
        <v>1589</v>
      </c>
      <c r="G358" s="528" t="s">
        <v>1636</v>
      </c>
      <c r="H358" s="528" t="s">
        <v>1637</v>
      </c>
      <c r="I358" s="531">
        <v>11615.9521484375</v>
      </c>
      <c r="J358" s="531">
        <v>7</v>
      </c>
      <c r="K358" s="532">
        <v>81311.671875</v>
      </c>
    </row>
    <row r="359" spans="1:11" ht="14.4" customHeight="1" x14ac:dyDescent="0.3">
      <c r="A359" s="526" t="s">
        <v>487</v>
      </c>
      <c r="B359" s="527" t="s">
        <v>488</v>
      </c>
      <c r="C359" s="528" t="s">
        <v>505</v>
      </c>
      <c r="D359" s="529" t="s">
        <v>506</v>
      </c>
      <c r="E359" s="528" t="s">
        <v>1588</v>
      </c>
      <c r="F359" s="529" t="s">
        <v>1589</v>
      </c>
      <c r="G359" s="528" t="s">
        <v>1638</v>
      </c>
      <c r="H359" s="528" t="s">
        <v>1639</v>
      </c>
      <c r="I359" s="531">
        <v>11615.9501953125</v>
      </c>
      <c r="J359" s="531">
        <v>3</v>
      </c>
      <c r="K359" s="532">
        <v>34847.8505859375</v>
      </c>
    </row>
    <row r="360" spans="1:11" ht="14.4" customHeight="1" x14ac:dyDescent="0.3">
      <c r="A360" s="526" t="s">
        <v>487</v>
      </c>
      <c r="B360" s="527" t="s">
        <v>488</v>
      </c>
      <c r="C360" s="528" t="s">
        <v>505</v>
      </c>
      <c r="D360" s="529" t="s">
        <v>506</v>
      </c>
      <c r="E360" s="528" t="s">
        <v>1588</v>
      </c>
      <c r="F360" s="529" t="s">
        <v>1589</v>
      </c>
      <c r="G360" s="528" t="s">
        <v>1640</v>
      </c>
      <c r="H360" s="528" t="s">
        <v>1641</v>
      </c>
      <c r="I360" s="531">
        <v>11615.9501953125</v>
      </c>
      <c r="J360" s="531">
        <v>1</v>
      </c>
      <c r="K360" s="532">
        <v>11615.9501953125</v>
      </c>
    </row>
    <row r="361" spans="1:11" ht="14.4" customHeight="1" x14ac:dyDescent="0.3">
      <c r="A361" s="526" t="s">
        <v>487</v>
      </c>
      <c r="B361" s="527" t="s">
        <v>488</v>
      </c>
      <c r="C361" s="528" t="s">
        <v>505</v>
      </c>
      <c r="D361" s="529" t="s">
        <v>506</v>
      </c>
      <c r="E361" s="528" t="s">
        <v>1588</v>
      </c>
      <c r="F361" s="529" t="s">
        <v>1589</v>
      </c>
      <c r="G361" s="528" t="s">
        <v>1642</v>
      </c>
      <c r="H361" s="528" t="s">
        <v>1643</v>
      </c>
      <c r="I361" s="531">
        <v>11615.9501953125</v>
      </c>
      <c r="J361" s="531">
        <v>1</v>
      </c>
      <c r="K361" s="532">
        <v>11615.9501953125</v>
      </c>
    </row>
    <row r="362" spans="1:11" ht="14.4" customHeight="1" x14ac:dyDescent="0.3">
      <c r="A362" s="526" t="s">
        <v>487</v>
      </c>
      <c r="B362" s="527" t="s">
        <v>488</v>
      </c>
      <c r="C362" s="528" t="s">
        <v>505</v>
      </c>
      <c r="D362" s="529" t="s">
        <v>506</v>
      </c>
      <c r="E362" s="528" t="s">
        <v>1588</v>
      </c>
      <c r="F362" s="529" t="s">
        <v>1589</v>
      </c>
      <c r="G362" s="528" t="s">
        <v>1644</v>
      </c>
      <c r="H362" s="528" t="s">
        <v>1645</v>
      </c>
      <c r="I362" s="531">
        <v>11615.9404296875</v>
      </c>
      <c r="J362" s="531">
        <v>1</v>
      </c>
      <c r="K362" s="532">
        <v>11615.9404296875</v>
      </c>
    </row>
    <row r="363" spans="1:11" ht="14.4" customHeight="1" x14ac:dyDescent="0.3">
      <c r="A363" s="526" t="s">
        <v>487</v>
      </c>
      <c r="B363" s="527" t="s">
        <v>488</v>
      </c>
      <c r="C363" s="528" t="s">
        <v>505</v>
      </c>
      <c r="D363" s="529" t="s">
        <v>506</v>
      </c>
      <c r="E363" s="528" t="s">
        <v>1588</v>
      </c>
      <c r="F363" s="529" t="s">
        <v>1589</v>
      </c>
      <c r="G363" s="528" t="s">
        <v>1646</v>
      </c>
      <c r="H363" s="528" t="s">
        <v>1647</v>
      </c>
      <c r="I363" s="531">
        <v>11615.9404296875</v>
      </c>
      <c r="J363" s="531">
        <v>1</v>
      </c>
      <c r="K363" s="532">
        <v>11615.9404296875</v>
      </c>
    </row>
    <row r="364" spans="1:11" ht="14.4" customHeight="1" x14ac:dyDescent="0.3">
      <c r="A364" s="526" t="s">
        <v>487</v>
      </c>
      <c r="B364" s="527" t="s">
        <v>488</v>
      </c>
      <c r="C364" s="528" t="s">
        <v>505</v>
      </c>
      <c r="D364" s="529" t="s">
        <v>506</v>
      </c>
      <c r="E364" s="528" t="s">
        <v>1588</v>
      </c>
      <c r="F364" s="529" t="s">
        <v>1589</v>
      </c>
      <c r="G364" s="528" t="s">
        <v>1648</v>
      </c>
      <c r="H364" s="528" t="s">
        <v>1649</v>
      </c>
      <c r="I364" s="531">
        <v>11615.9501953125</v>
      </c>
      <c r="J364" s="531">
        <v>1</v>
      </c>
      <c r="K364" s="532">
        <v>11615.9501953125</v>
      </c>
    </row>
    <row r="365" spans="1:11" ht="14.4" customHeight="1" x14ac:dyDescent="0.3">
      <c r="A365" s="526" t="s">
        <v>487</v>
      </c>
      <c r="B365" s="527" t="s">
        <v>488</v>
      </c>
      <c r="C365" s="528" t="s">
        <v>505</v>
      </c>
      <c r="D365" s="529" t="s">
        <v>506</v>
      </c>
      <c r="E365" s="528" t="s">
        <v>1588</v>
      </c>
      <c r="F365" s="529" t="s">
        <v>1589</v>
      </c>
      <c r="G365" s="528" t="s">
        <v>1650</v>
      </c>
      <c r="H365" s="528" t="s">
        <v>1651</v>
      </c>
      <c r="I365" s="531">
        <v>11615.9501953125</v>
      </c>
      <c r="J365" s="531">
        <v>2</v>
      </c>
      <c r="K365" s="532">
        <v>23231.900390625</v>
      </c>
    </row>
    <row r="366" spans="1:11" ht="14.4" customHeight="1" x14ac:dyDescent="0.3">
      <c r="A366" s="526" t="s">
        <v>487</v>
      </c>
      <c r="B366" s="527" t="s">
        <v>488</v>
      </c>
      <c r="C366" s="528" t="s">
        <v>505</v>
      </c>
      <c r="D366" s="529" t="s">
        <v>506</v>
      </c>
      <c r="E366" s="528" t="s">
        <v>1588</v>
      </c>
      <c r="F366" s="529" t="s">
        <v>1589</v>
      </c>
      <c r="G366" s="528" t="s">
        <v>1652</v>
      </c>
      <c r="H366" s="528" t="s">
        <v>1653</v>
      </c>
      <c r="I366" s="531">
        <v>11615.9501953125</v>
      </c>
      <c r="J366" s="531">
        <v>5</v>
      </c>
      <c r="K366" s="532">
        <v>58079.7509765625</v>
      </c>
    </row>
    <row r="367" spans="1:11" ht="14.4" customHeight="1" x14ac:dyDescent="0.3">
      <c r="A367" s="526" t="s">
        <v>487</v>
      </c>
      <c r="B367" s="527" t="s">
        <v>488</v>
      </c>
      <c r="C367" s="528" t="s">
        <v>505</v>
      </c>
      <c r="D367" s="529" t="s">
        <v>506</v>
      </c>
      <c r="E367" s="528" t="s">
        <v>1588</v>
      </c>
      <c r="F367" s="529" t="s">
        <v>1589</v>
      </c>
      <c r="G367" s="528" t="s">
        <v>1654</v>
      </c>
      <c r="H367" s="528" t="s">
        <v>1655</v>
      </c>
      <c r="I367" s="531">
        <v>11615.9501953125</v>
      </c>
      <c r="J367" s="531">
        <v>1</v>
      </c>
      <c r="K367" s="532">
        <v>11615.9501953125</v>
      </c>
    </row>
    <row r="368" spans="1:11" ht="14.4" customHeight="1" x14ac:dyDescent="0.3">
      <c r="A368" s="526" t="s">
        <v>487</v>
      </c>
      <c r="B368" s="527" t="s">
        <v>488</v>
      </c>
      <c r="C368" s="528" t="s">
        <v>505</v>
      </c>
      <c r="D368" s="529" t="s">
        <v>506</v>
      </c>
      <c r="E368" s="528" t="s">
        <v>1588</v>
      </c>
      <c r="F368" s="529" t="s">
        <v>1589</v>
      </c>
      <c r="G368" s="528" t="s">
        <v>1656</v>
      </c>
      <c r="H368" s="528" t="s">
        <v>1657</v>
      </c>
      <c r="I368" s="531">
        <v>11636.481770833334</v>
      </c>
      <c r="J368" s="531">
        <v>7</v>
      </c>
      <c r="K368" s="532">
        <v>81434.8408203125</v>
      </c>
    </row>
    <row r="369" spans="1:11" ht="14.4" customHeight="1" x14ac:dyDescent="0.3">
      <c r="A369" s="526" t="s">
        <v>487</v>
      </c>
      <c r="B369" s="527" t="s">
        <v>488</v>
      </c>
      <c r="C369" s="528" t="s">
        <v>505</v>
      </c>
      <c r="D369" s="529" t="s">
        <v>506</v>
      </c>
      <c r="E369" s="528" t="s">
        <v>1588</v>
      </c>
      <c r="F369" s="529" t="s">
        <v>1589</v>
      </c>
      <c r="G369" s="528" t="s">
        <v>1658</v>
      </c>
      <c r="H369" s="528" t="s">
        <v>1659</v>
      </c>
      <c r="I369" s="531">
        <v>11615.946940104166</v>
      </c>
      <c r="J369" s="531">
        <v>3</v>
      </c>
      <c r="K369" s="532">
        <v>34847.8408203125</v>
      </c>
    </row>
    <row r="370" spans="1:11" ht="14.4" customHeight="1" x14ac:dyDescent="0.3">
      <c r="A370" s="526" t="s">
        <v>487</v>
      </c>
      <c r="B370" s="527" t="s">
        <v>488</v>
      </c>
      <c r="C370" s="528" t="s">
        <v>505</v>
      </c>
      <c r="D370" s="529" t="s">
        <v>506</v>
      </c>
      <c r="E370" s="528" t="s">
        <v>1588</v>
      </c>
      <c r="F370" s="529" t="s">
        <v>1589</v>
      </c>
      <c r="G370" s="528" t="s">
        <v>1660</v>
      </c>
      <c r="H370" s="528" t="s">
        <v>1661</v>
      </c>
      <c r="I370" s="531">
        <v>13133.009765625</v>
      </c>
      <c r="J370" s="531">
        <v>2</v>
      </c>
      <c r="K370" s="532">
        <v>26266.01953125</v>
      </c>
    </row>
    <row r="371" spans="1:11" ht="14.4" customHeight="1" x14ac:dyDescent="0.3">
      <c r="A371" s="526" t="s">
        <v>487</v>
      </c>
      <c r="B371" s="527" t="s">
        <v>488</v>
      </c>
      <c r="C371" s="528" t="s">
        <v>505</v>
      </c>
      <c r="D371" s="529" t="s">
        <v>506</v>
      </c>
      <c r="E371" s="528" t="s">
        <v>1588</v>
      </c>
      <c r="F371" s="529" t="s">
        <v>1589</v>
      </c>
      <c r="G371" s="528" t="s">
        <v>1662</v>
      </c>
      <c r="H371" s="528" t="s">
        <v>1663</v>
      </c>
      <c r="I371" s="531">
        <v>13133</v>
      </c>
      <c r="J371" s="531">
        <v>1</v>
      </c>
      <c r="K371" s="532">
        <v>13133</v>
      </c>
    </row>
    <row r="372" spans="1:11" ht="14.4" customHeight="1" x14ac:dyDescent="0.3">
      <c r="A372" s="526" t="s">
        <v>487</v>
      </c>
      <c r="B372" s="527" t="s">
        <v>488</v>
      </c>
      <c r="C372" s="528" t="s">
        <v>505</v>
      </c>
      <c r="D372" s="529" t="s">
        <v>506</v>
      </c>
      <c r="E372" s="528" t="s">
        <v>1588</v>
      </c>
      <c r="F372" s="529" t="s">
        <v>1589</v>
      </c>
      <c r="G372" s="528" t="s">
        <v>1664</v>
      </c>
      <c r="H372" s="528" t="s">
        <v>1665</v>
      </c>
      <c r="I372" s="531">
        <v>13133.009765625</v>
      </c>
      <c r="J372" s="531">
        <v>1</v>
      </c>
      <c r="K372" s="532">
        <v>13133.009765625</v>
      </c>
    </row>
    <row r="373" spans="1:11" ht="14.4" customHeight="1" x14ac:dyDescent="0.3">
      <c r="A373" s="526" t="s">
        <v>487</v>
      </c>
      <c r="B373" s="527" t="s">
        <v>488</v>
      </c>
      <c r="C373" s="528" t="s">
        <v>505</v>
      </c>
      <c r="D373" s="529" t="s">
        <v>506</v>
      </c>
      <c r="E373" s="528" t="s">
        <v>1588</v>
      </c>
      <c r="F373" s="529" t="s">
        <v>1589</v>
      </c>
      <c r="G373" s="528" t="s">
        <v>1666</v>
      </c>
      <c r="H373" s="528" t="s">
        <v>1667</v>
      </c>
      <c r="I373" s="531">
        <v>39584.794270833336</v>
      </c>
      <c r="J373" s="531">
        <v>13</v>
      </c>
      <c r="K373" s="532">
        <v>527483.5625</v>
      </c>
    </row>
    <row r="374" spans="1:11" ht="14.4" customHeight="1" x14ac:dyDescent="0.3">
      <c r="A374" s="526" t="s">
        <v>487</v>
      </c>
      <c r="B374" s="527" t="s">
        <v>488</v>
      </c>
      <c r="C374" s="528" t="s">
        <v>505</v>
      </c>
      <c r="D374" s="529" t="s">
        <v>506</v>
      </c>
      <c r="E374" s="528" t="s">
        <v>1588</v>
      </c>
      <c r="F374" s="529" t="s">
        <v>1589</v>
      </c>
      <c r="G374" s="528" t="s">
        <v>1668</v>
      </c>
      <c r="H374" s="528" t="s">
        <v>1669</v>
      </c>
      <c r="I374" s="531">
        <v>52640.30859375</v>
      </c>
      <c r="J374" s="531">
        <v>1</v>
      </c>
      <c r="K374" s="532">
        <v>52640.30859375</v>
      </c>
    </row>
    <row r="375" spans="1:11" ht="14.4" customHeight="1" x14ac:dyDescent="0.3">
      <c r="A375" s="526" t="s">
        <v>487</v>
      </c>
      <c r="B375" s="527" t="s">
        <v>488</v>
      </c>
      <c r="C375" s="528" t="s">
        <v>505</v>
      </c>
      <c r="D375" s="529" t="s">
        <v>506</v>
      </c>
      <c r="E375" s="528" t="s">
        <v>1588</v>
      </c>
      <c r="F375" s="529" t="s">
        <v>1589</v>
      </c>
      <c r="G375" s="528" t="s">
        <v>1670</v>
      </c>
      <c r="H375" s="528" t="s">
        <v>1671</v>
      </c>
      <c r="I375" s="531">
        <v>46579.927343750001</v>
      </c>
      <c r="J375" s="531">
        <v>5</v>
      </c>
      <c r="K375" s="532">
        <v>232899.63671875</v>
      </c>
    </row>
    <row r="376" spans="1:11" ht="14.4" customHeight="1" x14ac:dyDescent="0.3">
      <c r="A376" s="526" t="s">
        <v>487</v>
      </c>
      <c r="B376" s="527" t="s">
        <v>488</v>
      </c>
      <c r="C376" s="528" t="s">
        <v>505</v>
      </c>
      <c r="D376" s="529" t="s">
        <v>506</v>
      </c>
      <c r="E376" s="528" t="s">
        <v>1588</v>
      </c>
      <c r="F376" s="529" t="s">
        <v>1589</v>
      </c>
      <c r="G376" s="528" t="s">
        <v>1672</v>
      </c>
      <c r="H376" s="528" t="s">
        <v>1673</v>
      </c>
      <c r="I376" s="531">
        <v>44275</v>
      </c>
      <c r="J376" s="531">
        <v>1</v>
      </c>
      <c r="K376" s="532">
        <v>44275</v>
      </c>
    </row>
    <row r="377" spans="1:11" ht="14.4" customHeight="1" x14ac:dyDescent="0.3">
      <c r="A377" s="526" t="s">
        <v>487</v>
      </c>
      <c r="B377" s="527" t="s">
        <v>488</v>
      </c>
      <c r="C377" s="528" t="s">
        <v>505</v>
      </c>
      <c r="D377" s="529" t="s">
        <v>506</v>
      </c>
      <c r="E377" s="528" t="s">
        <v>1588</v>
      </c>
      <c r="F377" s="529" t="s">
        <v>1589</v>
      </c>
      <c r="G377" s="528" t="s">
        <v>1674</v>
      </c>
      <c r="H377" s="528" t="s">
        <v>1675</v>
      </c>
      <c r="I377" s="531">
        <v>128800</v>
      </c>
      <c r="J377" s="531">
        <v>1</v>
      </c>
      <c r="K377" s="532">
        <v>128800</v>
      </c>
    </row>
    <row r="378" spans="1:11" ht="14.4" customHeight="1" x14ac:dyDescent="0.3">
      <c r="A378" s="526" t="s">
        <v>487</v>
      </c>
      <c r="B378" s="527" t="s">
        <v>488</v>
      </c>
      <c r="C378" s="528" t="s">
        <v>505</v>
      </c>
      <c r="D378" s="529" t="s">
        <v>506</v>
      </c>
      <c r="E378" s="528" t="s">
        <v>1588</v>
      </c>
      <c r="F378" s="529" t="s">
        <v>1589</v>
      </c>
      <c r="G378" s="528" t="s">
        <v>1676</v>
      </c>
      <c r="H378" s="528" t="s">
        <v>1677</v>
      </c>
      <c r="I378" s="531">
        <v>75382.5</v>
      </c>
      <c r="J378" s="531">
        <v>1</v>
      </c>
      <c r="K378" s="532">
        <v>75382.5</v>
      </c>
    </row>
    <row r="379" spans="1:11" ht="14.4" customHeight="1" x14ac:dyDescent="0.3">
      <c r="A379" s="526" t="s">
        <v>487</v>
      </c>
      <c r="B379" s="527" t="s">
        <v>488</v>
      </c>
      <c r="C379" s="528" t="s">
        <v>505</v>
      </c>
      <c r="D379" s="529" t="s">
        <v>506</v>
      </c>
      <c r="E379" s="528" t="s">
        <v>1588</v>
      </c>
      <c r="F379" s="529" t="s">
        <v>1589</v>
      </c>
      <c r="G379" s="528" t="s">
        <v>1678</v>
      </c>
      <c r="H379" s="528" t="s">
        <v>1679</v>
      </c>
      <c r="I379" s="531">
        <v>74999.69921875</v>
      </c>
      <c r="J379" s="531">
        <v>2</v>
      </c>
      <c r="K379" s="532">
        <v>149999.3984375</v>
      </c>
    </row>
    <row r="380" spans="1:11" ht="14.4" customHeight="1" x14ac:dyDescent="0.3">
      <c r="A380" s="526" t="s">
        <v>487</v>
      </c>
      <c r="B380" s="527" t="s">
        <v>488</v>
      </c>
      <c r="C380" s="528" t="s">
        <v>505</v>
      </c>
      <c r="D380" s="529" t="s">
        <v>506</v>
      </c>
      <c r="E380" s="528" t="s">
        <v>1588</v>
      </c>
      <c r="F380" s="529" t="s">
        <v>1589</v>
      </c>
      <c r="G380" s="528" t="s">
        <v>1680</v>
      </c>
      <c r="H380" s="528" t="s">
        <v>1681</v>
      </c>
      <c r="I380" s="531">
        <v>70999.85546875</v>
      </c>
      <c r="J380" s="531">
        <v>2</v>
      </c>
      <c r="K380" s="532">
        <v>141999.7109375</v>
      </c>
    </row>
    <row r="381" spans="1:11" ht="14.4" customHeight="1" x14ac:dyDescent="0.3">
      <c r="A381" s="526" t="s">
        <v>487</v>
      </c>
      <c r="B381" s="527" t="s">
        <v>488</v>
      </c>
      <c r="C381" s="528" t="s">
        <v>505</v>
      </c>
      <c r="D381" s="529" t="s">
        <v>506</v>
      </c>
      <c r="E381" s="528" t="s">
        <v>1588</v>
      </c>
      <c r="F381" s="529" t="s">
        <v>1589</v>
      </c>
      <c r="G381" s="528" t="s">
        <v>1682</v>
      </c>
      <c r="H381" s="528" t="s">
        <v>1683</v>
      </c>
      <c r="I381" s="531">
        <v>29900</v>
      </c>
      <c r="J381" s="531">
        <v>1</v>
      </c>
      <c r="K381" s="532">
        <v>29900</v>
      </c>
    </row>
    <row r="382" spans="1:11" ht="14.4" customHeight="1" x14ac:dyDescent="0.3">
      <c r="A382" s="526" t="s">
        <v>487</v>
      </c>
      <c r="B382" s="527" t="s">
        <v>488</v>
      </c>
      <c r="C382" s="528" t="s">
        <v>505</v>
      </c>
      <c r="D382" s="529" t="s">
        <v>506</v>
      </c>
      <c r="E382" s="528" t="s">
        <v>1588</v>
      </c>
      <c r="F382" s="529" t="s">
        <v>1589</v>
      </c>
      <c r="G382" s="528" t="s">
        <v>1684</v>
      </c>
      <c r="H382" s="528" t="s">
        <v>1685</v>
      </c>
      <c r="I382" s="531">
        <v>26703</v>
      </c>
      <c r="J382" s="531">
        <v>1</v>
      </c>
      <c r="K382" s="532">
        <v>26703</v>
      </c>
    </row>
    <row r="383" spans="1:11" ht="14.4" customHeight="1" x14ac:dyDescent="0.3">
      <c r="A383" s="526" t="s">
        <v>487</v>
      </c>
      <c r="B383" s="527" t="s">
        <v>488</v>
      </c>
      <c r="C383" s="528" t="s">
        <v>505</v>
      </c>
      <c r="D383" s="529" t="s">
        <v>506</v>
      </c>
      <c r="E383" s="528" t="s">
        <v>1588</v>
      </c>
      <c r="F383" s="529" t="s">
        <v>1589</v>
      </c>
      <c r="G383" s="528" t="s">
        <v>1686</v>
      </c>
      <c r="H383" s="528" t="s">
        <v>1687</v>
      </c>
      <c r="I383" s="531">
        <v>26703</v>
      </c>
      <c r="J383" s="531">
        <v>1</v>
      </c>
      <c r="K383" s="532">
        <v>26703</v>
      </c>
    </row>
    <row r="384" spans="1:11" ht="14.4" customHeight="1" x14ac:dyDescent="0.3">
      <c r="A384" s="526" t="s">
        <v>487</v>
      </c>
      <c r="B384" s="527" t="s">
        <v>488</v>
      </c>
      <c r="C384" s="528" t="s">
        <v>505</v>
      </c>
      <c r="D384" s="529" t="s">
        <v>506</v>
      </c>
      <c r="E384" s="528" t="s">
        <v>1588</v>
      </c>
      <c r="F384" s="529" t="s">
        <v>1589</v>
      </c>
      <c r="G384" s="528" t="s">
        <v>1688</v>
      </c>
      <c r="H384" s="528" t="s">
        <v>1689</v>
      </c>
      <c r="I384" s="531">
        <v>79999.66015625</v>
      </c>
      <c r="J384" s="531">
        <v>2</v>
      </c>
      <c r="K384" s="532">
        <v>159999.3203125</v>
      </c>
    </row>
    <row r="385" spans="1:11" ht="14.4" customHeight="1" x14ac:dyDescent="0.3">
      <c r="A385" s="526" t="s">
        <v>487</v>
      </c>
      <c r="B385" s="527" t="s">
        <v>488</v>
      </c>
      <c r="C385" s="528" t="s">
        <v>505</v>
      </c>
      <c r="D385" s="529" t="s">
        <v>506</v>
      </c>
      <c r="E385" s="528" t="s">
        <v>1588</v>
      </c>
      <c r="F385" s="529" t="s">
        <v>1589</v>
      </c>
      <c r="G385" s="528" t="s">
        <v>1690</v>
      </c>
      <c r="H385" s="528" t="s">
        <v>1691</v>
      </c>
      <c r="I385" s="531">
        <v>79999.765625</v>
      </c>
      <c r="J385" s="531">
        <v>3</v>
      </c>
      <c r="K385" s="532">
        <v>239999.296875</v>
      </c>
    </row>
    <row r="386" spans="1:11" ht="14.4" customHeight="1" x14ac:dyDescent="0.3">
      <c r="A386" s="526" t="s">
        <v>487</v>
      </c>
      <c r="B386" s="527" t="s">
        <v>488</v>
      </c>
      <c r="C386" s="528" t="s">
        <v>505</v>
      </c>
      <c r="D386" s="529" t="s">
        <v>506</v>
      </c>
      <c r="E386" s="528" t="s">
        <v>1692</v>
      </c>
      <c r="F386" s="529" t="s">
        <v>1693</v>
      </c>
      <c r="G386" s="528" t="s">
        <v>1694</v>
      </c>
      <c r="H386" s="528" t="s">
        <v>1695</v>
      </c>
      <c r="I386" s="531">
        <v>3.9350000619888306</v>
      </c>
      <c r="J386" s="531">
        <v>100</v>
      </c>
      <c r="K386" s="532">
        <v>393.52999877929687</v>
      </c>
    </row>
    <row r="387" spans="1:11" ht="14.4" customHeight="1" x14ac:dyDescent="0.3">
      <c r="A387" s="526" t="s">
        <v>487</v>
      </c>
      <c r="B387" s="527" t="s">
        <v>488</v>
      </c>
      <c r="C387" s="528" t="s">
        <v>505</v>
      </c>
      <c r="D387" s="529" t="s">
        <v>506</v>
      </c>
      <c r="E387" s="528" t="s">
        <v>1692</v>
      </c>
      <c r="F387" s="529" t="s">
        <v>1693</v>
      </c>
      <c r="G387" s="528" t="s">
        <v>1696</v>
      </c>
      <c r="H387" s="528" t="s">
        <v>1697</v>
      </c>
      <c r="I387" s="531">
        <v>3.9300000667572021</v>
      </c>
      <c r="J387" s="531">
        <v>100</v>
      </c>
      <c r="K387" s="532">
        <v>393.27999877929687</v>
      </c>
    </row>
    <row r="388" spans="1:11" ht="14.4" customHeight="1" x14ac:dyDescent="0.3">
      <c r="A388" s="526" t="s">
        <v>487</v>
      </c>
      <c r="B388" s="527" t="s">
        <v>488</v>
      </c>
      <c r="C388" s="528" t="s">
        <v>505</v>
      </c>
      <c r="D388" s="529" t="s">
        <v>506</v>
      </c>
      <c r="E388" s="528" t="s">
        <v>1698</v>
      </c>
      <c r="F388" s="529" t="s">
        <v>1699</v>
      </c>
      <c r="G388" s="528" t="s">
        <v>1700</v>
      </c>
      <c r="H388" s="528" t="s">
        <v>1701</v>
      </c>
      <c r="I388" s="531">
        <v>9295.8701171875</v>
      </c>
      <c r="J388" s="531">
        <v>3</v>
      </c>
      <c r="K388" s="532">
        <v>27887.6103515625</v>
      </c>
    </row>
    <row r="389" spans="1:11" ht="14.4" customHeight="1" x14ac:dyDescent="0.3">
      <c r="A389" s="526" t="s">
        <v>487</v>
      </c>
      <c r="B389" s="527" t="s">
        <v>488</v>
      </c>
      <c r="C389" s="528" t="s">
        <v>505</v>
      </c>
      <c r="D389" s="529" t="s">
        <v>506</v>
      </c>
      <c r="E389" s="528" t="s">
        <v>1698</v>
      </c>
      <c r="F389" s="529" t="s">
        <v>1699</v>
      </c>
      <c r="G389" s="528" t="s">
        <v>1702</v>
      </c>
      <c r="H389" s="528" t="s">
        <v>1703</v>
      </c>
      <c r="I389" s="531">
        <v>29717.51953125</v>
      </c>
      <c r="J389" s="531">
        <v>11</v>
      </c>
      <c r="K389" s="532">
        <v>326892.69921875</v>
      </c>
    </row>
    <row r="390" spans="1:11" ht="14.4" customHeight="1" x14ac:dyDescent="0.3">
      <c r="A390" s="526" t="s">
        <v>487</v>
      </c>
      <c r="B390" s="527" t="s">
        <v>488</v>
      </c>
      <c r="C390" s="528" t="s">
        <v>505</v>
      </c>
      <c r="D390" s="529" t="s">
        <v>506</v>
      </c>
      <c r="E390" s="528" t="s">
        <v>1698</v>
      </c>
      <c r="F390" s="529" t="s">
        <v>1699</v>
      </c>
      <c r="G390" s="528" t="s">
        <v>1704</v>
      </c>
      <c r="H390" s="528" t="s">
        <v>1705</v>
      </c>
      <c r="I390" s="531">
        <v>2297.97998046875</v>
      </c>
      <c r="J390" s="531">
        <v>1</v>
      </c>
      <c r="K390" s="532">
        <v>2297.97998046875</v>
      </c>
    </row>
    <row r="391" spans="1:11" ht="14.4" customHeight="1" x14ac:dyDescent="0.3">
      <c r="A391" s="526" t="s">
        <v>487</v>
      </c>
      <c r="B391" s="527" t="s">
        <v>488</v>
      </c>
      <c r="C391" s="528" t="s">
        <v>505</v>
      </c>
      <c r="D391" s="529" t="s">
        <v>506</v>
      </c>
      <c r="E391" s="528" t="s">
        <v>1698</v>
      </c>
      <c r="F391" s="529" t="s">
        <v>1699</v>
      </c>
      <c r="G391" s="528" t="s">
        <v>1706</v>
      </c>
      <c r="H391" s="528" t="s">
        <v>1707</v>
      </c>
      <c r="I391" s="531">
        <v>16900</v>
      </c>
      <c r="J391" s="531">
        <v>1</v>
      </c>
      <c r="K391" s="532">
        <v>16900</v>
      </c>
    </row>
    <row r="392" spans="1:11" ht="14.4" customHeight="1" x14ac:dyDescent="0.3">
      <c r="A392" s="526" t="s">
        <v>487</v>
      </c>
      <c r="B392" s="527" t="s">
        <v>488</v>
      </c>
      <c r="C392" s="528" t="s">
        <v>505</v>
      </c>
      <c r="D392" s="529" t="s">
        <v>506</v>
      </c>
      <c r="E392" s="528" t="s">
        <v>1698</v>
      </c>
      <c r="F392" s="529" t="s">
        <v>1699</v>
      </c>
      <c r="G392" s="528" t="s">
        <v>1708</v>
      </c>
      <c r="H392" s="528" t="s">
        <v>1709</v>
      </c>
      <c r="I392" s="531">
        <v>16900</v>
      </c>
      <c r="J392" s="531">
        <v>1</v>
      </c>
      <c r="K392" s="532">
        <v>16900</v>
      </c>
    </row>
    <row r="393" spans="1:11" ht="14.4" customHeight="1" x14ac:dyDescent="0.3">
      <c r="A393" s="526" t="s">
        <v>487</v>
      </c>
      <c r="B393" s="527" t="s">
        <v>488</v>
      </c>
      <c r="C393" s="528" t="s">
        <v>505</v>
      </c>
      <c r="D393" s="529" t="s">
        <v>506</v>
      </c>
      <c r="E393" s="528" t="s">
        <v>1698</v>
      </c>
      <c r="F393" s="529" t="s">
        <v>1699</v>
      </c>
      <c r="G393" s="528" t="s">
        <v>1710</v>
      </c>
      <c r="H393" s="528" t="s">
        <v>1711</v>
      </c>
      <c r="I393" s="531">
        <v>13480.1904296875</v>
      </c>
      <c r="J393" s="531">
        <v>1</v>
      </c>
      <c r="K393" s="532">
        <v>13480.1904296875</v>
      </c>
    </row>
    <row r="394" spans="1:11" ht="14.4" customHeight="1" x14ac:dyDescent="0.3">
      <c r="A394" s="526" t="s">
        <v>487</v>
      </c>
      <c r="B394" s="527" t="s">
        <v>488</v>
      </c>
      <c r="C394" s="528" t="s">
        <v>505</v>
      </c>
      <c r="D394" s="529" t="s">
        <v>506</v>
      </c>
      <c r="E394" s="528" t="s">
        <v>1698</v>
      </c>
      <c r="F394" s="529" t="s">
        <v>1699</v>
      </c>
      <c r="G394" s="528" t="s">
        <v>1712</v>
      </c>
      <c r="H394" s="528" t="s">
        <v>1713</v>
      </c>
      <c r="I394" s="531">
        <v>10930.23046875</v>
      </c>
      <c r="J394" s="531">
        <v>2</v>
      </c>
      <c r="K394" s="532">
        <v>21860.4609375</v>
      </c>
    </row>
    <row r="395" spans="1:11" ht="14.4" customHeight="1" x14ac:dyDescent="0.3">
      <c r="A395" s="526" t="s">
        <v>487</v>
      </c>
      <c r="B395" s="527" t="s">
        <v>488</v>
      </c>
      <c r="C395" s="528" t="s">
        <v>505</v>
      </c>
      <c r="D395" s="529" t="s">
        <v>506</v>
      </c>
      <c r="E395" s="528" t="s">
        <v>1698</v>
      </c>
      <c r="F395" s="529" t="s">
        <v>1699</v>
      </c>
      <c r="G395" s="528" t="s">
        <v>1714</v>
      </c>
      <c r="H395" s="528" t="s">
        <v>1715</v>
      </c>
      <c r="I395" s="531">
        <v>10930.25</v>
      </c>
      <c r="J395" s="531">
        <v>1</v>
      </c>
      <c r="K395" s="532">
        <v>10930.25</v>
      </c>
    </row>
    <row r="396" spans="1:11" ht="14.4" customHeight="1" x14ac:dyDescent="0.3">
      <c r="A396" s="526" t="s">
        <v>487</v>
      </c>
      <c r="B396" s="527" t="s">
        <v>488</v>
      </c>
      <c r="C396" s="528" t="s">
        <v>505</v>
      </c>
      <c r="D396" s="529" t="s">
        <v>506</v>
      </c>
      <c r="E396" s="528" t="s">
        <v>1698</v>
      </c>
      <c r="F396" s="529" t="s">
        <v>1699</v>
      </c>
      <c r="G396" s="528" t="s">
        <v>1716</v>
      </c>
      <c r="H396" s="528" t="s">
        <v>1717</v>
      </c>
      <c r="I396" s="531">
        <v>14595.8095703125</v>
      </c>
      <c r="J396" s="531">
        <v>1</v>
      </c>
      <c r="K396" s="532">
        <v>14595.8095703125</v>
      </c>
    </row>
    <row r="397" spans="1:11" ht="14.4" customHeight="1" x14ac:dyDescent="0.3">
      <c r="A397" s="526" t="s">
        <v>487</v>
      </c>
      <c r="B397" s="527" t="s">
        <v>488</v>
      </c>
      <c r="C397" s="528" t="s">
        <v>505</v>
      </c>
      <c r="D397" s="529" t="s">
        <v>506</v>
      </c>
      <c r="E397" s="528" t="s">
        <v>1698</v>
      </c>
      <c r="F397" s="529" t="s">
        <v>1699</v>
      </c>
      <c r="G397" s="528" t="s">
        <v>1718</v>
      </c>
      <c r="H397" s="528" t="s">
        <v>1719</v>
      </c>
      <c r="I397" s="531">
        <v>14595.8095703125</v>
      </c>
      <c r="J397" s="531">
        <v>2</v>
      </c>
      <c r="K397" s="532">
        <v>29191.619140625</v>
      </c>
    </row>
    <row r="398" spans="1:11" ht="14.4" customHeight="1" x14ac:dyDescent="0.3">
      <c r="A398" s="526" t="s">
        <v>487</v>
      </c>
      <c r="B398" s="527" t="s">
        <v>488</v>
      </c>
      <c r="C398" s="528" t="s">
        <v>505</v>
      </c>
      <c r="D398" s="529" t="s">
        <v>506</v>
      </c>
      <c r="E398" s="528" t="s">
        <v>1698</v>
      </c>
      <c r="F398" s="529" t="s">
        <v>1699</v>
      </c>
      <c r="G398" s="528" t="s">
        <v>1720</v>
      </c>
      <c r="H398" s="528" t="s">
        <v>1721</v>
      </c>
      <c r="I398" s="531">
        <v>16317.3603515625</v>
      </c>
      <c r="J398" s="531">
        <v>2</v>
      </c>
      <c r="K398" s="532">
        <v>32634.720703125</v>
      </c>
    </row>
    <row r="399" spans="1:11" ht="14.4" customHeight="1" x14ac:dyDescent="0.3">
      <c r="A399" s="526" t="s">
        <v>487</v>
      </c>
      <c r="B399" s="527" t="s">
        <v>488</v>
      </c>
      <c r="C399" s="528" t="s">
        <v>505</v>
      </c>
      <c r="D399" s="529" t="s">
        <v>506</v>
      </c>
      <c r="E399" s="528" t="s">
        <v>1698</v>
      </c>
      <c r="F399" s="529" t="s">
        <v>1699</v>
      </c>
      <c r="G399" s="528" t="s">
        <v>1722</v>
      </c>
      <c r="H399" s="528" t="s">
        <v>1723</v>
      </c>
      <c r="I399" s="531">
        <v>15693.76025390625</v>
      </c>
      <c r="J399" s="531">
        <v>2</v>
      </c>
      <c r="K399" s="532">
        <v>31387.5205078125</v>
      </c>
    </row>
    <row r="400" spans="1:11" ht="14.4" customHeight="1" x14ac:dyDescent="0.3">
      <c r="A400" s="526" t="s">
        <v>487</v>
      </c>
      <c r="B400" s="527" t="s">
        <v>488</v>
      </c>
      <c r="C400" s="528" t="s">
        <v>505</v>
      </c>
      <c r="D400" s="529" t="s">
        <v>506</v>
      </c>
      <c r="E400" s="528" t="s">
        <v>1698</v>
      </c>
      <c r="F400" s="529" t="s">
        <v>1699</v>
      </c>
      <c r="G400" s="528" t="s">
        <v>1724</v>
      </c>
      <c r="H400" s="528" t="s">
        <v>1725</v>
      </c>
      <c r="I400" s="531">
        <v>16317.3603515625</v>
      </c>
      <c r="J400" s="531">
        <v>2</v>
      </c>
      <c r="K400" s="532">
        <v>32634.720703125</v>
      </c>
    </row>
    <row r="401" spans="1:11" ht="14.4" customHeight="1" x14ac:dyDescent="0.3">
      <c r="A401" s="526" t="s">
        <v>487</v>
      </c>
      <c r="B401" s="527" t="s">
        <v>488</v>
      </c>
      <c r="C401" s="528" t="s">
        <v>505</v>
      </c>
      <c r="D401" s="529" t="s">
        <v>506</v>
      </c>
      <c r="E401" s="528" t="s">
        <v>1698</v>
      </c>
      <c r="F401" s="529" t="s">
        <v>1699</v>
      </c>
      <c r="G401" s="528" t="s">
        <v>1726</v>
      </c>
      <c r="H401" s="528" t="s">
        <v>1727</v>
      </c>
      <c r="I401" s="531">
        <v>16317.3603515625</v>
      </c>
      <c r="J401" s="531">
        <v>2</v>
      </c>
      <c r="K401" s="532">
        <v>32634.720703125</v>
      </c>
    </row>
    <row r="402" spans="1:11" ht="14.4" customHeight="1" x14ac:dyDescent="0.3">
      <c r="A402" s="526" t="s">
        <v>487</v>
      </c>
      <c r="B402" s="527" t="s">
        <v>488</v>
      </c>
      <c r="C402" s="528" t="s">
        <v>505</v>
      </c>
      <c r="D402" s="529" t="s">
        <v>506</v>
      </c>
      <c r="E402" s="528" t="s">
        <v>1698</v>
      </c>
      <c r="F402" s="529" t="s">
        <v>1699</v>
      </c>
      <c r="G402" s="528" t="s">
        <v>1728</v>
      </c>
      <c r="H402" s="528" t="s">
        <v>1729</v>
      </c>
      <c r="I402" s="531">
        <v>16317.3603515625</v>
      </c>
      <c r="J402" s="531">
        <v>1</v>
      </c>
      <c r="K402" s="532">
        <v>16317.3603515625</v>
      </c>
    </row>
    <row r="403" spans="1:11" ht="14.4" customHeight="1" x14ac:dyDescent="0.3">
      <c r="A403" s="526" t="s">
        <v>487</v>
      </c>
      <c r="B403" s="527" t="s">
        <v>488</v>
      </c>
      <c r="C403" s="528" t="s">
        <v>505</v>
      </c>
      <c r="D403" s="529" t="s">
        <v>506</v>
      </c>
      <c r="E403" s="528" t="s">
        <v>1698</v>
      </c>
      <c r="F403" s="529" t="s">
        <v>1699</v>
      </c>
      <c r="G403" s="528" t="s">
        <v>1730</v>
      </c>
      <c r="H403" s="528" t="s">
        <v>1731</v>
      </c>
      <c r="I403" s="531">
        <v>13480.1904296875</v>
      </c>
      <c r="J403" s="531">
        <v>1</v>
      </c>
      <c r="K403" s="532">
        <v>13480.1904296875</v>
      </c>
    </row>
    <row r="404" spans="1:11" ht="14.4" customHeight="1" x14ac:dyDescent="0.3">
      <c r="A404" s="526" t="s">
        <v>487</v>
      </c>
      <c r="B404" s="527" t="s">
        <v>488</v>
      </c>
      <c r="C404" s="528" t="s">
        <v>505</v>
      </c>
      <c r="D404" s="529" t="s">
        <v>506</v>
      </c>
      <c r="E404" s="528" t="s">
        <v>1698</v>
      </c>
      <c r="F404" s="529" t="s">
        <v>1699</v>
      </c>
      <c r="G404" s="528" t="s">
        <v>1732</v>
      </c>
      <c r="H404" s="528" t="s">
        <v>1733</v>
      </c>
      <c r="I404" s="531">
        <v>12924.1650390625</v>
      </c>
      <c r="J404" s="531">
        <v>2</v>
      </c>
      <c r="K404" s="532">
        <v>25848.330078125</v>
      </c>
    </row>
    <row r="405" spans="1:11" ht="14.4" customHeight="1" x14ac:dyDescent="0.3">
      <c r="A405" s="526" t="s">
        <v>487</v>
      </c>
      <c r="B405" s="527" t="s">
        <v>488</v>
      </c>
      <c r="C405" s="528" t="s">
        <v>505</v>
      </c>
      <c r="D405" s="529" t="s">
        <v>506</v>
      </c>
      <c r="E405" s="528" t="s">
        <v>1698</v>
      </c>
      <c r="F405" s="529" t="s">
        <v>1699</v>
      </c>
      <c r="G405" s="528" t="s">
        <v>1734</v>
      </c>
      <c r="H405" s="528" t="s">
        <v>1735</v>
      </c>
      <c r="I405" s="531">
        <v>13481.383138020834</v>
      </c>
      <c r="J405" s="531">
        <v>4</v>
      </c>
      <c r="K405" s="532">
        <v>53924.33984375</v>
      </c>
    </row>
    <row r="406" spans="1:11" ht="14.4" customHeight="1" x14ac:dyDescent="0.3">
      <c r="A406" s="526" t="s">
        <v>487</v>
      </c>
      <c r="B406" s="527" t="s">
        <v>488</v>
      </c>
      <c r="C406" s="528" t="s">
        <v>505</v>
      </c>
      <c r="D406" s="529" t="s">
        <v>506</v>
      </c>
      <c r="E406" s="528" t="s">
        <v>1698</v>
      </c>
      <c r="F406" s="529" t="s">
        <v>1699</v>
      </c>
      <c r="G406" s="528" t="s">
        <v>1736</v>
      </c>
      <c r="H406" s="528" t="s">
        <v>1737</v>
      </c>
      <c r="I406" s="531">
        <v>12924.1650390625</v>
      </c>
      <c r="J406" s="531">
        <v>3</v>
      </c>
      <c r="K406" s="532">
        <v>38216.4697265625</v>
      </c>
    </row>
    <row r="407" spans="1:11" ht="14.4" customHeight="1" x14ac:dyDescent="0.3">
      <c r="A407" s="526" t="s">
        <v>487</v>
      </c>
      <c r="B407" s="527" t="s">
        <v>488</v>
      </c>
      <c r="C407" s="528" t="s">
        <v>505</v>
      </c>
      <c r="D407" s="529" t="s">
        <v>506</v>
      </c>
      <c r="E407" s="528" t="s">
        <v>1698</v>
      </c>
      <c r="F407" s="529" t="s">
        <v>1699</v>
      </c>
      <c r="G407" s="528" t="s">
        <v>1738</v>
      </c>
      <c r="H407" s="528" t="s">
        <v>1739</v>
      </c>
      <c r="I407" s="531">
        <v>13480.1904296875</v>
      </c>
      <c r="J407" s="531">
        <v>1</v>
      </c>
      <c r="K407" s="532">
        <v>13480.1904296875</v>
      </c>
    </row>
    <row r="408" spans="1:11" ht="14.4" customHeight="1" x14ac:dyDescent="0.3">
      <c r="A408" s="526" t="s">
        <v>487</v>
      </c>
      <c r="B408" s="527" t="s">
        <v>488</v>
      </c>
      <c r="C408" s="528" t="s">
        <v>505</v>
      </c>
      <c r="D408" s="529" t="s">
        <v>506</v>
      </c>
      <c r="E408" s="528" t="s">
        <v>1698</v>
      </c>
      <c r="F408" s="529" t="s">
        <v>1699</v>
      </c>
      <c r="G408" s="528" t="s">
        <v>1740</v>
      </c>
      <c r="H408" s="528" t="s">
        <v>1741</v>
      </c>
      <c r="I408" s="531">
        <v>13480.1904296875</v>
      </c>
      <c r="J408" s="531">
        <v>1</v>
      </c>
      <c r="K408" s="532">
        <v>13480.1904296875</v>
      </c>
    </row>
    <row r="409" spans="1:11" ht="14.4" customHeight="1" x14ac:dyDescent="0.3">
      <c r="A409" s="526" t="s">
        <v>487</v>
      </c>
      <c r="B409" s="527" t="s">
        <v>488</v>
      </c>
      <c r="C409" s="528" t="s">
        <v>505</v>
      </c>
      <c r="D409" s="529" t="s">
        <v>506</v>
      </c>
      <c r="E409" s="528" t="s">
        <v>1698</v>
      </c>
      <c r="F409" s="529" t="s">
        <v>1699</v>
      </c>
      <c r="G409" s="528" t="s">
        <v>1742</v>
      </c>
      <c r="H409" s="528" t="s">
        <v>1743</v>
      </c>
      <c r="I409" s="531">
        <v>12368.1396484375</v>
      </c>
      <c r="J409" s="531">
        <v>1</v>
      </c>
      <c r="K409" s="532">
        <v>12368.1396484375</v>
      </c>
    </row>
    <row r="410" spans="1:11" ht="14.4" customHeight="1" x14ac:dyDescent="0.3">
      <c r="A410" s="526" t="s">
        <v>487</v>
      </c>
      <c r="B410" s="527" t="s">
        <v>488</v>
      </c>
      <c r="C410" s="528" t="s">
        <v>505</v>
      </c>
      <c r="D410" s="529" t="s">
        <v>506</v>
      </c>
      <c r="E410" s="528" t="s">
        <v>1698</v>
      </c>
      <c r="F410" s="529" t="s">
        <v>1699</v>
      </c>
      <c r="G410" s="528" t="s">
        <v>1744</v>
      </c>
      <c r="H410" s="528" t="s">
        <v>1745</v>
      </c>
      <c r="I410" s="531">
        <v>16317.3603515625</v>
      </c>
      <c r="J410" s="531">
        <v>1</v>
      </c>
      <c r="K410" s="532">
        <v>16317.3603515625</v>
      </c>
    </row>
    <row r="411" spans="1:11" ht="14.4" customHeight="1" x14ac:dyDescent="0.3">
      <c r="A411" s="526" t="s">
        <v>487</v>
      </c>
      <c r="B411" s="527" t="s">
        <v>488</v>
      </c>
      <c r="C411" s="528" t="s">
        <v>505</v>
      </c>
      <c r="D411" s="529" t="s">
        <v>506</v>
      </c>
      <c r="E411" s="528" t="s">
        <v>1698</v>
      </c>
      <c r="F411" s="529" t="s">
        <v>1699</v>
      </c>
      <c r="G411" s="528" t="s">
        <v>1746</v>
      </c>
      <c r="H411" s="528" t="s">
        <v>1747</v>
      </c>
      <c r="I411" s="531">
        <v>16317.3603515625</v>
      </c>
      <c r="J411" s="531">
        <v>2</v>
      </c>
      <c r="K411" s="532">
        <v>32634.720703125</v>
      </c>
    </row>
    <row r="412" spans="1:11" ht="14.4" customHeight="1" x14ac:dyDescent="0.3">
      <c r="A412" s="526" t="s">
        <v>487</v>
      </c>
      <c r="B412" s="527" t="s">
        <v>488</v>
      </c>
      <c r="C412" s="528" t="s">
        <v>505</v>
      </c>
      <c r="D412" s="529" t="s">
        <v>506</v>
      </c>
      <c r="E412" s="528" t="s">
        <v>1698</v>
      </c>
      <c r="F412" s="529" t="s">
        <v>1699</v>
      </c>
      <c r="G412" s="528" t="s">
        <v>1748</v>
      </c>
      <c r="H412" s="528" t="s">
        <v>1749</v>
      </c>
      <c r="I412" s="531">
        <v>14595.8095703125</v>
      </c>
      <c r="J412" s="531">
        <v>3</v>
      </c>
      <c r="K412" s="532">
        <v>43787.4287109375</v>
      </c>
    </row>
    <row r="413" spans="1:11" ht="14.4" customHeight="1" x14ac:dyDescent="0.3">
      <c r="A413" s="526" t="s">
        <v>487</v>
      </c>
      <c r="B413" s="527" t="s">
        <v>488</v>
      </c>
      <c r="C413" s="528" t="s">
        <v>505</v>
      </c>
      <c r="D413" s="529" t="s">
        <v>506</v>
      </c>
      <c r="E413" s="528" t="s">
        <v>1698</v>
      </c>
      <c r="F413" s="529" t="s">
        <v>1699</v>
      </c>
      <c r="G413" s="528" t="s">
        <v>1750</v>
      </c>
      <c r="H413" s="528" t="s">
        <v>1751</v>
      </c>
      <c r="I413" s="531">
        <v>13480.2001953125</v>
      </c>
      <c r="J413" s="531">
        <v>2</v>
      </c>
      <c r="K413" s="532">
        <v>26960.390625</v>
      </c>
    </row>
    <row r="414" spans="1:11" ht="14.4" customHeight="1" x14ac:dyDescent="0.3">
      <c r="A414" s="526" t="s">
        <v>487</v>
      </c>
      <c r="B414" s="527" t="s">
        <v>488</v>
      </c>
      <c r="C414" s="528" t="s">
        <v>505</v>
      </c>
      <c r="D414" s="529" t="s">
        <v>506</v>
      </c>
      <c r="E414" s="528" t="s">
        <v>1698</v>
      </c>
      <c r="F414" s="529" t="s">
        <v>1699</v>
      </c>
      <c r="G414" s="528" t="s">
        <v>1752</v>
      </c>
      <c r="H414" s="528" t="s">
        <v>1753</v>
      </c>
      <c r="I414" s="531">
        <v>14223.9365234375</v>
      </c>
      <c r="J414" s="531">
        <v>4</v>
      </c>
      <c r="K414" s="532">
        <v>57267.619140625</v>
      </c>
    </row>
    <row r="415" spans="1:11" ht="14.4" customHeight="1" x14ac:dyDescent="0.3">
      <c r="A415" s="526" t="s">
        <v>487</v>
      </c>
      <c r="B415" s="527" t="s">
        <v>488</v>
      </c>
      <c r="C415" s="528" t="s">
        <v>505</v>
      </c>
      <c r="D415" s="529" t="s">
        <v>506</v>
      </c>
      <c r="E415" s="528" t="s">
        <v>1698</v>
      </c>
      <c r="F415" s="529" t="s">
        <v>1699</v>
      </c>
      <c r="G415" s="528" t="s">
        <v>1754</v>
      </c>
      <c r="H415" s="528" t="s">
        <v>1755</v>
      </c>
      <c r="I415" s="531">
        <v>13480.1201171875</v>
      </c>
      <c r="J415" s="531">
        <v>2</v>
      </c>
      <c r="K415" s="532">
        <v>26960.240234375</v>
      </c>
    </row>
    <row r="416" spans="1:11" ht="14.4" customHeight="1" x14ac:dyDescent="0.3">
      <c r="A416" s="526" t="s">
        <v>487</v>
      </c>
      <c r="B416" s="527" t="s">
        <v>488</v>
      </c>
      <c r="C416" s="528" t="s">
        <v>505</v>
      </c>
      <c r="D416" s="529" t="s">
        <v>506</v>
      </c>
      <c r="E416" s="528" t="s">
        <v>1698</v>
      </c>
      <c r="F416" s="529" t="s">
        <v>1699</v>
      </c>
      <c r="G416" s="528" t="s">
        <v>1756</v>
      </c>
      <c r="H416" s="528" t="s">
        <v>1757</v>
      </c>
      <c r="I416" s="531">
        <v>14038</v>
      </c>
      <c r="J416" s="531">
        <v>2</v>
      </c>
      <c r="K416" s="532">
        <v>28076</v>
      </c>
    </row>
    <row r="417" spans="1:11" ht="14.4" customHeight="1" x14ac:dyDescent="0.3">
      <c r="A417" s="526" t="s">
        <v>487</v>
      </c>
      <c r="B417" s="527" t="s">
        <v>488</v>
      </c>
      <c r="C417" s="528" t="s">
        <v>505</v>
      </c>
      <c r="D417" s="529" t="s">
        <v>506</v>
      </c>
      <c r="E417" s="528" t="s">
        <v>1698</v>
      </c>
      <c r="F417" s="529" t="s">
        <v>1699</v>
      </c>
      <c r="G417" s="528" t="s">
        <v>1758</v>
      </c>
      <c r="H417" s="528" t="s">
        <v>1759</v>
      </c>
      <c r="I417" s="531">
        <v>13480.1904296875</v>
      </c>
      <c r="J417" s="531">
        <v>1</v>
      </c>
      <c r="K417" s="532">
        <v>13480.1904296875</v>
      </c>
    </row>
    <row r="418" spans="1:11" ht="14.4" customHeight="1" x14ac:dyDescent="0.3">
      <c r="A418" s="526" t="s">
        <v>487</v>
      </c>
      <c r="B418" s="527" t="s">
        <v>488</v>
      </c>
      <c r="C418" s="528" t="s">
        <v>505</v>
      </c>
      <c r="D418" s="529" t="s">
        <v>506</v>
      </c>
      <c r="E418" s="528" t="s">
        <v>1698</v>
      </c>
      <c r="F418" s="529" t="s">
        <v>1699</v>
      </c>
      <c r="G418" s="528" t="s">
        <v>1760</v>
      </c>
      <c r="H418" s="528" t="s">
        <v>1761</v>
      </c>
      <c r="I418" s="531">
        <v>3264.590087890625</v>
      </c>
      <c r="J418" s="531">
        <v>3</v>
      </c>
      <c r="K418" s="532">
        <v>9793.759765625</v>
      </c>
    </row>
    <row r="419" spans="1:11" ht="14.4" customHeight="1" x14ac:dyDescent="0.3">
      <c r="A419" s="526" t="s">
        <v>487</v>
      </c>
      <c r="B419" s="527" t="s">
        <v>488</v>
      </c>
      <c r="C419" s="528" t="s">
        <v>505</v>
      </c>
      <c r="D419" s="529" t="s">
        <v>506</v>
      </c>
      <c r="E419" s="528" t="s">
        <v>1698</v>
      </c>
      <c r="F419" s="529" t="s">
        <v>1699</v>
      </c>
      <c r="G419" s="528" t="s">
        <v>1762</v>
      </c>
      <c r="H419" s="528" t="s">
        <v>1763</v>
      </c>
      <c r="I419" s="531">
        <v>3268.0250244140625</v>
      </c>
      <c r="J419" s="531">
        <v>9</v>
      </c>
      <c r="K419" s="532">
        <v>29415.6494140625</v>
      </c>
    </row>
    <row r="420" spans="1:11" ht="14.4" customHeight="1" x14ac:dyDescent="0.3">
      <c r="A420" s="526" t="s">
        <v>487</v>
      </c>
      <c r="B420" s="527" t="s">
        <v>488</v>
      </c>
      <c r="C420" s="528" t="s">
        <v>505</v>
      </c>
      <c r="D420" s="529" t="s">
        <v>506</v>
      </c>
      <c r="E420" s="528" t="s">
        <v>1698</v>
      </c>
      <c r="F420" s="529" t="s">
        <v>1699</v>
      </c>
      <c r="G420" s="528" t="s">
        <v>1764</v>
      </c>
      <c r="H420" s="528" t="s">
        <v>1765</v>
      </c>
      <c r="I420" s="531">
        <v>3269.7750244140625</v>
      </c>
      <c r="J420" s="531">
        <v>10</v>
      </c>
      <c r="K420" s="532">
        <v>32708.009521484375</v>
      </c>
    </row>
    <row r="421" spans="1:11" ht="14.4" customHeight="1" x14ac:dyDescent="0.3">
      <c r="A421" s="526" t="s">
        <v>487</v>
      </c>
      <c r="B421" s="527" t="s">
        <v>488</v>
      </c>
      <c r="C421" s="528" t="s">
        <v>505</v>
      </c>
      <c r="D421" s="529" t="s">
        <v>506</v>
      </c>
      <c r="E421" s="528" t="s">
        <v>1698</v>
      </c>
      <c r="F421" s="529" t="s">
        <v>1699</v>
      </c>
      <c r="G421" s="528" t="s">
        <v>1766</v>
      </c>
      <c r="H421" s="528" t="s">
        <v>1767</v>
      </c>
      <c r="I421" s="531">
        <v>3305.949951171875</v>
      </c>
      <c r="J421" s="531">
        <v>6</v>
      </c>
      <c r="K421" s="532">
        <v>19697.74951171875</v>
      </c>
    </row>
    <row r="422" spans="1:11" ht="14.4" customHeight="1" x14ac:dyDescent="0.3">
      <c r="A422" s="526" t="s">
        <v>487</v>
      </c>
      <c r="B422" s="527" t="s">
        <v>488</v>
      </c>
      <c r="C422" s="528" t="s">
        <v>505</v>
      </c>
      <c r="D422" s="529" t="s">
        <v>506</v>
      </c>
      <c r="E422" s="528" t="s">
        <v>1698</v>
      </c>
      <c r="F422" s="529" t="s">
        <v>1699</v>
      </c>
      <c r="G422" s="528" t="s">
        <v>1768</v>
      </c>
      <c r="H422" s="528" t="s">
        <v>1769</v>
      </c>
      <c r="I422" s="531">
        <v>3294.4933268229165</v>
      </c>
      <c r="J422" s="531">
        <v>6</v>
      </c>
      <c r="K422" s="532">
        <v>19904.7998046875</v>
      </c>
    </row>
    <row r="423" spans="1:11" ht="14.4" customHeight="1" x14ac:dyDescent="0.3">
      <c r="A423" s="526" t="s">
        <v>487</v>
      </c>
      <c r="B423" s="527" t="s">
        <v>488</v>
      </c>
      <c r="C423" s="528" t="s">
        <v>505</v>
      </c>
      <c r="D423" s="529" t="s">
        <v>506</v>
      </c>
      <c r="E423" s="528" t="s">
        <v>1698</v>
      </c>
      <c r="F423" s="529" t="s">
        <v>1699</v>
      </c>
      <c r="G423" s="528" t="s">
        <v>1770</v>
      </c>
      <c r="H423" s="528" t="s">
        <v>1771</v>
      </c>
      <c r="I423" s="531">
        <v>3271.489990234375</v>
      </c>
      <c r="J423" s="531">
        <v>6</v>
      </c>
      <c r="K423" s="532">
        <v>19628.94921875</v>
      </c>
    </row>
    <row r="424" spans="1:11" ht="14.4" customHeight="1" x14ac:dyDescent="0.3">
      <c r="A424" s="526" t="s">
        <v>487</v>
      </c>
      <c r="B424" s="527" t="s">
        <v>488</v>
      </c>
      <c r="C424" s="528" t="s">
        <v>505</v>
      </c>
      <c r="D424" s="529" t="s">
        <v>506</v>
      </c>
      <c r="E424" s="528" t="s">
        <v>1698</v>
      </c>
      <c r="F424" s="529" t="s">
        <v>1699</v>
      </c>
      <c r="G424" s="528" t="s">
        <v>1772</v>
      </c>
      <c r="H424" s="528" t="s">
        <v>1773</v>
      </c>
      <c r="I424" s="531">
        <v>3271.4949951171875</v>
      </c>
      <c r="J424" s="531">
        <v>4</v>
      </c>
      <c r="K424" s="532">
        <v>13085.97021484375</v>
      </c>
    </row>
    <row r="425" spans="1:11" ht="14.4" customHeight="1" x14ac:dyDescent="0.3">
      <c r="A425" s="526" t="s">
        <v>487</v>
      </c>
      <c r="B425" s="527" t="s">
        <v>488</v>
      </c>
      <c r="C425" s="528" t="s">
        <v>505</v>
      </c>
      <c r="D425" s="529" t="s">
        <v>506</v>
      </c>
      <c r="E425" s="528" t="s">
        <v>1698</v>
      </c>
      <c r="F425" s="529" t="s">
        <v>1699</v>
      </c>
      <c r="G425" s="528" t="s">
        <v>1774</v>
      </c>
      <c r="H425" s="528" t="s">
        <v>1775</v>
      </c>
      <c r="I425" s="531">
        <v>10930.25</v>
      </c>
      <c r="J425" s="531">
        <v>1</v>
      </c>
      <c r="K425" s="532">
        <v>10930.25</v>
      </c>
    </row>
    <row r="426" spans="1:11" ht="14.4" customHeight="1" x14ac:dyDescent="0.3">
      <c r="A426" s="526" t="s">
        <v>487</v>
      </c>
      <c r="B426" s="527" t="s">
        <v>488</v>
      </c>
      <c r="C426" s="528" t="s">
        <v>505</v>
      </c>
      <c r="D426" s="529" t="s">
        <v>506</v>
      </c>
      <c r="E426" s="528" t="s">
        <v>1698</v>
      </c>
      <c r="F426" s="529" t="s">
        <v>1699</v>
      </c>
      <c r="G426" s="528" t="s">
        <v>1776</v>
      </c>
      <c r="H426" s="528" t="s">
        <v>1777</v>
      </c>
      <c r="I426" s="531">
        <v>10930.25</v>
      </c>
      <c r="J426" s="531">
        <v>1</v>
      </c>
      <c r="K426" s="532">
        <v>10930.25</v>
      </c>
    </row>
    <row r="427" spans="1:11" ht="14.4" customHeight="1" x14ac:dyDescent="0.3">
      <c r="A427" s="526" t="s">
        <v>487</v>
      </c>
      <c r="B427" s="527" t="s">
        <v>488</v>
      </c>
      <c r="C427" s="528" t="s">
        <v>505</v>
      </c>
      <c r="D427" s="529" t="s">
        <v>506</v>
      </c>
      <c r="E427" s="528" t="s">
        <v>1698</v>
      </c>
      <c r="F427" s="529" t="s">
        <v>1699</v>
      </c>
      <c r="G427" s="528" t="s">
        <v>1778</v>
      </c>
      <c r="H427" s="528" t="s">
        <v>1779</v>
      </c>
      <c r="I427" s="531">
        <v>10930.25</v>
      </c>
      <c r="J427" s="531">
        <v>1</v>
      </c>
      <c r="K427" s="532">
        <v>10930.25</v>
      </c>
    </row>
    <row r="428" spans="1:11" ht="14.4" customHeight="1" x14ac:dyDescent="0.3">
      <c r="A428" s="526" t="s">
        <v>487</v>
      </c>
      <c r="B428" s="527" t="s">
        <v>488</v>
      </c>
      <c r="C428" s="528" t="s">
        <v>505</v>
      </c>
      <c r="D428" s="529" t="s">
        <v>506</v>
      </c>
      <c r="E428" s="528" t="s">
        <v>1698</v>
      </c>
      <c r="F428" s="529" t="s">
        <v>1699</v>
      </c>
      <c r="G428" s="528" t="s">
        <v>1780</v>
      </c>
      <c r="H428" s="528" t="s">
        <v>1781</v>
      </c>
      <c r="I428" s="531">
        <v>0</v>
      </c>
      <c r="J428" s="531">
        <v>0</v>
      </c>
      <c r="K428" s="532">
        <v>-2179.889892578125</v>
      </c>
    </row>
    <row r="429" spans="1:11" ht="14.4" customHeight="1" x14ac:dyDescent="0.3">
      <c r="A429" s="526" t="s">
        <v>487</v>
      </c>
      <c r="B429" s="527" t="s">
        <v>488</v>
      </c>
      <c r="C429" s="528" t="s">
        <v>505</v>
      </c>
      <c r="D429" s="529" t="s">
        <v>506</v>
      </c>
      <c r="E429" s="528" t="s">
        <v>1698</v>
      </c>
      <c r="F429" s="529" t="s">
        <v>1699</v>
      </c>
      <c r="G429" s="528" t="s">
        <v>1782</v>
      </c>
      <c r="H429" s="528" t="s">
        <v>1783</v>
      </c>
      <c r="I429" s="531">
        <v>0</v>
      </c>
      <c r="J429" s="531">
        <v>0</v>
      </c>
      <c r="K429" s="532">
        <v>-2179.889892578125</v>
      </c>
    </row>
    <row r="430" spans="1:11" ht="14.4" customHeight="1" x14ac:dyDescent="0.3">
      <c r="A430" s="526" t="s">
        <v>487</v>
      </c>
      <c r="B430" s="527" t="s">
        <v>488</v>
      </c>
      <c r="C430" s="528" t="s">
        <v>505</v>
      </c>
      <c r="D430" s="529" t="s">
        <v>506</v>
      </c>
      <c r="E430" s="528" t="s">
        <v>1698</v>
      </c>
      <c r="F430" s="529" t="s">
        <v>1699</v>
      </c>
      <c r="G430" s="528" t="s">
        <v>1784</v>
      </c>
      <c r="H430" s="528" t="s">
        <v>1785</v>
      </c>
      <c r="I430" s="531">
        <v>13480.1904296875</v>
      </c>
      <c r="J430" s="531">
        <v>1</v>
      </c>
      <c r="K430" s="532">
        <v>13480.1904296875</v>
      </c>
    </row>
    <row r="431" spans="1:11" ht="14.4" customHeight="1" x14ac:dyDescent="0.3">
      <c r="A431" s="526" t="s">
        <v>487</v>
      </c>
      <c r="B431" s="527" t="s">
        <v>488</v>
      </c>
      <c r="C431" s="528" t="s">
        <v>505</v>
      </c>
      <c r="D431" s="529" t="s">
        <v>506</v>
      </c>
      <c r="E431" s="528" t="s">
        <v>1698</v>
      </c>
      <c r="F431" s="529" t="s">
        <v>1699</v>
      </c>
      <c r="G431" s="528" t="s">
        <v>1786</v>
      </c>
      <c r="H431" s="528" t="s">
        <v>1787</v>
      </c>
      <c r="I431" s="531">
        <v>6184.06982421875</v>
      </c>
      <c r="J431" s="531">
        <v>1</v>
      </c>
      <c r="K431" s="532">
        <v>6184.06982421875</v>
      </c>
    </row>
    <row r="432" spans="1:11" ht="14.4" customHeight="1" x14ac:dyDescent="0.3">
      <c r="A432" s="526" t="s">
        <v>487</v>
      </c>
      <c r="B432" s="527" t="s">
        <v>488</v>
      </c>
      <c r="C432" s="528" t="s">
        <v>505</v>
      </c>
      <c r="D432" s="529" t="s">
        <v>506</v>
      </c>
      <c r="E432" s="528" t="s">
        <v>1698</v>
      </c>
      <c r="F432" s="529" t="s">
        <v>1699</v>
      </c>
      <c r="G432" s="528" t="s">
        <v>1788</v>
      </c>
      <c r="H432" s="528" t="s">
        <v>1789</v>
      </c>
      <c r="I432" s="531">
        <v>6740.10009765625</v>
      </c>
      <c r="J432" s="531">
        <v>1</v>
      </c>
      <c r="K432" s="532">
        <v>6740.10009765625</v>
      </c>
    </row>
    <row r="433" spans="1:11" ht="14.4" customHeight="1" x14ac:dyDescent="0.3">
      <c r="A433" s="526" t="s">
        <v>487</v>
      </c>
      <c r="B433" s="527" t="s">
        <v>488</v>
      </c>
      <c r="C433" s="528" t="s">
        <v>505</v>
      </c>
      <c r="D433" s="529" t="s">
        <v>506</v>
      </c>
      <c r="E433" s="528" t="s">
        <v>1698</v>
      </c>
      <c r="F433" s="529" t="s">
        <v>1699</v>
      </c>
      <c r="G433" s="528" t="s">
        <v>1790</v>
      </c>
      <c r="H433" s="528" t="s">
        <v>1791</v>
      </c>
      <c r="I433" s="531">
        <v>12924.1650390625</v>
      </c>
      <c r="J433" s="531">
        <v>6</v>
      </c>
      <c r="K433" s="532">
        <v>76432.921875</v>
      </c>
    </row>
    <row r="434" spans="1:11" ht="14.4" customHeight="1" x14ac:dyDescent="0.3">
      <c r="A434" s="526" t="s">
        <v>487</v>
      </c>
      <c r="B434" s="527" t="s">
        <v>488</v>
      </c>
      <c r="C434" s="528" t="s">
        <v>505</v>
      </c>
      <c r="D434" s="529" t="s">
        <v>506</v>
      </c>
      <c r="E434" s="528" t="s">
        <v>1698</v>
      </c>
      <c r="F434" s="529" t="s">
        <v>1699</v>
      </c>
      <c r="G434" s="528" t="s">
        <v>1792</v>
      </c>
      <c r="H434" s="528" t="s">
        <v>1793</v>
      </c>
      <c r="I434" s="531">
        <v>3271.52001953125</v>
      </c>
      <c r="J434" s="531">
        <v>1</v>
      </c>
      <c r="K434" s="532">
        <v>3271.52001953125</v>
      </c>
    </row>
    <row r="435" spans="1:11" ht="14.4" customHeight="1" x14ac:dyDescent="0.3">
      <c r="A435" s="526" t="s">
        <v>487</v>
      </c>
      <c r="B435" s="527" t="s">
        <v>488</v>
      </c>
      <c r="C435" s="528" t="s">
        <v>505</v>
      </c>
      <c r="D435" s="529" t="s">
        <v>506</v>
      </c>
      <c r="E435" s="528" t="s">
        <v>1698</v>
      </c>
      <c r="F435" s="529" t="s">
        <v>1699</v>
      </c>
      <c r="G435" s="528" t="s">
        <v>1794</v>
      </c>
      <c r="H435" s="528" t="s">
        <v>1795</v>
      </c>
      <c r="I435" s="531">
        <v>3271.4949951171875</v>
      </c>
      <c r="J435" s="531">
        <v>8</v>
      </c>
      <c r="K435" s="532">
        <v>26171.8994140625</v>
      </c>
    </row>
    <row r="436" spans="1:11" ht="14.4" customHeight="1" x14ac:dyDescent="0.3">
      <c r="A436" s="526" t="s">
        <v>487</v>
      </c>
      <c r="B436" s="527" t="s">
        <v>488</v>
      </c>
      <c r="C436" s="528" t="s">
        <v>505</v>
      </c>
      <c r="D436" s="529" t="s">
        <v>506</v>
      </c>
      <c r="E436" s="528" t="s">
        <v>1698</v>
      </c>
      <c r="F436" s="529" t="s">
        <v>1699</v>
      </c>
      <c r="G436" s="528" t="s">
        <v>1796</v>
      </c>
      <c r="H436" s="528" t="s">
        <v>1797</v>
      </c>
      <c r="I436" s="531">
        <v>3271.52001953125</v>
      </c>
      <c r="J436" s="531">
        <v>1</v>
      </c>
      <c r="K436" s="532">
        <v>3271.52001953125</v>
      </c>
    </row>
    <row r="437" spans="1:11" ht="14.4" customHeight="1" thickBot="1" x14ac:dyDescent="0.35">
      <c r="A437" s="533" t="s">
        <v>487</v>
      </c>
      <c r="B437" s="534" t="s">
        <v>488</v>
      </c>
      <c r="C437" s="535" t="s">
        <v>505</v>
      </c>
      <c r="D437" s="536" t="s">
        <v>506</v>
      </c>
      <c r="E437" s="535" t="s">
        <v>1698</v>
      </c>
      <c r="F437" s="536" t="s">
        <v>1699</v>
      </c>
      <c r="G437" s="535" t="s">
        <v>1798</v>
      </c>
      <c r="H437" s="535" t="s">
        <v>1799</v>
      </c>
      <c r="I437" s="538">
        <v>3271.52001953125</v>
      </c>
      <c r="J437" s="538">
        <v>2</v>
      </c>
      <c r="K437" s="539">
        <v>6543.0400390625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452" t="s">
        <v>115</v>
      </c>
      <c r="B1" s="452"/>
      <c r="C1" s="371"/>
      <c r="D1" s="371"/>
      <c r="E1" s="371"/>
      <c r="F1" s="371"/>
      <c r="G1" s="371"/>
      <c r="H1" s="371"/>
      <c r="I1" s="371"/>
      <c r="J1" s="349"/>
    </row>
    <row r="2" spans="1:10" ht="15" thickBot="1" x14ac:dyDescent="0.35">
      <c r="A2" s="272" t="s">
        <v>272</v>
      </c>
      <c r="B2" s="273"/>
      <c r="C2" s="273"/>
      <c r="D2" s="273"/>
      <c r="E2" s="273"/>
      <c r="F2" s="273"/>
      <c r="G2" s="273"/>
      <c r="H2" s="273"/>
      <c r="J2" s="349"/>
    </row>
    <row r="3" spans="1:10" x14ac:dyDescent="0.3">
      <c r="A3" s="289" t="s">
        <v>210</v>
      </c>
      <c r="B3" s="450" t="s">
        <v>193</v>
      </c>
      <c r="C3" s="274">
        <v>30</v>
      </c>
      <c r="D3" s="274">
        <v>99</v>
      </c>
      <c r="E3" s="292">
        <v>101</v>
      </c>
      <c r="F3" s="292">
        <v>303</v>
      </c>
      <c r="G3" s="292">
        <v>304</v>
      </c>
      <c r="H3" s="292">
        <v>408</v>
      </c>
      <c r="I3" s="274">
        <v>642</v>
      </c>
      <c r="J3" s="349"/>
    </row>
    <row r="4" spans="1:10" ht="24.6" outlineLevel="1" thickBot="1" x14ac:dyDescent="0.35">
      <c r="A4" s="290">
        <v>2017</v>
      </c>
      <c r="B4" s="451"/>
      <c r="C4" s="275" t="s">
        <v>212</v>
      </c>
      <c r="D4" s="275" t="s">
        <v>194</v>
      </c>
      <c r="E4" s="293" t="s">
        <v>235</v>
      </c>
      <c r="F4" s="293" t="s">
        <v>236</v>
      </c>
      <c r="G4" s="293" t="s">
        <v>237</v>
      </c>
      <c r="H4" s="293" t="s">
        <v>217</v>
      </c>
      <c r="I4" s="275" t="s">
        <v>218</v>
      </c>
      <c r="J4" s="349"/>
    </row>
    <row r="5" spans="1:10" x14ac:dyDescent="0.3">
      <c r="A5" s="276" t="s">
        <v>195</v>
      </c>
      <c r="B5" s="304"/>
      <c r="C5" s="305"/>
      <c r="D5" s="305"/>
      <c r="E5" s="305"/>
      <c r="F5" s="305"/>
      <c r="G5" s="305"/>
      <c r="H5" s="305"/>
      <c r="I5" s="305"/>
      <c r="J5" s="349"/>
    </row>
    <row r="6" spans="1:10" ht="15" collapsed="1" thickBot="1" x14ac:dyDescent="0.35">
      <c r="A6" s="277" t="s">
        <v>79</v>
      </c>
      <c r="B6" s="306">
        <f xml:space="preserve">
TRUNC(IF($A$4&lt;=12,SUMIFS('ON Data'!F:F,'ON Data'!$D:$D,$A$4,'ON Data'!$E:$E,1),SUMIFS('ON Data'!F:F,'ON Data'!$E:$E,1)/'ON Data'!$D$3),1)</f>
        <v>103.5</v>
      </c>
      <c r="C6" s="307">
        <f xml:space="preserve">
TRUNC(IF($A$4&lt;=12,SUMIFS('ON Data'!I:I,'ON Data'!$D:$D,$A$4,'ON Data'!$E:$E,1),SUMIFS('ON Data'!I:I,'ON Data'!$E:$E,1)/'ON Data'!$D$3),1)</f>
        <v>7.5</v>
      </c>
      <c r="D6" s="307">
        <f xml:space="preserve">
TRUNC(IF($A$4&lt;=12,SUMIFS('ON Data'!J:J,'ON Data'!$D:$D,$A$4,'ON Data'!$E:$E,1),SUMIFS('ON Data'!J:J,'ON Data'!$E:$E,1)/'ON Data'!$D$3),1)</f>
        <v>10.1</v>
      </c>
      <c r="E6" s="307">
        <f xml:space="preserve">
TRUNC(IF($A$4&lt;=12,SUMIFS('ON Data'!L:L,'ON Data'!$D:$D,$A$4,'ON Data'!$E:$E,1),SUMIFS('ON Data'!L:L,'ON Data'!$E:$E,1)/'ON Data'!$D$3),1)</f>
        <v>15.7</v>
      </c>
      <c r="F6" s="307">
        <f xml:space="preserve">
TRUNC(IF($A$4&lt;=12,SUMIFS('ON Data'!Q:Q,'ON Data'!$D:$D,$A$4,'ON Data'!$E:$E,1),SUMIFS('ON Data'!Q:Q,'ON Data'!$E:$E,1)/'ON Data'!$D$3),1)</f>
        <v>3.7</v>
      </c>
      <c r="G6" s="307">
        <f xml:space="preserve">
TRUNC(IF($A$4&lt;=12,SUMIFS('ON Data'!R:R,'ON Data'!$D:$D,$A$4,'ON Data'!$E:$E,1),SUMIFS('ON Data'!R:R,'ON Data'!$E:$E,1)/'ON Data'!$D$3),1)</f>
        <v>4</v>
      </c>
      <c r="H6" s="307">
        <f xml:space="preserve">
TRUNC(IF($A$4&lt;=12,SUMIFS('ON Data'!V:V,'ON Data'!$D:$D,$A$4,'ON Data'!$E:$E,1),SUMIFS('ON Data'!V:V,'ON Data'!$E:$E,1)/'ON Data'!$D$3),1)</f>
        <v>61.4</v>
      </c>
      <c r="I6" s="307">
        <f xml:space="preserve">
TRUNC(IF($A$4&lt;=12,SUMIFS('ON Data'!AT:AT,'ON Data'!$D:$D,$A$4,'ON Data'!$E:$E,1),SUMIFS('ON Data'!AT:AT,'ON Data'!$E:$E,1)/'ON Data'!$D$3),1)</f>
        <v>1</v>
      </c>
      <c r="J6" s="349"/>
    </row>
    <row r="7" spans="1:10" ht="15" hidden="1" outlineLevel="1" thickBot="1" x14ac:dyDescent="0.35">
      <c r="A7" s="277" t="s">
        <v>116</v>
      </c>
      <c r="B7" s="306"/>
      <c r="C7" s="307"/>
      <c r="D7" s="307"/>
      <c r="E7" s="307"/>
      <c r="F7" s="307"/>
      <c r="G7" s="307"/>
      <c r="H7" s="307"/>
      <c r="I7" s="307"/>
      <c r="J7" s="349"/>
    </row>
    <row r="8" spans="1:10" ht="15" hidden="1" outlineLevel="1" thickBot="1" x14ac:dyDescent="0.35">
      <c r="A8" s="277" t="s">
        <v>81</v>
      </c>
      <c r="B8" s="306"/>
      <c r="C8" s="307"/>
      <c r="D8" s="307"/>
      <c r="E8" s="307"/>
      <c r="F8" s="307"/>
      <c r="G8" s="307"/>
      <c r="H8" s="307"/>
      <c r="I8" s="307"/>
      <c r="J8" s="349"/>
    </row>
    <row r="9" spans="1:10" ht="15" hidden="1" outlineLevel="1" thickBot="1" x14ac:dyDescent="0.35">
      <c r="A9" s="278" t="s">
        <v>69</v>
      </c>
      <c r="B9" s="308"/>
      <c r="C9" s="309"/>
      <c r="D9" s="309"/>
      <c r="E9" s="309"/>
      <c r="F9" s="309"/>
      <c r="G9" s="309"/>
      <c r="H9" s="309"/>
      <c r="I9" s="309"/>
      <c r="J9" s="349"/>
    </row>
    <row r="10" spans="1:10" x14ac:dyDescent="0.3">
      <c r="A10" s="279" t="s">
        <v>196</v>
      </c>
      <c r="B10" s="294"/>
      <c r="C10" s="295"/>
      <c r="D10" s="295"/>
      <c r="E10" s="295"/>
      <c r="F10" s="295"/>
      <c r="G10" s="295"/>
      <c r="H10" s="295"/>
      <c r="I10" s="295"/>
      <c r="J10" s="349"/>
    </row>
    <row r="11" spans="1:10" x14ac:dyDescent="0.3">
      <c r="A11" s="280" t="s">
        <v>197</v>
      </c>
      <c r="B11" s="296">
        <f xml:space="preserve">
IF($A$4&lt;=12,SUMIFS('ON Data'!F:F,'ON Data'!$D:$D,$A$4,'ON Data'!$E:$E,2),SUMIFS('ON Data'!F:F,'ON Data'!$E:$E,2))</f>
        <v>61322.479999999996</v>
      </c>
      <c r="C11" s="297">
        <f xml:space="preserve">
IF($A$4&lt;=12,SUMIFS('ON Data'!I:I,'ON Data'!$D:$D,$A$4,'ON Data'!$E:$E,2),SUMIFS('ON Data'!I:I,'ON Data'!$E:$E,2))</f>
        <v>3936</v>
      </c>
      <c r="D11" s="297">
        <f xml:space="preserve">
IF($A$4&lt;=12,SUMIFS('ON Data'!J:J,'ON Data'!$D:$D,$A$4,'ON Data'!$E:$E,2),SUMIFS('ON Data'!J:J,'ON Data'!$E:$E,2))</f>
        <v>6511.6</v>
      </c>
      <c r="E11" s="297">
        <f xml:space="preserve">
IF($A$4&lt;=12,SUMIFS('ON Data'!L:L,'ON Data'!$D:$D,$A$4,'ON Data'!$E:$E,2),SUMIFS('ON Data'!L:L,'ON Data'!$E:$E,2))</f>
        <v>9792</v>
      </c>
      <c r="F11" s="297">
        <f xml:space="preserve">
IF($A$4&lt;=12,SUMIFS('ON Data'!Q:Q,'ON Data'!$D:$D,$A$4,'ON Data'!$E:$E,2),SUMIFS('ON Data'!Q:Q,'ON Data'!$E:$E,2))</f>
        <v>2315.5</v>
      </c>
      <c r="G11" s="297">
        <f xml:space="preserve">
IF($A$4&lt;=12,SUMIFS('ON Data'!R:R,'ON Data'!$D:$D,$A$4,'ON Data'!$E:$E,2),SUMIFS('ON Data'!R:R,'ON Data'!$E:$E,2))</f>
        <v>2551.5</v>
      </c>
      <c r="H11" s="297">
        <f xml:space="preserve">
IF($A$4&lt;=12,SUMIFS('ON Data'!V:V,'ON Data'!$D:$D,$A$4,'ON Data'!$E:$E,2),SUMIFS('ON Data'!V:V,'ON Data'!$E:$E,2))</f>
        <v>35560.379999999997</v>
      </c>
      <c r="I11" s="297">
        <f xml:space="preserve">
IF($A$4&lt;=12,SUMIFS('ON Data'!AT:AT,'ON Data'!$D:$D,$A$4,'ON Data'!$E:$E,2),SUMIFS('ON Data'!AT:AT,'ON Data'!$E:$E,2))</f>
        <v>655.5</v>
      </c>
      <c r="J11" s="349"/>
    </row>
    <row r="12" spans="1:10" x14ac:dyDescent="0.3">
      <c r="A12" s="280" t="s">
        <v>198</v>
      </c>
      <c r="B12" s="296">
        <f xml:space="preserve">
IF($A$4&lt;=12,SUMIFS('ON Data'!F:F,'ON Data'!$D:$D,$A$4,'ON Data'!$E:$E,3),SUMIFS('ON Data'!F:F,'ON Data'!$E:$E,3))</f>
        <v>400.20000000000005</v>
      </c>
      <c r="C12" s="297">
        <f xml:space="preserve">
IF($A$4&lt;=12,SUMIFS('ON Data'!I:I,'ON Data'!$D:$D,$A$4,'ON Data'!$E:$E,3),SUMIFS('ON Data'!I:I,'ON Data'!$E:$E,3))</f>
        <v>0</v>
      </c>
      <c r="D12" s="297">
        <f xml:space="preserve">
IF($A$4&lt;=12,SUMIFS('ON Data'!J:J,'ON Data'!$D:$D,$A$4,'ON Data'!$E:$E,3),SUMIFS('ON Data'!J:J,'ON Data'!$E:$E,3))</f>
        <v>217.6</v>
      </c>
      <c r="E12" s="297">
        <f xml:space="preserve">
IF($A$4&lt;=12,SUMIFS('ON Data'!L:L,'ON Data'!$D:$D,$A$4,'ON Data'!$E:$E,3),SUMIFS('ON Data'!L:L,'ON Data'!$E:$E,3))</f>
        <v>182.6</v>
      </c>
      <c r="F12" s="297">
        <f xml:space="preserve">
IF($A$4&lt;=12,SUMIFS('ON Data'!Q:Q,'ON Data'!$D:$D,$A$4,'ON Data'!$E:$E,3),SUMIFS('ON Data'!Q:Q,'ON Data'!$E:$E,3))</f>
        <v>0</v>
      </c>
      <c r="G12" s="297">
        <f xml:space="preserve">
IF($A$4&lt;=12,SUMIFS('ON Data'!R:R,'ON Data'!$D:$D,$A$4,'ON Data'!$E:$E,3),SUMIFS('ON Data'!R:R,'ON Data'!$E:$E,3))</f>
        <v>0</v>
      </c>
      <c r="H12" s="297">
        <f xml:space="preserve">
IF($A$4&lt;=12,SUMIFS('ON Data'!V:V,'ON Data'!$D:$D,$A$4,'ON Data'!$E:$E,3),SUMIFS('ON Data'!V:V,'ON Data'!$E:$E,3))</f>
        <v>0</v>
      </c>
      <c r="I12" s="297">
        <f xml:space="preserve">
IF($A$4&lt;=12,SUMIFS('ON Data'!AT:AT,'ON Data'!$D:$D,$A$4,'ON Data'!$E:$E,3),SUMIFS('ON Data'!AT:AT,'ON Data'!$E:$E,3))</f>
        <v>0</v>
      </c>
      <c r="J12" s="349"/>
    </row>
    <row r="13" spans="1:10" x14ac:dyDescent="0.3">
      <c r="A13" s="280" t="s">
        <v>205</v>
      </c>
      <c r="B13" s="296">
        <f xml:space="preserve">
IF($A$4&lt;=12,SUMIFS('ON Data'!F:F,'ON Data'!$D:$D,$A$4,'ON Data'!$E:$E,4),SUMIFS('ON Data'!F:F,'ON Data'!$E:$E,4))</f>
        <v>2852.5</v>
      </c>
      <c r="C13" s="297">
        <f xml:space="preserve">
IF($A$4&lt;=12,SUMIFS('ON Data'!I:I,'ON Data'!$D:$D,$A$4,'ON Data'!$E:$E,4),SUMIFS('ON Data'!I:I,'ON Data'!$E:$E,4))</f>
        <v>0</v>
      </c>
      <c r="D13" s="297">
        <f xml:space="preserve">
IF($A$4&lt;=12,SUMIFS('ON Data'!J:J,'ON Data'!$D:$D,$A$4,'ON Data'!$E:$E,4),SUMIFS('ON Data'!J:J,'ON Data'!$E:$E,4))</f>
        <v>721.00000000000011</v>
      </c>
      <c r="E13" s="297">
        <f xml:space="preserve">
IF($A$4&lt;=12,SUMIFS('ON Data'!L:L,'ON Data'!$D:$D,$A$4,'ON Data'!$E:$E,4),SUMIFS('ON Data'!L:L,'ON Data'!$E:$E,4))</f>
        <v>1518</v>
      </c>
      <c r="F13" s="297">
        <f xml:space="preserve">
IF($A$4&lt;=12,SUMIFS('ON Data'!Q:Q,'ON Data'!$D:$D,$A$4,'ON Data'!$E:$E,4),SUMIFS('ON Data'!Q:Q,'ON Data'!$E:$E,4))</f>
        <v>0</v>
      </c>
      <c r="G13" s="297">
        <f xml:space="preserve">
IF($A$4&lt;=12,SUMIFS('ON Data'!R:R,'ON Data'!$D:$D,$A$4,'ON Data'!$E:$E,4),SUMIFS('ON Data'!R:R,'ON Data'!$E:$E,4))</f>
        <v>151</v>
      </c>
      <c r="H13" s="297">
        <f xml:space="preserve">
IF($A$4&lt;=12,SUMIFS('ON Data'!V:V,'ON Data'!$D:$D,$A$4,'ON Data'!$E:$E,4),SUMIFS('ON Data'!V:V,'ON Data'!$E:$E,4))</f>
        <v>462.5</v>
      </c>
      <c r="I13" s="297">
        <f xml:space="preserve">
IF($A$4&lt;=12,SUMIFS('ON Data'!AT:AT,'ON Data'!$D:$D,$A$4,'ON Data'!$E:$E,4),SUMIFS('ON Data'!AT:AT,'ON Data'!$E:$E,4))</f>
        <v>0</v>
      </c>
      <c r="J13" s="349"/>
    </row>
    <row r="14" spans="1:10" ht="15" thickBot="1" x14ac:dyDescent="0.35">
      <c r="A14" s="281" t="s">
        <v>199</v>
      </c>
      <c r="B14" s="298">
        <f xml:space="preserve">
IF($A$4&lt;=12,SUMIFS('ON Data'!F:F,'ON Data'!$D:$D,$A$4,'ON Data'!$E:$E,5),SUMIFS('ON Data'!F:F,'ON Data'!$E:$E,5))</f>
        <v>0</v>
      </c>
      <c r="C14" s="299">
        <f xml:space="preserve">
IF($A$4&lt;=12,SUMIFS('ON Data'!I:I,'ON Data'!$D:$D,$A$4,'ON Data'!$E:$E,5),SUMIFS('ON Data'!I:I,'ON Data'!$E:$E,5))</f>
        <v>0</v>
      </c>
      <c r="D14" s="299">
        <f xml:space="preserve">
IF($A$4&lt;=12,SUMIFS('ON Data'!J:J,'ON Data'!$D:$D,$A$4,'ON Data'!$E:$E,5),SUMIFS('ON Data'!J:J,'ON Data'!$E:$E,5))</f>
        <v>0</v>
      </c>
      <c r="E14" s="299">
        <f xml:space="preserve">
IF($A$4&lt;=12,SUMIFS('ON Data'!L:L,'ON Data'!$D:$D,$A$4,'ON Data'!$E:$E,5),SUMIFS('ON Data'!L:L,'ON Data'!$E:$E,5))</f>
        <v>0</v>
      </c>
      <c r="F14" s="299">
        <f xml:space="preserve">
IF($A$4&lt;=12,SUMIFS('ON Data'!Q:Q,'ON Data'!$D:$D,$A$4,'ON Data'!$E:$E,5),SUMIFS('ON Data'!Q:Q,'ON Data'!$E:$E,5))</f>
        <v>0</v>
      </c>
      <c r="G14" s="299">
        <f xml:space="preserve">
IF($A$4&lt;=12,SUMIFS('ON Data'!R:R,'ON Data'!$D:$D,$A$4,'ON Data'!$E:$E,5),SUMIFS('ON Data'!R:R,'ON Data'!$E:$E,5))</f>
        <v>0</v>
      </c>
      <c r="H14" s="299">
        <f xml:space="preserve">
IF($A$4&lt;=12,SUMIFS('ON Data'!V:V,'ON Data'!$D:$D,$A$4,'ON Data'!$E:$E,5),SUMIFS('ON Data'!V:V,'ON Data'!$E:$E,5))</f>
        <v>0</v>
      </c>
      <c r="I14" s="299">
        <f xml:space="preserve">
IF($A$4&lt;=12,SUMIFS('ON Data'!AT:AT,'ON Data'!$D:$D,$A$4,'ON Data'!$E:$E,5),SUMIFS('ON Data'!AT:AT,'ON Data'!$E:$E,5))</f>
        <v>0</v>
      </c>
      <c r="J14" s="349"/>
    </row>
    <row r="15" spans="1:10" x14ac:dyDescent="0.3">
      <c r="A15" s="193" t="s">
        <v>209</v>
      </c>
      <c r="B15" s="300"/>
      <c r="C15" s="301"/>
      <c r="D15" s="301"/>
      <c r="E15" s="301"/>
      <c r="F15" s="301"/>
      <c r="G15" s="301"/>
      <c r="H15" s="301"/>
      <c r="I15" s="301"/>
      <c r="J15" s="349"/>
    </row>
    <row r="16" spans="1:10" x14ac:dyDescent="0.3">
      <c r="A16" s="282" t="s">
        <v>200</v>
      </c>
      <c r="B16" s="296">
        <f xml:space="preserve">
IF($A$4&lt;=12,SUMIFS('ON Data'!F:F,'ON Data'!$D:$D,$A$4,'ON Data'!$E:$E,7),SUMIFS('ON Data'!F:F,'ON Data'!$E:$E,7))</f>
        <v>22598</v>
      </c>
      <c r="C16" s="297">
        <f xml:space="preserve">
IF($A$4&lt;=12,SUMIFS('ON Data'!I:I,'ON Data'!$D:$D,$A$4,'ON Data'!$E:$E,7),SUMIFS('ON Data'!I:I,'ON Data'!$E:$E,7))</f>
        <v>0</v>
      </c>
      <c r="D16" s="297">
        <f xml:space="preserve">
IF($A$4&lt;=12,SUMIFS('ON Data'!J:J,'ON Data'!$D:$D,$A$4,'ON Data'!$E:$E,7),SUMIFS('ON Data'!J:J,'ON Data'!$E:$E,7))</f>
        <v>0</v>
      </c>
      <c r="E16" s="297">
        <f xml:space="preserve">
IF($A$4&lt;=12,SUMIFS('ON Data'!L:L,'ON Data'!$D:$D,$A$4,'ON Data'!$E:$E,7),SUMIFS('ON Data'!L:L,'ON Data'!$E:$E,7))</f>
        <v>17798</v>
      </c>
      <c r="F16" s="297">
        <f xml:space="preserve">
IF($A$4&lt;=12,SUMIFS('ON Data'!Q:Q,'ON Data'!$D:$D,$A$4,'ON Data'!$E:$E,7),SUMIFS('ON Data'!Q:Q,'ON Data'!$E:$E,7))</f>
        <v>0</v>
      </c>
      <c r="G16" s="297">
        <f xml:space="preserve">
IF($A$4&lt;=12,SUMIFS('ON Data'!R:R,'ON Data'!$D:$D,$A$4,'ON Data'!$E:$E,7),SUMIFS('ON Data'!R:R,'ON Data'!$E:$E,7))</f>
        <v>0</v>
      </c>
      <c r="H16" s="297">
        <f xml:space="preserve">
IF($A$4&lt;=12,SUMIFS('ON Data'!V:V,'ON Data'!$D:$D,$A$4,'ON Data'!$E:$E,7),SUMIFS('ON Data'!V:V,'ON Data'!$E:$E,7))</f>
        <v>4800</v>
      </c>
      <c r="I16" s="297">
        <f xml:space="preserve">
IF($A$4&lt;=12,SUMIFS('ON Data'!AT:AT,'ON Data'!$D:$D,$A$4,'ON Data'!$E:$E,7),SUMIFS('ON Data'!AT:AT,'ON Data'!$E:$E,7))</f>
        <v>0</v>
      </c>
      <c r="J16" s="349"/>
    </row>
    <row r="17" spans="1:46" x14ac:dyDescent="0.3">
      <c r="A17" s="282" t="s">
        <v>201</v>
      </c>
      <c r="B17" s="296">
        <f xml:space="preserve">
IF($A$4&lt;=12,SUMIFS('ON Data'!F:F,'ON Data'!$D:$D,$A$4,'ON Data'!$E:$E,8),SUMIFS('ON Data'!F:F,'ON Data'!$E:$E,8))</f>
        <v>0</v>
      </c>
      <c r="C17" s="297">
        <f xml:space="preserve">
IF($A$4&lt;=12,SUMIFS('ON Data'!I:I,'ON Data'!$D:$D,$A$4,'ON Data'!$E:$E,8),SUMIFS('ON Data'!I:I,'ON Data'!$E:$E,8))</f>
        <v>0</v>
      </c>
      <c r="D17" s="297">
        <f xml:space="preserve">
IF($A$4&lt;=12,SUMIFS('ON Data'!J:J,'ON Data'!$D:$D,$A$4,'ON Data'!$E:$E,8),SUMIFS('ON Data'!J:J,'ON Data'!$E:$E,8))</f>
        <v>0</v>
      </c>
      <c r="E17" s="297">
        <f xml:space="preserve">
IF($A$4&lt;=12,SUMIFS('ON Data'!L:L,'ON Data'!$D:$D,$A$4,'ON Data'!$E:$E,8),SUMIFS('ON Data'!L:L,'ON Data'!$E:$E,8))</f>
        <v>0</v>
      </c>
      <c r="F17" s="297">
        <f xml:space="preserve">
IF($A$4&lt;=12,SUMIFS('ON Data'!Q:Q,'ON Data'!$D:$D,$A$4,'ON Data'!$E:$E,8),SUMIFS('ON Data'!Q:Q,'ON Data'!$E:$E,8))</f>
        <v>0</v>
      </c>
      <c r="G17" s="297">
        <f xml:space="preserve">
IF($A$4&lt;=12,SUMIFS('ON Data'!R:R,'ON Data'!$D:$D,$A$4,'ON Data'!$E:$E,8),SUMIFS('ON Data'!R:R,'ON Data'!$E:$E,8))</f>
        <v>0</v>
      </c>
      <c r="H17" s="297">
        <f xml:space="preserve">
IF($A$4&lt;=12,SUMIFS('ON Data'!V:V,'ON Data'!$D:$D,$A$4,'ON Data'!$E:$E,8),SUMIFS('ON Data'!V:V,'ON Data'!$E:$E,8))</f>
        <v>0</v>
      </c>
      <c r="I17" s="297">
        <f xml:space="preserve">
IF($A$4&lt;=12,SUMIFS('ON Data'!AT:AT,'ON Data'!$D:$D,$A$4,'ON Data'!$E:$E,8),SUMIFS('ON Data'!AT:AT,'ON Data'!$E:$E,8))</f>
        <v>0</v>
      </c>
      <c r="J17" s="349"/>
    </row>
    <row r="18" spans="1:46" x14ac:dyDescent="0.3">
      <c r="A18" s="282" t="s">
        <v>202</v>
      </c>
      <c r="B18" s="296">
        <f xml:space="preserve">
B19-B16-B17</f>
        <v>598070</v>
      </c>
      <c r="C18" s="297">
        <f t="shared" ref="C18:I18" si="0" xml:space="preserve">
C19-C16-C17</f>
        <v>94800</v>
      </c>
      <c r="D18" s="297">
        <f t="shared" si="0"/>
        <v>102660</v>
      </c>
      <c r="E18" s="297">
        <f t="shared" si="0"/>
        <v>275790</v>
      </c>
      <c r="F18" s="297">
        <f t="shared" si="0"/>
        <v>0</v>
      </c>
      <c r="G18" s="297">
        <f t="shared" si="0"/>
        <v>0</v>
      </c>
      <c r="H18" s="297">
        <f t="shared" si="0"/>
        <v>124820</v>
      </c>
      <c r="I18" s="297">
        <f t="shared" si="0"/>
        <v>0</v>
      </c>
      <c r="J18" s="349"/>
    </row>
    <row r="19" spans="1:46" ht="15" thickBot="1" x14ac:dyDescent="0.35">
      <c r="A19" s="283" t="s">
        <v>203</v>
      </c>
      <c r="B19" s="302">
        <f xml:space="preserve">
IF($A$4&lt;=12,SUMIFS('ON Data'!F:F,'ON Data'!$D:$D,$A$4,'ON Data'!$E:$E,9),SUMIFS('ON Data'!F:F,'ON Data'!$E:$E,9))</f>
        <v>620668</v>
      </c>
      <c r="C19" s="303">
        <f xml:space="preserve">
IF($A$4&lt;=12,SUMIFS('ON Data'!I:I,'ON Data'!$D:$D,$A$4,'ON Data'!$E:$E,9),SUMIFS('ON Data'!I:I,'ON Data'!$E:$E,9))</f>
        <v>94800</v>
      </c>
      <c r="D19" s="303">
        <f xml:space="preserve">
IF($A$4&lt;=12,SUMIFS('ON Data'!J:J,'ON Data'!$D:$D,$A$4,'ON Data'!$E:$E,9),SUMIFS('ON Data'!J:J,'ON Data'!$E:$E,9))</f>
        <v>102660</v>
      </c>
      <c r="E19" s="303">
        <f xml:space="preserve">
IF($A$4&lt;=12,SUMIFS('ON Data'!L:L,'ON Data'!$D:$D,$A$4,'ON Data'!$E:$E,9),SUMIFS('ON Data'!L:L,'ON Data'!$E:$E,9))</f>
        <v>293588</v>
      </c>
      <c r="F19" s="303">
        <f xml:space="preserve">
IF($A$4&lt;=12,SUMIFS('ON Data'!Q:Q,'ON Data'!$D:$D,$A$4,'ON Data'!$E:$E,9),SUMIFS('ON Data'!Q:Q,'ON Data'!$E:$E,9))</f>
        <v>0</v>
      </c>
      <c r="G19" s="303">
        <f xml:space="preserve">
IF($A$4&lt;=12,SUMIFS('ON Data'!R:R,'ON Data'!$D:$D,$A$4,'ON Data'!$E:$E,9),SUMIFS('ON Data'!R:R,'ON Data'!$E:$E,9))</f>
        <v>0</v>
      </c>
      <c r="H19" s="303">
        <f xml:space="preserve">
IF($A$4&lt;=12,SUMIFS('ON Data'!V:V,'ON Data'!$D:$D,$A$4,'ON Data'!$E:$E,9),SUMIFS('ON Data'!V:V,'ON Data'!$E:$E,9))</f>
        <v>129620</v>
      </c>
      <c r="I19" s="303">
        <f xml:space="preserve">
IF($A$4&lt;=12,SUMIFS('ON Data'!AT:AT,'ON Data'!$D:$D,$A$4,'ON Data'!$E:$E,9),SUMIFS('ON Data'!AT:AT,'ON Data'!$E:$E,9))</f>
        <v>0</v>
      </c>
      <c r="J19" s="349"/>
    </row>
    <row r="20" spans="1:46" ht="15" collapsed="1" thickBot="1" x14ac:dyDescent="0.35">
      <c r="A20" s="284" t="s">
        <v>79</v>
      </c>
      <c r="B20" s="374">
        <f xml:space="preserve">
IF($A$4&lt;=12,SUMIFS('ON Data'!F:F,'ON Data'!$D:$D,$A$4,'ON Data'!$E:$E,6),SUMIFS('ON Data'!F:F,'ON Data'!$E:$E,6))</f>
        <v>18208974</v>
      </c>
      <c r="C20" s="375">
        <f xml:space="preserve">
IF($A$4&lt;=12,SUMIFS('ON Data'!I:I,'ON Data'!$D:$D,$A$4,'ON Data'!$E:$E,6),SUMIFS('ON Data'!I:I,'ON Data'!$E:$E,6))</f>
        <v>630065</v>
      </c>
      <c r="D20" s="375">
        <f xml:space="preserve">
IF($A$4&lt;=12,SUMIFS('ON Data'!J:J,'ON Data'!$D:$D,$A$4,'ON Data'!$E:$E,6),SUMIFS('ON Data'!J:J,'ON Data'!$E:$E,6))</f>
        <v>1909690</v>
      </c>
      <c r="E20" s="375">
        <f xml:space="preserve">
IF($A$4&lt;=12,SUMIFS('ON Data'!L:L,'ON Data'!$D:$D,$A$4,'ON Data'!$E:$E,6),SUMIFS('ON Data'!L:L,'ON Data'!$E:$E,6))</f>
        <v>5950748</v>
      </c>
      <c r="F20" s="375">
        <f xml:space="preserve">
IF($A$4&lt;=12,SUMIFS('ON Data'!Q:Q,'ON Data'!$D:$D,$A$4,'ON Data'!$E:$E,6),SUMIFS('ON Data'!Q:Q,'ON Data'!$E:$E,6))</f>
        <v>443935</v>
      </c>
      <c r="G20" s="375">
        <f xml:space="preserve">
IF($A$4&lt;=12,SUMIFS('ON Data'!R:R,'ON Data'!$D:$D,$A$4,'ON Data'!$E:$E,6),SUMIFS('ON Data'!R:R,'ON Data'!$E:$E,6))</f>
        <v>669591</v>
      </c>
      <c r="H20" s="375">
        <f xml:space="preserve">
IF($A$4&lt;=12,SUMIFS('ON Data'!V:V,'ON Data'!$D:$D,$A$4,'ON Data'!$E:$E,6),SUMIFS('ON Data'!V:V,'ON Data'!$E:$E,6))</f>
        <v>8533201</v>
      </c>
      <c r="I20" s="375">
        <f xml:space="preserve">
IF($A$4&lt;=12,SUMIFS('ON Data'!AT:AT,'ON Data'!$D:$D,$A$4,'ON Data'!$E:$E,6),SUMIFS('ON Data'!AT:AT,'ON Data'!$E:$E,6))</f>
        <v>71744</v>
      </c>
      <c r="J20" s="349"/>
    </row>
    <row r="21" spans="1:46" ht="15" hidden="1" outlineLevel="1" thickBot="1" x14ac:dyDescent="0.35">
      <c r="A21" s="277" t="s">
        <v>116</v>
      </c>
      <c r="B21" s="368">
        <f xml:space="preserve">
IF($A$4&lt;=12,SUMIFS('ON Data'!F:F,'ON Data'!$D:$D,$A$4,'ON Data'!$E:$E,12),SUMIFS('ON Data'!F:F,'ON Data'!$E:$E,12))</f>
        <v>0</v>
      </c>
      <c r="C21" s="354"/>
      <c r="D21" s="354">
        <f xml:space="preserve">
IF($A$4&lt;=12,SUMIFS('ON Data'!J:J,'ON Data'!$D:$D,$A$4,'ON Data'!$E:$E,12),SUMIFS('ON Data'!J:J,'ON Data'!$E:$E,12))</f>
        <v>0</v>
      </c>
      <c r="E21" s="354">
        <f xml:space="preserve">
IF($A$4&lt;=12,SUMIFS('ON Data'!L:L,'ON Data'!$D:$D,$A$4,'ON Data'!$E:$E,12),SUMIFS('ON Data'!L:L,'ON Data'!$E:$E,12))</f>
        <v>0</v>
      </c>
      <c r="F21" s="354">
        <f xml:space="preserve">
IF($A$4&lt;=12,SUMIFS('ON Data'!Q:Q,'ON Data'!$D:$D,$A$4,'ON Data'!$E:$E,12),SUMIFS('ON Data'!Q:Q,'ON Data'!$E:$E,12))</f>
        <v>0</v>
      </c>
      <c r="G21" s="354">
        <f xml:space="preserve">
IF($A$4&lt;=12,SUMIFS('ON Data'!R:R,'ON Data'!$D:$D,$A$4,'ON Data'!$E:$E,12),SUMIFS('ON Data'!R:R,'ON Data'!$E:$E,12))</f>
        <v>0</v>
      </c>
      <c r="H21" s="354">
        <f xml:space="preserve">
IF($A$4&lt;=12,SUMIFS('ON Data'!V:V,'ON Data'!$D:$D,$A$4,'ON Data'!$E:$E,12),SUMIFS('ON Data'!V:V,'ON Data'!$E:$E,12))</f>
        <v>0</v>
      </c>
      <c r="I21" s="354"/>
      <c r="J21" s="349"/>
    </row>
    <row r="22" spans="1:46" ht="15" hidden="1" outlineLevel="1" thickBot="1" x14ac:dyDescent="0.35">
      <c r="A22" s="277" t="s">
        <v>81</v>
      </c>
      <c r="B22" s="369" t="str">
        <f xml:space="preserve">
IF(OR(B21="",B21=0),"",B20/B21)</f>
        <v/>
      </c>
      <c r="C22" s="340"/>
      <c r="D22" s="340" t="str">
        <f t="shared" ref="D22:E22" si="1" xml:space="preserve">
IF(OR(D21="",D21=0),"",D20/D21)</f>
        <v/>
      </c>
      <c r="E22" s="340" t="str">
        <f t="shared" si="1"/>
        <v/>
      </c>
      <c r="F22" s="340" t="str">
        <f t="shared" ref="F22:H22" si="2" xml:space="preserve">
IF(OR(F21="",F21=0),"",F20/F21)</f>
        <v/>
      </c>
      <c r="G22" s="340" t="str">
        <f t="shared" si="2"/>
        <v/>
      </c>
      <c r="H22" s="340" t="str">
        <f t="shared" si="2"/>
        <v/>
      </c>
      <c r="I22" s="340"/>
      <c r="J22" s="349"/>
    </row>
    <row r="23" spans="1:46" ht="15" hidden="1" outlineLevel="1" thickBot="1" x14ac:dyDescent="0.35">
      <c r="A23" s="285" t="s">
        <v>69</v>
      </c>
      <c r="B23" s="370">
        <f xml:space="preserve">
IF(B21="","",B20-B21)</f>
        <v>18208974</v>
      </c>
      <c r="C23" s="299"/>
      <c r="D23" s="299">
        <f t="shared" ref="D23:E23" si="3" xml:space="preserve">
IF(D21="","",D20-D21)</f>
        <v>1909690</v>
      </c>
      <c r="E23" s="299">
        <f t="shared" si="3"/>
        <v>5950748</v>
      </c>
      <c r="F23" s="299">
        <f t="shared" ref="F23:H23" si="4" xml:space="preserve">
IF(F21="","",F20-F21)</f>
        <v>443935</v>
      </c>
      <c r="G23" s="299">
        <f t="shared" si="4"/>
        <v>669591</v>
      </c>
      <c r="H23" s="299">
        <f t="shared" si="4"/>
        <v>8533201</v>
      </c>
      <c r="I23" s="299"/>
      <c r="J23" s="349"/>
    </row>
    <row r="24" spans="1:46" x14ac:dyDescent="0.3">
      <c r="A24" s="279" t="s">
        <v>204</v>
      </c>
      <c r="B24" s="314" t="s">
        <v>3</v>
      </c>
      <c r="C24" s="365" t="s">
        <v>269</v>
      </c>
      <c r="D24" s="366" t="s">
        <v>270</v>
      </c>
      <c r="E24" s="366" t="s">
        <v>271</v>
      </c>
      <c r="F24" s="367" t="s">
        <v>215</v>
      </c>
      <c r="AT24" s="349"/>
    </row>
    <row r="25" spans="1:46" x14ac:dyDescent="0.3">
      <c r="A25" s="280" t="s">
        <v>79</v>
      </c>
      <c r="B25" s="296">
        <f xml:space="preserve">
SUM(C25:F25)</f>
        <v>37350</v>
      </c>
      <c r="C25" s="356">
        <f xml:space="preserve">
IF($A$4&lt;=12,SUMIFS('ON Data'!$G:$G,'ON Data'!$D:$D,$A$4,'ON Data'!$E:$E,10),SUMIFS('ON Data'!$G:$G,'ON Data'!$E:$E,10))</f>
        <v>23600</v>
      </c>
      <c r="D25" s="357">
        <f xml:space="preserve">
IF($A$4&lt;=12,SUMIFS('ON Data'!$J:$J,'ON Data'!$D:$D,$A$4,'ON Data'!$E:$E,10),SUMIFS('ON Data'!$J:$J,'ON Data'!$E:$E,10))</f>
        <v>0</v>
      </c>
      <c r="E25" s="357">
        <f xml:space="preserve">
IF($A$4&lt;=12,SUMIFS('ON Data'!$H:$H,'ON Data'!$D:$D,$A$4,'ON Data'!$E:$E,10),SUMIFS('ON Data'!$H:$H,'ON Data'!$E:$E,10))</f>
        <v>13750</v>
      </c>
      <c r="F25" s="358">
        <f xml:space="preserve">
IF($A$4&lt;=12,SUMIFS('ON Data'!$I:$I,'ON Data'!$D:$D,$A$4,'ON Data'!$E:$E,10),SUMIFS('ON Data'!$I:$I,'ON Data'!$E:$E,10))</f>
        <v>0</v>
      </c>
    </row>
    <row r="26" spans="1:46" x14ac:dyDescent="0.3">
      <c r="A26" s="286" t="s">
        <v>214</v>
      </c>
      <c r="B26" s="302">
        <f xml:space="preserve">
SUM(C26:F26)</f>
        <v>45801.900244660254</v>
      </c>
      <c r="C26" s="356">
        <f xml:space="preserve">
IF($A$4&lt;=12,SUMIFS('ON Data'!$G:$G,'ON Data'!$D:$D,$A$4,'ON Data'!$E:$E,11),SUMIFS('ON Data'!$G:$G,'ON Data'!$E:$E,11))</f>
        <v>25801.90024466025</v>
      </c>
      <c r="D26" s="357">
        <f xml:space="preserve">
IF($A$4&lt;=12,SUMIFS('ON Data'!$J:$J,'ON Data'!$D:$D,$A$4,'ON Data'!$E:$E,11),SUMIFS('ON Data'!$J:$J,'ON Data'!$E:$E,11))</f>
        <v>0</v>
      </c>
      <c r="E26" s="357">
        <f xml:space="preserve">
IF($A$4&lt;=12,SUMIFS('ON Data'!$H:$H,'ON Data'!$D:$D,$A$4,'ON Data'!$E:$E,11),SUMIFS('ON Data'!$H:$H,'ON Data'!$E:$E,11))</f>
        <v>20000</v>
      </c>
      <c r="F26" s="358">
        <f xml:space="preserve">
IF($A$4&lt;=12,SUMIFS('ON Data'!$I:$I,'ON Data'!$D:$D,$A$4,'ON Data'!$E:$E,11),SUMIFS('ON Data'!$I:$I,'ON Data'!$E:$E,11))</f>
        <v>0</v>
      </c>
    </row>
    <row r="27" spans="1:46" x14ac:dyDescent="0.3">
      <c r="A27" s="286" t="s">
        <v>81</v>
      </c>
      <c r="B27" s="315">
        <f xml:space="preserve">
IF(B26=0,0,B25/B26)</f>
        <v>0.81546834957692382</v>
      </c>
      <c r="C27" s="359">
        <f xml:space="preserve">
IF(C26=0,0,C25/C26)</f>
        <v>0.91466131471785928</v>
      </c>
      <c r="D27" s="360">
        <f t="shared" ref="D27:E27" si="5" xml:space="preserve">
IF(D26=0,0,D25/D26)</f>
        <v>0</v>
      </c>
      <c r="E27" s="360">
        <f t="shared" si="5"/>
        <v>0.6875</v>
      </c>
      <c r="F27" s="361">
        <f xml:space="preserve">
IF(F26=0,0,F25/F26)</f>
        <v>0</v>
      </c>
    </row>
    <row r="28" spans="1:46" ht="15" thickBot="1" x14ac:dyDescent="0.35">
      <c r="A28" s="286" t="s">
        <v>213</v>
      </c>
      <c r="B28" s="302">
        <f xml:space="preserve">
SUM(C28:F28)</f>
        <v>8451.9002446602499</v>
      </c>
      <c r="C28" s="362">
        <f xml:space="preserve">
C26-C25</f>
        <v>2201.9002446602499</v>
      </c>
      <c r="D28" s="363">
        <f t="shared" ref="D28:E28" si="6" xml:space="preserve">
D26-D25</f>
        <v>0</v>
      </c>
      <c r="E28" s="363">
        <f t="shared" si="6"/>
        <v>6250</v>
      </c>
      <c r="F28" s="364">
        <f xml:space="preserve">
F26-F25</f>
        <v>0</v>
      </c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</row>
    <row r="29" spans="1:46" x14ac:dyDescent="0.3">
      <c r="A29" s="287"/>
      <c r="B29" s="287"/>
      <c r="C29" s="288"/>
      <c r="D29" s="287"/>
      <c r="E29" s="287"/>
      <c r="F29" s="287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185"/>
      <c r="AJ29" s="185"/>
      <c r="AK29" s="185"/>
      <c r="AL29" s="185"/>
      <c r="AM29" s="185"/>
    </row>
    <row r="30" spans="1:46" x14ac:dyDescent="0.3">
      <c r="A30" s="144" t="s">
        <v>173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81"/>
      <c r="AL30" s="181"/>
      <c r="AM30" s="181"/>
    </row>
    <row r="31" spans="1:46" x14ac:dyDescent="0.3">
      <c r="A31" s="145" t="s">
        <v>211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81"/>
      <c r="AL31" s="181"/>
      <c r="AM31" s="181"/>
    </row>
    <row r="32" spans="1:46" ht="14.4" customHeight="1" x14ac:dyDescent="0.3">
      <c r="A32" s="311" t="s">
        <v>208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</row>
    <row r="33" spans="1:1" x14ac:dyDescent="0.3">
      <c r="A33" s="313" t="s">
        <v>265</v>
      </c>
    </row>
    <row r="34" spans="1:1" x14ac:dyDescent="0.3">
      <c r="A34" s="313" t="s">
        <v>266</v>
      </c>
    </row>
    <row r="35" spans="1:1" x14ac:dyDescent="0.3">
      <c r="A35" s="313" t="s">
        <v>267</v>
      </c>
    </row>
    <row r="36" spans="1:1" x14ac:dyDescent="0.3">
      <c r="A36" s="313" t="s">
        <v>268</v>
      </c>
    </row>
    <row r="37" spans="1:1" x14ac:dyDescent="0.3">
      <c r="A37" s="313" t="s">
        <v>216</v>
      </c>
    </row>
  </sheetData>
  <mergeCells count="2">
    <mergeCell ref="B3:B4"/>
    <mergeCell ref="A1:B1"/>
  </mergeCells>
  <conditionalFormatting sqref="C27">
    <cfRule type="cellIs" dxfId="13" priority="17" operator="greaterThan">
      <formula>1</formula>
    </cfRule>
  </conditionalFormatting>
  <conditionalFormatting sqref="C28">
    <cfRule type="cellIs" dxfId="12" priority="16" operator="lessThan">
      <formula>0</formula>
    </cfRule>
  </conditionalFormatting>
  <conditionalFormatting sqref="B22:I22">
    <cfRule type="cellIs" dxfId="11" priority="15" operator="greaterThan">
      <formula>1</formula>
    </cfRule>
  </conditionalFormatting>
  <conditionalFormatting sqref="B23:I23">
    <cfRule type="cellIs" dxfId="10" priority="14" operator="greaterThan">
      <formula>0</formula>
    </cfRule>
  </conditionalFormatting>
  <conditionalFormatting sqref="F27">
    <cfRule type="cellIs" dxfId="9" priority="9" operator="greaterThan">
      <formula>1</formula>
    </cfRule>
  </conditionalFormatting>
  <conditionalFormatting sqref="F28">
    <cfRule type="cellIs" dxfId="8" priority="8" operator="lessThan">
      <formula>0</formula>
    </cfRule>
  </conditionalFormatting>
  <conditionalFormatting sqref="E28">
    <cfRule type="cellIs" dxfId="7" priority="1" operator="lessThan">
      <formula>0</formula>
    </cfRule>
  </conditionalFormatting>
  <conditionalFormatting sqref="D28">
    <cfRule type="cellIs" dxfId="6" priority="3" operator="lessThan">
      <formula>0</formula>
    </cfRule>
  </conditionalFormatting>
  <conditionalFormatting sqref="D27">
    <cfRule type="cellIs" dxfId="5" priority="4" operator="greaterThan">
      <formula>1</formula>
    </cfRule>
  </conditionalFormatting>
  <conditionalFormatting sqref="E27">
    <cfRule type="cellIs" dxfId="4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7"/>
  <sheetViews>
    <sheetView showGridLines="0" workbookViewId="0"/>
  </sheetViews>
  <sheetFormatPr defaultRowHeight="14.4" x14ac:dyDescent="0.3"/>
  <cols>
    <col min="1" max="16384" width="8.88671875" style="268"/>
  </cols>
  <sheetData>
    <row r="1" spans="1:49" x14ac:dyDescent="0.3">
      <c r="A1" s="268" t="s">
        <v>1801</v>
      </c>
    </row>
    <row r="2" spans="1:49" x14ac:dyDescent="0.3">
      <c r="A2" s="272" t="s">
        <v>272</v>
      </c>
    </row>
    <row r="3" spans="1:49" x14ac:dyDescent="0.3">
      <c r="A3" s="268" t="s">
        <v>180</v>
      </c>
      <c r="B3" s="291">
        <v>2017</v>
      </c>
      <c r="D3" s="269">
        <f>MAX(D5:D1048576)</f>
        <v>4</v>
      </c>
      <c r="F3" s="269">
        <f>SUMIF($E5:$E1048576,"&lt;10",F5:F1048576)</f>
        <v>18917229.18</v>
      </c>
      <c r="G3" s="269">
        <f t="shared" ref="G3:AW3" si="0">SUMIF($E5:$E1048576,"&lt;10",G5:G1048576)</f>
        <v>0</v>
      </c>
      <c r="H3" s="269">
        <f t="shared" si="0"/>
        <v>0</v>
      </c>
      <c r="I3" s="269">
        <f t="shared" si="0"/>
        <v>728831</v>
      </c>
      <c r="J3" s="269">
        <f t="shared" si="0"/>
        <v>2019840.6</v>
      </c>
      <c r="K3" s="269">
        <f t="shared" si="0"/>
        <v>0</v>
      </c>
      <c r="L3" s="269">
        <f t="shared" si="0"/>
        <v>6273689.5999999987</v>
      </c>
      <c r="M3" s="269">
        <f t="shared" si="0"/>
        <v>0</v>
      </c>
      <c r="N3" s="269">
        <f t="shared" si="0"/>
        <v>0</v>
      </c>
      <c r="O3" s="269">
        <f t="shared" si="0"/>
        <v>0</v>
      </c>
      <c r="P3" s="269">
        <f t="shared" si="0"/>
        <v>0</v>
      </c>
      <c r="Q3" s="269">
        <f t="shared" si="0"/>
        <v>446265.5</v>
      </c>
      <c r="R3" s="269">
        <f t="shared" si="0"/>
        <v>672309.5</v>
      </c>
      <c r="S3" s="269">
        <f t="shared" si="0"/>
        <v>0</v>
      </c>
      <c r="T3" s="269">
        <f t="shared" si="0"/>
        <v>0</v>
      </c>
      <c r="U3" s="269">
        <f t="shared" si="0"/>
        <v>0</v>
      </c>
      <c r="V3" s="269">
        <f t="shared" si="0"/>
        <v>8703889.4800000004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  <c r="AC3" s="269">
        <f t="shared" si="0"/>
        <v>0</v>
      </c>
      <c r="AD3" s="269">
        <f t="shared" si="0"/>
        <v>0</v>
      </c>
      <c r="AE3" s="269">
        <f t="shared" si="0"/>
        <v>0</v>
      </c>
      <c r="AF3" s="269">
        <f t="shared" si="0"/>
        <v>0</v>
      </c>
      <c r="AG3" s="269">
        <f t="shared" si="0"/>
        <v>0</v>
      </c>
      <c r="AH3" s="269">
        <f t="shared" si="0"/>
        <v>0</v>
      </c>
      <c r="AI3" s="269">
        <f t="shared" si="0"/>
        <v>0</v>
      </c>
      <c r="AJ3" s="269">
        <f t="shared" si="0"/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0</v>
      </c>
      <c r="AO3" s="269">
        <f t="shared" si="0"/>
        <v>0</v>
      </c>
      <c r="AP3" s="269">
        <f t="shared" si="0"/>
        <v>0</v>
      </c>
      <c r="AQ3" s="269">
        <f t="shared" si="0"/>
        <v>0</v>
      </c>
      <c r="AR3" s="269">
        <f t="shared" si="0"/>
        <v>0</v>
      </c>
      <c r="AS3" s="269">
        <f t="shared" si="0"/>
        <v>0</v>
      </c>
      <c r="AT3" s="269">
        <f t="shared" si="0"/>
        <v>72403.5</v>
      </c>
      <c r="AU3" s="269">
        <f t="shared" si="0"/>
        <v>0</v>
      </c>
      <c r="AV3" s="269">
        <f t="shared" si="0"/>
        <v>0</v>
      </c>
      <c r="AW3" s="269">
        <f t="shared" si="0"/>
        <v>0</v>
      </c>
    </row>
    <row r="4" spans="1:49" x14ac:dyDescent="0.3">
      <c r="A4" s="268" t="s">
        <v>181</v>
      </c>
      <c r="B4" s="291">
        <v>1</v>
      </c>
      <c r="C4" s="270" t="s">
        <v>5</v>
      </c>
      <c r="D4" s="271" t="s">
        <v>68</v>
      </c>
      <c r="E4" s="271" t="s">
        <v>179</v>
      </c>
      <c r="F4" s="271" t="s">
        <v>3</v>
      </c>
      <c r="G4" s="271">
        <v>0</v>
      </c>
      <c r="H4" s="271">
        <v>25</v>
      </c>
      <c r="I4" s="271">
        <v>30</v>
      </c>
      <c r="J4" s="271">
        <v>99</v>
      </c>
      <c r="K4" s="271">
        <v>100</v>
      </c>
      <c r="L4" s="271">
        <v>101</v>
      </c>
      <c r="M4" s="271">
        <v>102</v>
      </c>
      <c r="N4" s="271">
        <v>103</v>
      </c>
      <c r="O4" s="271">
        <v>203</v>
      </c>
      <c r="P4" s="271">
        <v>302</v>
      </c>
      <c r="Q4" s="271">
        <v>303</v>
      </c>
      <c r="R4" s="271">
        <v>304</v>
      </c>
      <c r="S4" s="271">
        <v>305</v>
      </c>
      <c r="T4" s="271">
        <v>306</v>
      </c>
      <c r="U4" s="271">
        <v>407</v>
      </c>
      <c r="V4" s="271">
        <v>408</v>
      </c>
      <c r="W4" s="271">
        <v>409</v>
      </c>
      <c r="X4" s="271">
        <v>410</v>
      </c>
      <c r="Y4" s="271">
        <v>415</v>
      </c>
      <c r="Z4" s="271">
        <v>416</v>
      </c>
      <c r="AA4" s="271">
        <v>418</v>
      </c>
      <c r="AB4" s="271">
        <v>419</v>
      </c>
      <c r="AC4" s="271">
        <v>420</v>
      </c>
      <c r="AD4" s="271">
        <v>421</v>
      </c>
      <c r="AE4" s="271">
        <v>422</v>
      </c>
      <c r="AF4" s="271">
        <v>520</v>
      </c>
      <c r="AG4" s="271">
        <v>521</v>
      </c>
      <c r="AH4" s="271">
        <v>522</v>
      </c>
      <c r="AI4" s="271">
        <v>523</v>
      </c>
      <c r="AJ4" s="271">
        <v>524</v>
      </c>
      <c r="AK4" s="271">
        <v>525</v>
      </c>
      <c r="AL4" s="271">
        <v>526</v>
      </c>
      <c r="AM4" s="271">
        <v>527</v>
      </c>
      <c r="AN4" s="271">
        <v>528</v>
      </c>
      <c r="AO4" s="271">
        <v>629</v>
      </c>
      <c r="AP4" s="271">
        <v>630</v>
      </c>
      <c r="AQ4" s="271">
        <v>636</v>
      </c>
      <c r="AR4" s="271">
        <v>637</v>
      </c>
      <c r="AS4" s="271">
        <v>640</v>
      </c>
      <c r="AT4" s="271">
        <v>642</v>
      </c>
      <c r="AU4" s="271">
        <v>743</v>
      </c>
      <c r="AV4" s="271">
        <v>745</v>
      </c>
      <c r="AW4" s="271">
        <v>746</v>
      </c>
    </row>
    <row r="5" spans="1:49" x14ac:dyDescent="0.3">
      <c r="A5" s="268" t="s">
        <v>182</v>
      </c>
      <c r="B5" s="291">
        <v>2</v>
      </c>
      <c r="C5" s="268">
        <v>34</v>
      </c>
      <c r="D5" s="268">
        <v>1</v>
      </c>
      <c r="E5" s="268">
        <v>1</v>
      </c>
      <c r="F5" s="268">
        <v>103.25</v>
      </c>
      <c r="G5" s="268">
        <v>0</v>
      </c>
      <c r="H5" s="268">
        <v>0</v>
      </c>
      <c r="I5" s="268">
        <v>8</v>
      </c>
      <c r="J5" s="268">
        <v>9.6</v>
      </c>
      <c r="K5" s="268">
        <v>0</v>
      </c>
      <c r="L5" s="268">
        <v>16</v>
      </c>
      <c r="M5" s="268">
        <v>0</v>
      </c>
      <c r="N5" s="268">
        <v>0</v>
      </c>
      <c r="O5" s="268">
        <v>0</v>
      </c>
      <c r="P5" s="268">
        <v>0</v>
      </c>
      <c r="Q5" s="268">
        <v>3.75</v>
      </c>
      <c r="R5" s="268">
        <v>4</v>
      </c>
      <c r="S5" s="268">
        <v>0</v>
      </c>
      <c r="T5" s="268">
        <v>0</v>
      </c>
      <c r="U5" s="268">
        <v>0</v>
      </c>
      <c r="V5" s="268">
        <v>60.900000000000006</v>
      </c>
      <c r="W5" s="268">
        <v>0</v>
      </c>
      <c r="X5" s="268">
        <v>0</v>
      </c>
      <c r="Y5" s="268">
        <v>0</v>
      </c>
      <c r="Z5" s="268">
        <v>0</v>
      </c>
      <c r="AA5" s="268">
        <v>0</v>
      </c>
      <c r="AB5" s="268">
        <v>0</v>
      </c>
      <c r="AC5" s="268">
        <v>0</v>
      </c>
      <c r="AD5" s="268">
        <v>0</v>
      </c>
      <c r="AE5" s="268">
        <v>0</v>
      </c>
      <c r="AF5" s="268">
        <v>0</v>
      </c>
      <c r="AG5" s="268">
        <v>0</v>
      </c>
      <c r="AH5" s="268">
        <v>0</v>
      </c>
      <c r="AI5" s="268">
        <v>0</v>
      </c>
      <c r="AJ5" s="268">
        <v>0</v>
      </c>
      <c r="AK5" s="268">
        <v>0</v>
      </c>
      <c r="AL5" s="268">
        <v>0</v>
      </c>
      <c r="AM5" s="268">
        <v>0</v>
      </c>
      <c r="AN5" s="268">
        <v>0</v>
      </c>
      <c r="AO5" s="268">
        <v>0</v>
      </c>
      <c r="AP5" s="268">
        <v>0</v>
      </c>
      <c r="AQ5" s="268">
        <v>0</v>
      </c>
      <c r="AR5" s="268">
        <v>0</v>
      </c>
      <c r="AS5" s="268">
        <v>0</v>
      </c>
      <c r="AT5" s="268">
        <v>1</v>
      </c>
      <c r="AU5" s="268">
        <v>0</v>
      </c>
      <c r="AV5" s="268">
        <v>0</v>
      </c>
      <c r="AW5" s="268">
        <v>0</v>
      </c>
    </row>
    <row r="6" spans="1:49" x14ac:dyDescent="0.3">
      <c r="A6" s="268" t="s">
        <v>183</v>
      </c>
      <c r="B6" s="291">
        <v>3</v>
      </c>
      <c r="C6" s="268">
        <v>34</v>
      </c>
      <c r="D6" s="268">
        <v>1</v>
      </c>
      <c r="E6" s="268">
        <v>2</v>
      </c>
      <c r="F6" s="268">
        <v>15620.5</v>
      </c>
      <c r="G6" s="268">
        <v>0</v>
      </c>
      <c r="H6" s="268">
        <v>0</v>
      </c>
      <c r="I6" s="268">
        <v>1016</v>
      </c>
      <c r="J6" s="268">
        <v>1633.6000000000001</v>
      </c>
      <c r="K6" s="268">
        <v>0</v>
      </c>
      <c r="L6" s="268">
        <v>2570.4</v>
      </c>
      <c r="M6" s="268">
        <v>0</v>
      </c>
      <c r="N6" s="268">
        <v>0</v>
      </c>
      <c r="O6" s="268">
        <v>0</v>
      </c>
      <c r="P6" s="268">
        <v>0</v>
      </c>
      <c r="Q6" s="268">
        <v>562.5</v>
      </c>
      <c r="R6" s="268">
        <v>653</v>
      </c>
      <c r="S6" s="268">
        <v>0</v>
      </c>
      <c r="T6" s="268">
        <v>0</v>
      </c>
      <c r="U6" s="268">
        <v>0</v>
      </c>
      <c r="V6" s="268">
        <v>9009</v>
      </c>
      <c r="W6" s="268">
        <v>0</v>
      </c>
      <c r="X6" s="268">
        <v>0</v>
      </c>
      <c r="Y6" s="268">
        <v>0</v>
      </c>
      <c r="Z6" s="268">
        <v>0</v>
      </c>
      <c r="AA6" s="268">
        <v>0</v>
      </c>
      <c r="AB6" s="268">
        <v>0</v>
      </c>
      <c r="AC6" s="268">
        <v>0</v>
      </c>
      <c r="AD6" s="268">
        <v>0</v>
      </c>
      <c r="AE6" s="268">
        <v>0</v>
      </c>
      <c r="AF6" s="268">
        <v>0</v>
      </c>
      <c r="AG6" s="268">
        <v>0</v>
      </c>
      <c r="AH6" s="268">
        <v>0</v>
      </c>
      <c r="AI6" s="268">
        <v>0</v>
      </c>
      <c r="AJ6" s="268">
        <v>0</v>
      </c>
      <c r="AK6" s="268">
        <v>0</v>
      </c>
      <c r="AL6" s="268">
        <v>0</v>
      </c>
      <c r="AM6" s="268">
        <v>0</v>
      </c>
      <c r="AN6" s="268">
        <v>0</v>
      </c>
      <c r="AO6" s="268">
        <v>0</v>
      </c>
      <c r="AP6" s="268">
        <v>0</v>
      </c>
      <c r="AQ6" s="268">
        <v>0</v>
      </c>
      <c r="AR6" s="268">
        <v>0</v>
      </c>
      <c r="AS6" s="268">
        <v>0</v>
      </c>
      <c r="AT6" s="268">
        <v>176</v>
      </c>
      <c r="AU6" s="268">
        <v>0</v>
      </c>
      <c r="AV6" s="268">
        <v>0</v>
      </c>
      <c r="AW6" s="268">
        <v>0</v>
      </c>
    </row>
    <row r="7" spans="1:49" x14ac:dyDescent="0.3">
      <c r="A7" s="268" t="s">
        <v>184</v>
      </c>
      <c r="B7" s="291">
        <v>4</v>
      </c>
      <c r="C7" s="268">
        <v>34</v>
      </c>
      <c r="D7" s="268">
        <v>1</v>
      </c>
      <c r="E7" s="268">
        <v>3</v>
      </c>
      <c r="F7" s="268">
        <v>111.8</v>
      </c>
      <c r="G7" s="268">
        <v>0</v>
      </c>
      <c r="H7" s="268">
        <v>0</v>
      </c>
      <c r="I7" s="268">
        <v>0</v>
      </c>
      <c r="J7" s="268">
        <v>64.8</v>
      </c>
      <c r="K7" s="268">
        <v>0</v>
      </c>
      <c r="L7" s="268">
        <v>47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  <c r="AE7" s="268">
        <v>0</v>
      </c>
      <c r="AF7" s="268">
        <v>0</v>
      </c>
      <c r="AG7" s="268">
        <v>0</v>
      </c>
      <c r="AH7" s="268">
        <v>0</v>
      </c>
      <c r="AI7" s="268">
        <v>0</v>
      </c>
      <c r="AJ7" s="268">
        <v>0</v>
      </c>
      <c r="AK7" s="268">
        <v>0</v>
      </c>
      <c r="AL7" s="268">
        <v>0</v>
      </c>
      <c r="AM7" s="268">
        <v>0</v>
      </c>
      <c r="AN7" s="268">
        <v>0</v>
      </c>
      <c r="AO7" s="268">
        <v>0</v>
      </c>
      <c r="AP7" s="268">
        <v>0</v>
      </c>
      <c r="AQ7" s="268">
        <v>0</v>
      </c>
      <c r="AR7" s="268">
        <v>0</v>
      </c>
      <c r="AS7" s="268">
        <v>0</v>
      </c>
      <c r="AT7" s="268">
        <v>0</v>
      </c>
      <c r="AU7" s="268">
        <v>0</v>
      </c>
      <c r="AV7" s="268">
        <v>0</v>
      </c>
      <c r="AW7" s="268">
        <v>0</v>
      </c>
    </row>
    <row r="8" spans="1:49" x14ac:dyDescent="0.3">
      <c r="A8" s="268" t="s">
        <v>185</v>
      </c>
      <c r="B8" s="291">
        <v>5</v>
      </c>
      <c r="C8" s="268">
        <v>34</v>
      </c>
      <c r="D8" s="268">
        <v>1</v>
      </c>
      <c r="E8" s="268">
        <v>4</v>
      </c>
      <c r="F8" s="268">
        <v>716.45</v>
      </c>
      <c r="G8" s="268">
        <v>0</v>
      </c>
      <c r="H8" s="268">
        <v>0</v>
      </c>
      <c r="I8" s="268">
        <v>0</v>
      </c>
      <c r="J8" s="268">
        <v>175.20000000000002</v>
      </c>
      <c r="K8" s="268">
        <v>0</v>
      </c>
      <c r="L8" s="268">
        <v>385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37.5</v>
      </c>
      <c r="S8" s="268">
        <v>0</v>
      </c>
      <c r="T8" s="268">
        <v>0</v>
      </c>
      <c r="U8" s="268">
        <v>0</v>
      </c>
      <c r="V8" s="268">
        <v>118.75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8">
        <v>0</v>
      </c>
      <c r="AF8" s="268">
        <v>0</v>
      </c>
      <c r="AG8" s="268">
        <v>0</v>
      </c>
      <c r="AH8" s="268">
        <v>0</v>
      </c>
      <c r="AI8" s="268">
        <v>0</v>
      </c>
      <c r="AJ8" s="268">
        <v>0</v>
      </c>
      <c r="AK8" s="268">
        <v>0</v>
      </c>
      <c r="AL8" s="268">
        <v>0</v>
      </c>
      <c r="AM8" s="268">
        <v>0</v>
      </c>
      <c r="AN8" s="268">
        <v>0</v>
      </c>
      <c r="AO8" s="268">
        <v>0</v>
      </c>
      <c r="AP8" s="268">
        <v>0</v>
      </c>
      <c r="AQ8" s="268">
        <v>0</v>
      </c>
      <c r="AR8" s="268">
        <v>0</v>
      </c>
      <c r="AS8" s="268">
        <v>0</v>
      </c>
      <c r="AT8" s="268">
        <v>0</v>
      </c>
      <c r="AU8" s="268">
        <v>0</v>
      </c>
      <c r="AV8" s="268">
        <v>0</v>
      </c>
      <c r="AW8" s="268">
        <v>0</v>
      </c>
    </row>
    <row r="9" spans="1:49" x14ac:dyDescent="0.3">
      <c r="A9" s="268" t="s">
        <v>186</v>
      </c>
      <c r="B9" s="291">
        <v>6</v>
      </c>
      <c r="C9" s="268">
        <v>34</v>
      </c>
      <c r="D9" s="268">
        <v>1</v>
      </c>
      <c r="E9" s="268">
        <v>6</v>
      </c>
      <c r="F9" s="268">
        <v>4573438</v>
      </c>
      <c r="G9" s="268">
        <v>0</v>
      </c>
      <c r="H9" s="268">
        <v>0</v>
      </c>
      <c r="I9" s="268">
        <v>166070</v>
      </c>
      <c r="J9" s="268">
        <v>456720</v>
      </c>
      <c r="K9" s="268">
        <v>0</v>
      </c>
      <c r="L9" s="268">
        <v>1517876</v>
      </c>
      <c r="M9" s="268">
        <v>0</v>
      </c>
      <c r="N9" s="268">
        <v>0</v>
      </c>
      <c r="O9" s="268">
        <v>0</v>
      </c>
      <c r="P9" s="268">
        <v>0</v>
      </c>
      <c r="Q9" s="268">
        <v>107910</v>
      </c>
      <c r="R9" s="268">
        <v>167335</v>
      </c>
      <c r="S9" s="268">
        <v>0</v>
      </c>
      <c r="T9" s="268">
        <v>0</v>
      </c>
      <c r="U9" s="268">
        <v>0</v>
      </c>
      <c r="V9" s="268">
        <v>2139597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  <c r="AE9" s="268">
        <v>0</v>
      </c>
      <c r="AF9" s="268">
        <v>0</v>
      </c>
      <c r="AG9" s="268">
        <v>0</v>
      </c>
      <c r="AH9" s="268">
        <v>0</v>
      </c>
      <c r="AI9" s="268">
        <v>0</v>
      </c>
      <c r="AJ9" s="268">
        <v>0</v>
      </c>
      <c r="AK9" s="268">
        <v>0</v>
      </c>
      <c r="AL9" s="268">
        <v>0</v>
      </c>
      <c r="AM9" s="268">
        <v>0</v>
      </c>
      <c r="AN9" s="268">
        <v>0</v>
      </c>
      <c r="AO9" s="268">
        <v>0</v>
      </c>
      <c r="AP9" s="268">
        <v>0</v>
      </c>
      <c r="AQ9" s="268">
        <v>0</v>
      </c>
      <c r="AR9" s="268">
        <v>0</v>
      </c>
      <c r="AS9" s="268">
        <v>0</v>
      </c>
      <c r="AT9" s="268">
        <v>17930</v>
      </c>
      <c r="AU9" s="268">
        <v>0</v>
      </c>
      <c r="AV9" s="268">
        <v>0</v>
      </c>
      <c r="AW9" s="268">
        <v>0</v>
      </c>
    </row>
    <row r="10" spans="1:49" x14ac:dyDescent="0.3">
      <c r="A10" s="268" t="s">
        <v>187</v>
      </c>
      <c r="B10" s="291">
        <v>7</v>
      </c>
      <c r="C10" s="268">
        <v>34</v>
      </c>
      <c r="D10" s="268">
        <v>1</v>
      </c>
      <c r="E10" s="268">
        <v>9</v>
      </c>
      <c r="F10" s="268">
        <v>102728</v>
      </c>
      <c r="G10" s="268">
        <v>0</v>
      </c>
      <c r="H10" s="268">
        <v>0</v>
      </c>
      <c r="I10" s="268">
        <v>18300</v>
      </c>
      <c r="J10" s="268">
        <v>8410</v>
      </c>
      <c r="K10" s="268">
        <v>0</v>
      </c>
      <c r="L10" s="268">
        <v>44610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31408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  <c r="AE10" s="268">
        <v>0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  <c r="AL10" s="268">
        <v>0</v>
      </c>
      <c r="AM10" s="268">
        <v>0</v>
      </c>
      <c r="AN10" s="268">
        <v>0</v>
      </c>
      <c r="AO10" s="268">
        <v>0</v>
      </c>
      <c r="AP10" s="268">
        <v>0</v>
      </c>
      <c r="AQ10" s="268">
        <v>0</v>
      </c>
      <c r="AR10" s="268">
        <v>0</v>
      </c>
      <c r="AS10" s="268">
        <v>0</v>
      </c>
      <c r="AT10" s="268">
        <v>0</v>
      </c>
      <c r="AU10" s="268">
        <v>0</v>
      </c>
      <c r="AV10" s="268">
        <v>0</v>
      </c>
      <c r="AW10" s="268">
        <v>0</v>
      </c>
    </row>
    <row r="11" spans="1:49" x14ac:dyDescent="0.3">
      <c r="A11" s="268" t="s">
        <v>188</v>
      </c>
      <c r="B11" s="291">
        <v>8</v>
      </c>
      <c r="C11" s="268">
        <v>34</v>
      </c>
      <c r="D11" s="268">
        <v>1</v>
      </c>
      <c r="E11" s="268">
        <v>10</v>
      </c>
      <c r="F11" s="268">
        <v>14250</v>
      </c>
      <c r="G11" s="268">
        <v>11000</v>
      </c>
      <c r="H11" s="268">
        <v>3250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  <c r="AL11" s="268">
        <v>0</v>
      </c>
      <c r="AM11" s="268">
        <v>0</v>
      </c>
      <c r="AN11" s="268">
        <v>0</v>
      </c>
      <c r="AO11" s="268">
        <v>0</v>
      </c>
      <c r="AP11" s="268">
        <v>0</v>
      </c>
      <c r="AQ11" s="268">
        <v>0</v>
      </c>
      <c r="AR11" s="268">
        <v>0</v>
      </c>
      <c r="AS11" s="268">
        <v>0</v>
      </c>
      <c r="AT11" s="268">
        <v>0</v>
      </c>
      <c r="AU11" s="268">
        <v>0</v>
      </c>
      <c r="AV11" s="268">
        <v>0</v>
      </c>
      <c r="AW11" s="268">
        <v>0</v>
      </c>
    </row>
    <row r="12" spans="1:49" x14ac:dyDescent="0.3">
      <c r="A12" s="268" t="s">
        <v>189</v>
      </c>
      <c r="B12" s="291">
        <v>9</v>
      </c>
      <c r="C12" s="268">
        <v>34</v>
      </c>
      <c r="D12" s="268">
        <v>1</v>
      </c>
      <c r="E12" s="268">
        <v>11</v>
      </c>
      <c r="F12" s="268">
        <v>11450.475061165063</v>
      </c>
      <c r="G12" s="268">
        <v>6450.4750611650625</v>
      </c>
      <c r="H12" s="268">
        <v>5000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  <c r="AL12" s="268">
        <v>0</v>
      </c>
      <c r="AM12" s="268">
        <v>0</v>
      </c>
      <c r="AN12" s="268">
        <v>0</v>
      </c>
      <c r="AO12" s="268">
        <v>0</v>
      </c>
      <c r="AP12" s="268">
        <v>0</v>
      </c>
      <c r="AQ12" s="268">
        <v>0</v>
      </c>
      <c r="AR12" s="268">
        <v>0</v>
      </c>
      <c r="AS12" s="268">
        <v>0</v>
      </c>
      <c r="AT12" s="268">
        <v>0</v>
      </c>
      <c r="AU12" s="268">
        <v>0</v>
      </c>
      <c r="AV12" s="268">
        <v>0</v>
      </c>
      <c r="AW12" s="268">
        <v>0</v>
      </c>
    </row>
    <row r="13" spans="1:49" x14ac:dyDescent="0.3">
      <c r="A13" s="268" t="s">
        <v>190</v>
      </c>
      <c r="B13" s="291">
        <v>10</v>
      </c>
      <c r="C13" s="268">
        <v>34</v>
      </c>
      <c r="D13" s="268">
        <v>2</v>
      </c>
      <c r="E13" s="268">
        <v>1</v>
      </c>
      <c r="F13" s="268">
        <v>105.25</v>
      </c>
      <c r="G13" s="268">
        <v>0</v>
      </c>
      <c r="H13" s="268">
        <v>0</v>
      </c>
      <c r="I13" s="268">
        <v>8</v>
      </c>
      <c r="J13" s="268">
        <v>9.6</v>
      </c>
      <c r="K13" s="268">
        <v>0</v>
      </c>
      <c r="L13" s="268">
        <v>16</v>
      </c>
      <c r="M13" s="268">
        <v>0</v>
      </c>
      <c r="N13" s="268">
        <v>0</v>
      </c>
      <c r="O13" s="268">
        <v>0</v>
      </c>
      <c r="P13" s="268">
        <v>0</v>
      </c>
      <c r="Q13" s="268">
        <v>3.75</v>
      </c>
      <c r="R13" s="268">
        <v>4</v>
      </c>
      <c r="S13" s="268">
        <v>0</v>
      </c>
      <c r="T13" s="268">
        <v>0</v>
      </c>
      <c r="U13" s="268">
        <v>0</v>
      </c>
      <c r="V13" s="268">
        <v>62.900000000000006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  <c r="AL13" s="268">
        <v>0</v>
      </c>
      <c r="AM13" s="268">
        <v>0</v>
      </c>
      <c r="AN13" s="268">
        <v>0</v>
      </c>
      <c r="AO13" s="268">
        <v>0</v>
      </c>
      <c r="AP13" s="268">
        <v>0</v>
      </c>
      <c r="AQ13" s="268">
        <v>0</v>
      </c>
      <c r="AR13" s="268">
        <v>0</v>
      </c>
      <c r="AS13" s="268">
        <v>0</v>
      </c>
      <c r="AT13" s="268">
        <v>1</v>
      </c>
      <c r="AU13" s="268">
        <v>0</v>
      </c>
      <c r="AV13" s="268">
        <v>0</v>
      </c>
      <c r="AW13" s="268">
        <v>0</v>
      </c>
    </row>
    <row r="14" spans="1:49" x14ac:dyDescent="0.3">
      <c r="A14" s="268" t="s">
        <v>191</v>
      </c>
      <c r="B14" s="291">
        <v>11</v>
      </c>
      <c r="C14" s="268">
        <v>34</v>
      </c>
      <c r="D14" s="268">
        <v>2</v>
      </c>
      <c r="E14" s="268">
        <v>2</v>
      </c>
      <c r="F14" s="268">
        <v>14526.079999999998</v>
      </c>
      <c r="G14" s="268">
        <v>0</v>
      </c>
      <c r="H14" s="268">
        <v>0</v>
      </c>
      <c r="I14" s="268">
        <v>1072</v>
      </c>
      <c r="J14" s="268">
        <v>1465.2</v>
      </c>
      <c r="K14" s="268">
        <v>0</v>
      </c>
      <c r="L14" s="268">
        <v>2300</v>
      </c>
      <c r="M14" s="268">
        <v>0</v>
      </c>
      <c r="N14" s="268">
        <v>0</v>
      </c>
      <c r="O14" s="268">
        <v>0</v>
      </c>
      <c r="P14" s="268">
        <v>0</v>
      </c>
      <c r="Q14" s="268">
        <v>564</v>
      </c>
      <c r="R14" s="268">
        <v>608.5</v>
      </c>
      <c r="S14" s="268">
        <v>0</v>
      </c>
      <c r="T14" s="268">
        <v>0</v>
      </c>
      <c r="U14" s="268">
        <v>0</v>
      </c>
      <c r="V14" s="268">
        <v>8364.3799999999992</v>
      </c>
      <c r="W14" s="268">
        <v>0</v>
      </c>
      <c r="X14" s="268">
        <v>0</v>
      </c>
      <c r="Y14" s="268">
        <v>0</v>
      </c>
      <c r="Z14" s="268">
        <v>0</v>
      </c>
      <c r="AA14" s="268">
        <v>0</v>
      </c>
      <c r="AB14" s="268">
        <v>0</v>
      </c>
      <c r="AC14" s="268">
        <v>0</v>
      </c>
      <c r="AD14" s="268">
        <v>0</v>
      </c>
      <c r="AE14" s="268">
        <v>0</v>
      </c>
      <c r="AF14" s="268">
        <v>0</v>
      </c>
      <c r="AG14" s="268">
        <v>0</v>
      </c>
      <c r="AH14" s="268">
        <v>0</v>
      </c>
      <c r="AI14" s="268">
        <v>0</v>
      </c>
      <c r="AJ14" s="268">
        <v>0</v>
      </c>
      <c r="AK14" s="268">
        <v>0</v>
      </c>
      <c r="AL14" s="268">
        <v>0</v>
      </c>
      <c r="AM14" s="268">
        <v>0</v>
      </c>
      <c r="AN14" s="268">
        <v>0</v>
      </c>
      <c r="AO14" s="268">
        <v>0</v>
      </c>
      <c r="AP14" s="268">
        <v>0</v>
      </c>
      <c r="AQ14" s="268">
        <v>0</v>
      </c>
      <c r="AR14" s="268">
        <v>0</v>
      </c>
      <c r="AS14" s="268">
        <v>0</v>
      </c>
      <c r="AT14" s="268">
        <v>152</v>
      </c>
      <c r="AU14" s="268">
        <v>0</v>
      </c>
      <c r="AV14" s="268">
        <v>0</v>
      </c>
      <c r="AW14" s="268">
        <v>0</v>
      </c>
    </row>
    <row r="15" spans="1:49" x14ac:dyDescent="0.3">
      <c r="A15" s="268" t="s">
        <v>192</v>
      </c>
      <c r="B15" s="291">
        <v>12</v>
      </c>
      <c r="C15" s="268">
        <v>34</v>
      </c>
      <c r="D15" s="268">
        <v>2</v>
      </c>
      <c r="E15" s="268">
        <v>3</v>
      </c>
      <c r="F15" s="268">
        <v>86</v>
      </c>
      <c r="G15" s="268">
        <v>0</v>
      </c>
      <c r="H15" s="268">
        <v>0</v>
      </c>
      <c r="I15" s="268">
        <v>0</v>
      </c>
      <c r="J15" s="268">
        <v>44</v>
      </c>
      <c r="K15" s="268">
        <v>0</v>
      </c>
      <c r="L15" s="268">
        <v>42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8">
        <v>0</v>
      </c>
      <c r="AF15" s="268">
        <v>0</v>
      </c>
      <c r="AG15" s="268">
        <v>0</v>
      </c>
      <c r="AH15" s="268">
        <v>0</v>
      </c>
      <c r="AI15" s="268">
        <v>0</v>
      </c>
      <c r="AJ15" s="268">
        <v>0</v>
      </c>
      <c r="AK15" s="268">
        <v>0</v>
      </c>
      <c r="AL15" s="268">
        <v>0</v>
      </c>
      <c r="AM15" s="268">
        <v>0</v>
      </c>
      <c r="AN15" s="268">
        <v>0</v>
      </c>
      <c r="AO15" s="268">
        <v>0</v>
      </c>
      <c r="AP15" s="268">
        <v>0</v>
      </c>
      <c r="AQ15" s="268">
        <v>0</v>
      </c>
      <c r="AR15" s="268">
        <v>0</v>
      </c>
      <c r="AS15" s="268">
        <v>0</v>
      </c>
      <c r="AT15" s="268">
        <v>0</v>
      </c>
      <c r="AU15" s="268">
        <v>0</v>
      </c>
      <c r="AV15" s="268">
        <v>0</v>
      </c>
      <c r="AW15" s="268">
        <v>0</v>
      </c>
    </row>
    <row r="16" spans="1:49" x14ac:dyDescent="0.3">
      <c r="A16" s="268" t="s">
        <v>180</v>
      </c>
      <c r="B16" s="291">
        <v>2017</v>
      </c>
      <c r="C16" s="268">
        <v>34</v>
      </c>
      <c r="D16" s="268">
        <v>2</v>
      </c>
      <c r="E16" s="268">
        <v>4</v>
      </c>
      <c r="F16" s="268">
        <v>672.5</v>
      </c>
      <c r="G16" s="268">
        <v>0</v>
      </c>
      <c r="H16" s="268">
        <v>0</v>
      </c>
      <c r="I16" s="268">
        <v>0</v>
      </c>
      <c r="J16" s="268">
        <v>185</v>
      </c>
      <c r="K16" s="268">
        <v>0</v>
      </c>
      <c r="L16" s="268">
        <v>341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  <c r="R16" s="268">
        <v>46.5</v>
      </c>
      <c r="S16" s="268">
        <v>0</v>
      </c>
      <c r="T16" s="268">
        <v>0</v>
      </c>
      <c r="U16" s="268">
        <v>0</v>
      </c>
      <c r="V16" s="268">
        <v>100</v>
      </c>
      <c r="W16" s="268">
        <v>0</v>
      </c>
      <c r="X16" s="268">
        <v>0</v>
      </c>
      <c r="Y16" s="268">
        <v>0</v>
      </c>
      <c r="Z16" s="268">
        <v>0</v>
      </c>
      <c r="AA16" s="268">
        <v>0</v>
      </c>
      <c r="AB16" s="268">
        <v>0</v>
      </c>
      <c r="AC16" s="268">
        <v>0</v>
      </c>
      <c r="AD16" s="268">
        <v>0</v>
      </c>
      <c r="AE16" s="268">
        <v>0</v>
      </c>
      <c r="AF16" s="268">
        <v>0</v>
      </c>
      <c r="AG16" s="268">
        <v>0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0</v>
      </c>
      <c r="AQ16" s="268">
        <v>0</v>
      </c>
      <c r="AR16" s="268">
        <v>0</v>
      </c>
      <c r="AS16" s="268">
        <v>0</v>
      </c>
      <c r="AT16" s="268">
        <v>0</v>
      </c>
      <c r="AU16" s="268">
        <v>0</v>
      </c>
      <c r="AV16" s="268">
        <v>0</v>
      </c>
      <c r="AW16" s="268">
        <v>0</v>
      </c>
    </row>
    <row r="17" spans="3:49" x14ac:dyDescent="0.3">
      <c r="C17" s="268">
        <v>34</v>
      </c>
      <c r="D17" s="268">
        <v>2</v>
      </c>
      <c r="E17" s="268">
        <v>6</v>
      </c>
      <c r="F17" s="268">
        <v>4479879</v>
      </c>
      <c r="G17" s="268">
        <v>0</v>
      </c>
      <c r="H17" s="268">
        <v>0</v>
      </c>
      <c r="I17" s="268">
        <v>171499</v>
      </c>
      <c r="J17" s="268">
        <v>456946</v>
      </c>
      <c r="K17" s="268">
        <v>0</v>
      </c>
      <c r="L17" s="268">
        <v>1469707</v>
      </c>
      <c r="M17" s="268">
        <v>0</v>
      </c>
      <c r="N17" s="268">
        <v>0</v>
      </c>
      <c r="O17" s="268">
        <v>0</v>
      </c>
      <c r="P17" s="268">
        <v>0</v>
      </c>
      <c r="Q17" s="268">
        <v>110342</v>
      </c>
      <c r="R17" s="268">
        <v>166978</v>
      </c>
      <c r="S17" s="268">
        <v>0</v>
      </c>
      <c r="T17" s="268">
        <v>0</v>
      </c>
      <c r="U17" s="268">
        <v>0</v>
      </c>
      <c r="V17" s="268">
        <v>2086535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0</v>
      </c>
      <c r="AC17" s="268">
        <v>0</v>
      </c>
      <c r="AD17" s="268">
        <v>0</v>
      </c>
      <c r="AE17" s="268">
        <v>0</v>
      </c>
      <c r="AF17" s="268">
        <v>0</v>
      </c>
      <c r="AG17" s="268">
        <v>0</v>
      </c>
      <c r="AH17" s="268">
        <v>0</v>
      </c>
      <c r="AI17" s="268">
        <v>0</v>
      </c>
      <c r="AJ17" s="268">
        <v>0</v>
      </c>
      <c r="AK17" s="268">
        <v>0</v>
      </c>
      <c r="AL17" s="268">
        <v>0</v>
      </c>
      <c r="AM17" s="268">
        <v>0</v>
      </c>
      <c r="AN17" s="268">
        <v>0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17872</v>
      </c>
      <c r="AU17" s="268">
        <v>0</v>
      </c>
      <c r="AV17" s="268">
        <v>0</v>
      </c>
      <c r="AW17" s="268">
        <v>0</v>
      </c>
    </row>
    <row r="18" spans="3:49" x14ac:dyDescent="0.3">
      <c r="C18" s="268">
        <v>34</v>
      </c>
      <c r="D18" s="268">
        <v>2</v>
      </c>
      <c r="E18" s="268">
        <v>9</v>
      </c>
      <c r="F18" s="268">
        <v>61860</v>
      </c>
      <c r="G18" s="268">
        <v>0</v>
      </c>
      <c r="H18" s="268">
        <v>0</v>
      </c>
      <c r="I18" s="268">
        <v>11640</v>
      </c>
      <c r="J18" s="268">
        <v>14790</v>
      </c>
      <c r="K18" s="268">
        <v>0</v>
      </c>
      <c r="L18" s="268">
        <v>35430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0</v>
      </c>
      <c r="V18" s="268">
        <v>0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0</v>
      </c>
      <c r="AD18" s="268">
        <v>0</v>
      </c>
      <c r="AE18" s="268">
        <v>0</v>
      </c>
      <c r="AF18" s="268">
        <v>0</v>
      </c>
      <c r="AG18" s="268">
        <v>0</v>
      </c>
      <c r="AH18" s="268">
        <v>0</v>
      </c>
      <c r="AI18" s="268">
        <v>0</v>
      </c>
      <c r="AJ18" s="268">
        <v>0</v>
      </c>
      <c r="AK18" s="268">
        <v>0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0</v>
      </c>
      <c r="AU18" s="268">
        <v>0</v>
      </c>
      <c r="AV18" s="268">
        <v>0</v>
      </c>
      <c r="AW18" s="268">
        <v>0</v>
      </c>
    </row>
    <row r="19" spans="3:49" x14ac:dyDescent="0.3">
      <c r="C19" s="268">
        <v>34</v>
      </c>
      <c r="D19" s="268">
        <v>2</v>
      </c>
      <c r="E19" s="268">
        <v>10</v>
      </c>
      <c r="F19" s="268">
        <v>12600</v>
      </c>
      <c r="G19" s="268">
        <v>12600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0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</row>
    <row r="20" spans="3:49" x14ac:dyDescent="0.3">
      <c r="C20" s="268">
        <v>34</v>
      </c>
      <c r="D20" s="268">
        <v>2</v>
      </c>
      <c r="E20" s="268">
        <v>11</v>
      </c>
      <c r="F20" s="268">
        <v>11450.475061165063</v>
      </c>
      <c r="G20" s="268">
        <v>6450.4750611650625</v>
      </c>
      <c r="H20" s="268">
        <v>5000</v>
      </c>
      <c r="I20" s="268">
        <v>0</v>
      </c>
      <c r="J20" s="268">
        <v>0</v>
      </c>
      <c r="K20" s="268">
        <v>0</v>
      </c>
      <c r="L20" s="268">
        <v>0</v>
      </c>
      <c r="M20" s="268">
        <v>0</v>
      </c>
      <c r="N20" s="268">
        <v>0</v>
      </c>
      <c r="O20" s="268">
        <v>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  <c r="Y20" s="268">
        <v>0</v>
      </c>
      <c r="Z20" s="268">
        <v>0</v>
      </c>
      <c r="AA20" s="268">
        <v>0</v>
      </c>
      <c r="AB20" s="268">
        <v>0</v>
      </c>
      <c r="AC20" s="268">
        <v>0</v>
      </c>
      <c r="AD20" s="268">
        <v>0</v>
      </c>
      <c r="AE20" s="268">
        <v>0</v>
      </c>
      <c r="AF20" s="268">
        <v>0</v>
      </c>
      <c r="AG20" s="268">
        <v>0</v>
      </c>
      <c r="AH20" s="268">
        <v>0</v>
      </c>
      <c r="AI20" s="268">
        <v>0</v>
      </c>
      <c r="AJ20" s="268">
        <v>0</v>
      </c>
      <c r="AK20" s="268">
        <v>0</v>
      </c>
      <c r="AL20" s="268">
        <v>0</v>
      </c>
      <c r="AM20" s="268">
        <v>0</v>
      </c>
      <c r="AN20" s="268">
        <v>0</v>
      </c>
      <c r="AO20" s="268">
        <v>0</v>
      </c>
      <c r="AP20" s="268">
        <v>0</v>
      </c>
      <c r="AQ20" s="268">
        <v>0</v>
      </c>
      <c r="AR20" s="268">
        <v>0</v>
      </c>
      <c r="AS20" s="268">
        <v>0</v>
      </c>
      <c r="AT20" s="268">
        <v>0</v>
      </c>
      <c r="AU20" s="268">
        <v>0</v>
      </c>
      <c r="AV20" s="268">
        <v>0</v>
      </c>
      <c r="AW20" s="268">
        <v>0</v>
      </c>
    </row>
    <row r="21" spans="3:49" x14ac:dyDescent="0.3">
      <c r="C21" s="268">
        <v>34</v>
      </c>
      <c r="D21" s="268">
        <v>3</v>
      </c>
      <c r="E21" s="268">
        <v>1</v>
      </c>
      <c r="F21" s="268">
        <v>104.25</v>
      </c>
      <c r="G21" s="268">
        <v>0</v>
      </c>
      <c r="H21" s="268">
        <v>0</v>
      </c>
      <c r="I21" s="268">
        <v>7</v>
      </c>
      <c r="J21" s="268">
        <v>10.6</v>
      </c>
      <c r="K21" s="268">
        <v>0</v>
      </c>
      <c r="L21" s="268">
        <v>16</v>
      </c>
      <c r="M21" s="268">
        <v>0</v>
      </c>
      <c r="N21" s="268">
        <v>0</v>
      </c>
      <c r="O21" s="268">
        <v>0</v>
      </c>
      <c r="P21" s="268">
        <v>0</v>
      </c>
      <c r="Q21" s="268">
        <v>3.75</v>
      </c>
      <c r="R21" s="268">
        <v>4</v>
      </c>
      <c r="S21" s="268">
        <v>0</v>
      </c>
      <c r="T21" s="268">
        <v>0</v>
      </c>
      <c r="U21" s="268">
        <v>0</v>
      </c>
      <c r="V21" s="268">
        <v>61.900000000000006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  <c r="AP21" s="268">
        <v>0</v>
      </c>
      <c r="AQ21" s="268">
        <v>0</v>
      </c>
      <c r="AR21" s="268">
        <v>0</v>
      </c>
      <c r="AS21" s="268">
        <v>0</v>
      </c>
      <c r="AT21" s="268">
        <v>1</v>
      </c>
      <c r="AU21" s="268">
        <v>0</v>
      </c>
      <c r="AV21" s="268">
        <v>0</v>
      </c>
      <c r="AW21" s="268">
        <v>0</v>
      </c>
    </row>
    <row r="22" spans="3:49" x14ac:dyDescent="0.3">
      <c r="C22" s="268">
        <v>34</v>
      </c>
      <c r="D22" s="268">
        <v>3</v>
      </c>
      <c r="E22" s="268">
        <v>2</v>
      </c>
      <c r="F22" s="268">
        <v>16707.599999999999</v>
      </c>
      <c r="G22" s="268">
        <v>0</v>
      </c>
      <c r="H22" s="268">
        <v>0</v>
      </c>
      <c r="I22" s="268">
        <v>968</v>
      </c>
      <c r="J22" s="268">
        <v>1788.8</v>
      </c>
      <c r="K22" s="268">
        <v>0</v>
      </c>
      <c r="L22" s="268">
        <v>2704.8</v>
      </c>
      <c r="M22" s="268">
        <v>0</v>
      </c>
      <c r="N22" s="268">
        <v>0</v>
      </c>
      <c r="O22" s="268">
        <v>0</v>
      </c>
      <c r="P22" s="268">
        <v>0</v>
      </c>
      <c r="Q22" s="268">
        <v>652</v>
      </c>
      <c r="R22" s="268">
        <v>659.5</v>
      </c>
      <c r="S22" s="268">
        <v>0</v>
      </c>
      <c r="T22" s="268">
        <v>0</v>
      </c>
      <c r="U22" s="268">
        <v>0</v>
      </c>
      <c r="V22" s="268">
        <v>9763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0</v>
      </c>
      <c r="AH22" s="268">
        <v>0</v>
      </c>
      <c r="AI22" s="268">
        <v>0</v>
      </c>
      <c r="AJ22" s="268">
        <v>0</v>
      </c>
      <c r="AK22" s="268">
        <v>0</v>
      </c>
      <c r="AL22" s="268">
        <v>0</v>
      </c>
      <c r="AM22" s="268">
        <v>0</v>
      </c>
      <c r="AN22" s="268">
        <v>0</v>
      </c>
      <c r="AO22" s="268">
        <v>0</v>
      </c>
      <c r="AP22" s="268">
        <v>0</v>
      </c>
      <c r="AQ22" s="268">
        <v>0</v>
      </c>
      <c r="AR22" s="268">
        <v>0</v>
      </c>
      <c r="AS22" s="268">
        <v>0</v>
      </c>
      <c r="AT22" s="268">
        <v>171.5</v>
      </c>
      <c r="AU22" s="268">
        <v>0</v>
      </c>
      <c r="AV22" s="268">
        <v>0</v>
      </c>
      <c r="AW22" s="268">
        <v>0</v>
      </c>
    </row>
    <row r="23" spans="3:49" x14ac:dyDescent="0.3">
      <c r="C23" s="268">
        <v>34</v>
      </c>
      <c r="D23" s="268">
        <v>3</v>
      </c>
      <c r="E23" s="268">
        <v>3</v>
      </c>
      <c r="F23" s="268">
        <v>91.800000000000011</v>
      </c>
      <c r="G23" s="268">
        <v>0</v>
      </c>
      <c r="H23" s="268">
        <v>0</v>
      </c>
      <c r="I23" s="268">
        <v>0</v>
      </c>
      <c r="J23" s="268">
        <v>44.800000000000004</v>
      </c>
      <c r="K23" s="268">
        <v>0</v>
      </c>
      <c r="L23" s="268">
        <v>47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0</v>
      </c>
      <c r="AJ23" s="268">
        <v>0</v>
      </c>
      <c r="AK23" s="268">
        <v>0</v>
      </c>
      <c r="AL23" s="268">
        <v>0</v>
      </c>
      <c r="AM23" s="268">
        <v>0</v>
      </c>
      <c r="AN23" s="268">
        <v>0</v>
      </c>
      <c r="AO23" s="268">
        <v>0</v>
      </c>
      <c r="AP23" s="268">
        <v>0</v>
      </c>
      <c r="AQ23" s="268">
        <v>0</v>
      </c>
      <c r="AR23" s="268">
        <v>0</v>
      </c>
      <c r="AS23" s="268">
        <v>0</v>
      </c>
      <c r="AT23" s="268">
        <v>0</v>
      </c>
      <c r="AU23" s="268">
        <v>0</v>
      </c>
      <c r="AV23" s="268">
        <v>0</v>
      </c>
      <c r="AW23" s="268">
        <v>0</v>
      </c>
    </row>
    <row r="24" spans="3:49" x14ac:dyDescent="0.3">
      <c r="C24" s="268">
        <v>34</v>
      </c>
      <c r="D24" s="268">
        <v>3</v>
      </c>
      <c r="E24" s="268">
        <v>4</v>
      </c>
      <c r="F24" s="268">
        <v>699.45</v>
      </c>
      <c r="G24" s="268">
        <v>0</v>
      </c>
      <c r="H24" s="268">
        <v>0</v>
      </c>
      <c r="I24" s="268">
        <v>0</v>
      </c>
      <c r="J24" s="268">
        <v>176.20000000000002</v>
      </c>
      <c r="K24" s="268">
        <v>0</v>
      </c>
      <c r="L24" s="268">
        <v>380</v>
      </c>
      <c r="M24" s="268">
        <v>0</v>
      </c>
      <c r="N24" s="268">
        <v>0</v>
      </c>
      <c r="O24" s="268">
        <v>0</v>
      </c>
      <c r="P24" s="268">
        <v>0</v>
      </c>
      <c r="Q24" s="268">
        <v>0</v>
      </c>
      <c r="R24" s="268">
        <v>37</v>
      </c>
      <c r="S24" s="268">
        <v>0</v>
      </c>
      <c r="T24" s="268">
        <v>0</v>
      </c>
      <c r="U24" s="268">
        <v>0</v>
      </c>
      <c r="V24" s="268">
        <v>106.25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  <c r="AP24" s="268">
        <v>0</v>
      </c>
      <c r="AQ24" s="268">
        <v>0</v>
      </c>
      <c r="AR24" s="268">
        <v>0</v>
      </c>
      <c r="AS24" s="268">
        <v>0</v>
      </c>
      <c r="AT24" s="268">
        <v>0</v>
      </c>
      <c r="AU24" s="268">
        <v>0</v>
      </c>
      <c r="AV24" s="268">
        <v>0</v>
      </c>
      <c r="AW24" s="268">
        <v>0</v>
      </c>
    </row>
    <row r="25" spans="3:49" x14ac:dyDescent="0.3">
      <c r="C25" s="268">
        <v>34</v>
      </c>
      <c r="D25" s="268">
        <v>3</v>
      </c>
      <c r="E25" s="268">
        <v>6</v>
      </c>
      <c r="F25" s="268">
        <v>4524408</v>
      </c>
      <c r="G25" s="268">
        <v>0</v>
      </c>
      <c r="H25" s="268">
        <v>0</v>
      </c>
      <c r="I25" s="268">
        <v>141793</v>
      </c>
      <c r="J25" s="268">
        <v>483287</v>
      </c>
      <c r="K25" s="268">
        <v>0</v>
      </c>
      <c r="L25" s="268">
        <v>1477210</v>
      </c>
      <c r="M25" s="268">
        <v>0</v>
      </c>
      <c r="N25" s="268">
        <v>0</v>
      </c>
      <c r="O25" s="268">
        <v>0</v>
      </c>
      <c r="P25" s="268">
        <v>0</v>
      </c>
      <c r="Q25" s="268">
        <v>110511</v>
      </c>
      <c r="R25" s="268">
        <v>166207</v>
      </c>
      <c r="S25" s="268">
        <v>0</v>
      </c>
      <c r="T25" s="268">
        <v>0</v>
      </c>
      <c r="U25" s="268">
        <v>0</v>
      </c>
      <c r="V25" s="268">
        <v>2127379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  <c r="AP25" s="268">
        <v>0</v>
      </c>
      <c r="AQ25" s="268">
        <v>0</v>
      </c>
      <c r="AR25" s="268">
        <v>0</v>
      </c>
      <c r="AS25" s="268">
        <v>0</v>
      </c>
      <c r="AT25" s="268">
        <v>18021</v>
      </c>
      <c r="AU25" s="268">
        <v>0</v>
      </c>
      <c r="AV25" s="268">
        <v>0</v>
      </c>
      <c r="AW25" s="268">
        <v>0</v>
      </c>
    </row>
    <row r="26" spans="3:49" x14ac:dyDescent="0.3">
      <c r="C26" s="268">
        <v>34</v>
      </c>
      <c r="D26" s="268">
        <v>3</v>
      </c>
      <c r="E26" s="268">
        <v>7</v>
      </c>
      <c r="F26" s="268">
        <v>11299</v>
      </c>
      <c r="G26" s="268">
        <v>0</v>
      </c>
      <c r="H26" s="268">
        <v>0</v>
      </c>
      <c r="I26" s="268">
        <v>0</v>
      </c>
      <c r="J26" s="268">
        <v>0</v>
      </c>
      <c r="K26" s="268">
        <v>0</v>
      </c>
      <c r="L26" s="268">
        <v>8899</v>
      </c>
      <c r="M26" s="268">
        <v>0</v>
      </c>
      <c r="N26" s="268">
        <v>0</v>
      </c>
      <c r="O26" s="268">
        <v>0</v>
      </c>
      <c r="P26" s="268">
        <v>0</v>
      </c>
      <c r="Q26" s="268">
        <v>0</v>
      </c>
      <c r="R26" s="268">
        <v>0</v>
      </c>
      <c r="S26" s="268">
        <v>0</v>
      </c>
      <c r="T26" s="268">
        <v>0</v>
      </c>
      <c r="U26" s="268">
        <v>0</v>
      </c>
      <c r="V26" s="268">
        <v>2400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0</v>
      </c>
      <c r="AJ26" s="268">
        <v>0</v>
      </c>
      <c r="AK26" s="268">
        <v>0</v>
      </c>
      <c r="AL26" s="268">
        <v>0</v>
      </c>
      <c r="AM26" s="268">
        <v>0</v>
      </c>
      <c r="AN26" s="268">
        <v>0</v>
      </c>
      <c r="AO26" s="268">
        <v>0</v>
      </c>
      <c r="AP26" s="268">
        <v>0</v>
      </c>
      <c r="AQ26" s="268">
        <v>0</v>
      </c>
      <c r="AR26" s="268">
        <v>0</v>
      </c>
      <c r="AS26" s="268">
        <v>0</v>
      </c>
      <c r="AT26" s="268">
        <v>0</v>
      </c>
      <c r="AU26" s="268">
        <v>0</v>
      </c>
      <c r="AV26" s="268">
        <v>0</v>
      </c>
      <c r="AW26" s="268">
        <v>0</v>
      </c>
    </row>
    <row r="27" spans="3:49" x14ac:dyDescent="0.3">
      <c r="C27" s="268">
        <v>34</v>
      </c>
      <c r="D27" s="268">
        <v>3</v>
      </c>
      <c r="E27" s="268">
        <v>9</v>
      </c>
      <c r="F27" s="268">
        <v>93661</v>
      </c>
      <c r="G27" s="268">
        <v>0</v>
      </c>
      <c r="H27" s="268">
        <v>0</v>
      </c>
      <c r="I27" s="268">
        <v>11640</v>
      </c>
      <c r="J27" s="268">
        <v>15950</v>
      </c>
      <c r="K27" s="268">
        <v>0</v>
      </c>
      <c r="L27" s="268">
        <v>43399</v>
      </c>
      <c r="M27" s="268">
        <v>0</v>
      </c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22672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  <c r="AP27" s="268">
        <v>0</v>
      </c>
      <c r="AQ27" s="268">
        <v>0</v>
      </c>
      <c r="AR27" s="268">
        <v>0</v>
      </c>
      <c r="AS27" s="268">
        <v>0</v>
      </c>
      <c r="AT27" s="268">
        <v>0</v>
      </c>
      <c r="AU27" s="268">
        <v>0</v>
      </c>
      <c r="AV27" s="268">
        <v>0</v>
      </c>
      <c r="AW27" s="268">
        <v>0</v>
      </c>
    </row>
    <row r="28" spans="3:49" x14ac:dyDescent="0.3">
      <c r="C28" s="268">
        <v>34</v>
      </c>
      <c r="D28" s="268">
        <v>3</v>
      </c>
      <c r="E28" s="268">
        <v>11</v>
      </c>
      <c r="F28" s="268">
        <v>11450.475061165063</v>
      </c>
      <c r="G28" s="268">
        <v>6450.4750611650625</v>
      </c>
      <c r="H28" s="268">
        <v>5000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268">
        <v>0</v>
      </c>
      <c r="O28" s="268">
        <v>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8">
        <v>0</v>
      </c>
      <c r="AF28" s="268">
        <v>0</v>
      </c>
      <c r="AG28" s="268">
        <v>0</v>
      </c>
      <c r="AH28" s="268">
        <v>0</v>
      </c>
      <c r="AI28" s="268">
        <v>0</v>
      </c>
      <c r="AJ28" s="268">
        <v>0</v>
      </c>
      <c r="AK28" s="268">
        <v>0</v>
      </c>
      <c r="AL28" s="268">
        <v>0</v>
      </c>
      <c r="AM28" s="268">
        <v>0</v>
      </c>
      <c r="AN28" s="268">
        <v>0</v>
      </c>
      <c r="AO28" s="268">
        <v>0</v>
      </c>
      <c r="AP28" s="268">
        <v>0</v>
      </c>
      <c r="AQ28" s="268">
        <v>0</v>
      </c>
      <c r="AR28" s="268">
        <v>0</v>
      </c>
      <c r="AS28" s="268">
        <v>0</v>
      </c>
      <c r="AT28" s="268">
        <v>0</v>
      </c>
      <c r="AU28" s="268">
        <v>0</v>
      </c>
      <c r="AV28" s="268">
        <v>0</v>
      </c>
      <c r="AW28" s="268">
        <v>0</v>
      </c>
    </row>
    <row r="29" spans="3:49" x14ac:dyDescent="0.3">
      <c r="C29" s="268">
        <v>34</v>
      </c>
      <c r="D29" s="268">
        <v>4</v>
      </c>
      <c r="E29" s="268">
        <v>1</v>
      </c>
      <c r="F29" s="268">
        <v>101.25</v>
      </c>
      <c r="G29" s="268">
        <v>0</v>
      </c>
      <c r="H29" s="268">
        <v>0</v>
      </c>
      <c r="I29" s="268">
        <v>7</v>
      </c>
      <c r="J29" s="268">
        <v>10.6</v>
      </c>
      <c r="K29" s="268">
        <v>0</v>
      </c>
      <c r="L29" s="268">
        <v>15</v>
      </c>
      <c r="M29" s="268">
        <v>0</v>
      </c>
      <c r="N29" s="268">
        <v>0</v>
      </c>
      <c r="O29" s="268">
        <v>0</v>
      </c>
      <c r="P29" s="268">
        <v>0</v>
      </c>
      <c r="Q29" s="268">
        <v>3.75</v>
      </c>
      <c r="R29" s="268">
        <v>4</v>
      </c>
      <c r="S29" s="268">
        <v>0</v>
      </c>
      <c r="T29" s="268">
        <v>0</v>
      </c>
      <c r="U29" s="268">
        <v>0</v>
      </c>
      <c r="V29" s="268">
        <v>59.900000000000006</v>
      </c>
      <c r="W29" s="268">
        <v>0</v>
      </c>
      <c r="X29" s="268">
        <v>0</v>
      </c>
      <c r="Y29" s="268">
        <v>0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8">
        <v>0</v>
      </c>
      <c r="AF29" s="268">
        <v>0</v>
      </c>
      <c r="AG29" s="268">
        <v>0</v>
      </c>
      <c r="AH29" s="268">
        <v>0</v>
      </c>
      <c r="AI29" s="268">
        <v>0</v>
      </c>
      <c r="AJ29" s="268">
        <v>0</v>
      </c>
      <c r="AK29" s="268">
        <v>0</v>
      </c>
      <c r="AL29" s="268">
        <v>0</v>
      </c>
      <c r="AM29" s="268">
        <v>0</v>
      </c>
      <c r="AN29" s="268">
        <v>0</v>
      </c>
      <c r="AO29" s="268">
        <v>0</v>
      </c>
      <c r="AP29" s="268">
        <v>0</v>
      </c>
      <c r="AQ29" s="268">
        <v>0</v>
      </c>
      <c r="AR29" s="268">
        <v>0</v>
      </c>
      <c r="AS29" s="268">
        <v>0</v>
      </c>
      <c r="AT29" s="268">
        <v>1</v>
      </c>
      <c r="AU29" s="268">
        <v>0</v>
      </c>
      <c r="AV29" s="268">
        <v>0</v>
      </c>
      <c r="AW29" s="268">
        <v>0</v>
      </c>
    </row>
    <row r="30" spans="3:49" x14ac:dyDescent="0.3">
      <c r="C30" s="268">
        <v>34</v>
      </c>
      <c r="D30" s="268">
        <v>4</v>
      </c>
      <c r="E30" s="268">
        <v>2</v>
      </c>
      <c r="F30" s="268">
        <v>14468.3</v>
      </c>
      <c r="G30" s="268">
        <v>0</v>
      </c>
      <c r="H30" s="268">
        <v>0</v>
      </c>
      <c r="I30" s="268">
        <v>880</v>
      </c>
      <c r="J30" s="268">
        <v>1624</v>
      </c>
      <c r="K30" s="268">
        <v>0</v>
      </c>
      <c r="L30" s="268">
        <v>2216.8000000000002</v>
      </c>
      <c r="M30" s="268">
        <v>0</v>
      </c>
      <c r="N30" s="268">
        <v>0</v>
      </c>
      <c r="O30" s="268">
        <v>0</v>
      </c>
      <c r="P30" s="268">
        <v>0</v>
      </c>
      <c r="Q30" s="268">
        <v>537</v>
      </c>
      <c r="R30" s="268">
        <v>630.5</v>
      </c>
      <c r="S30" s="268">
        <v>0</v>
      </c>
      <c r="T30" s="268">
        <v>0</v>
      </c>
      <c r="U30" s="268">
        <v>0</v>
      </c>
      <c r="V30" s="268">
        <v>8424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0</v>
      </c>
      <c r="AD30" s="268">
        <v>0</v>
      </c>
      <c r="AE30" s="268">
        <v>0</v>
      </c>
      <c r="AF30" s="268">
        <v>0</v>
      </c>
      <c r="AG30" s="268">
        <v>0</v>
      </c>
      <c r="AH30" s="268">
        <v>0</v>
      </c>
      <c r="AI30" s="268">
        <v>0</v>
      </c>
      <c r="AJ30" s="268">
        <v>0</v>
      </c>
      <c r="AK30" s="268">
        <v>0</v>
      </c>
      <c r="AL30" s="268">
        <v>0</v>
      </c>
      <c r="AM30" s="268">
        <v>0</v>
      </c>
      <c r="AN30" s="268">
        <v>0</v>
      </c>
      <c r="AO30" s="268">
        <v>0</v>
      </c>
      <c r="AP30" s="268">
        <v>0</v>
      </c>
      <c r="AQ30" s="268">
        <v>0</v>
      </c>
      <c r="AR30" s="268">
        <v>0</v>
      </c>
      <c r="AS30" s="268">
        <v>0</v>
      </c>
      <c r="AT30" s="268">
        <v>156</v>
      </c>
      <c r="AU30" s="268">
        <v>0</v>
      </c>
      <c r="AV30" s="268">
        <v>0</v>
      </c>
      <c r="AW30" s="268">
        <v>0</v>
      </c>
    </row>
    <row r="31" spans="3:49" x14ac:dyDescent="0.3">
      <c r="C31" s="268">
        <v>34</v>
      </c>
      <c r="D31" s="268">
        <v>4</v>
      </c>
      <c r="E31" s="268">
        <v>3</v>
      </c>
      <c r="F31" s="268">
        <v>110.6</v>
      </c>
      <c r="G31" s="268">
        <v>0</v>
      </c>
      <c r="H31" s="268">
        <v>0</v>
      </c>
      <c r="I31" s="268">
        <v>0</v>
      </c>
      <c r="J31" s="268">
        <v>64</v>
      </c>
      <c r="K31" s="268">
        <v>0</v>
      </c>
      <c r="L31" s="268">
        <v>46.6</v>
      </c>
      <c r="M31" s="268">
        <v>0</v>
      </c>
      <c r="N31" s="268">
        <v>0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8">
        <v>0</v>
      </c>
      <c r="AF31" s="268">
        <v>0</v>
      </c>
      <c r="AG31" s="268">
        <v>0</v>
      </c>
      <c r="AH31" s="268">
        <v>0</v>
      </c>
      <c r="AI31" s="268">
        <v>0</v>
      </c>
      <c r="AJ31" s="268">
        <v>0</v>
      </c>
      <c r="AK31" s="268">
        <v>0</v>
      </c>
      <c r="AL31" s="268">
        <v>0</v>
      </c>
      <c r="AM31" s="268">
        <v>0</v>
      </c>
      <c r="AN31" s="268">
        <v>0</v>
      </c>
      <c r="AO31" s="268">
        <v>0</v>
      </c>
      <c r="AP31" s="268">
        <v>0</v>
      </c>
      <c r="AQ31" s="268">
        <v>0</v>
      </c>
      <c r="AR31" s="268">
        <v>0</v>
      </c>
      <c r="AS31" s="268">
        <v>0</v>
      </c>
      <c r="AT31" s="268">
        <v>0</v>
      </c>
      <c r="AU31" s="268">
        <v>0</v>
      </c>
      <c r="AV31" s="268">
        <v>0</v>
      </c>
      <c r="AW31" s="268">
        <v>0</v>
      </c>
    </row>
    <row r="32" spans="3:49" x14ac:dyDescent="0.3">
      <c r="C32" s="268">
        <v>34</v>
      </c>
      <c r="D32" s="268">
        <v>4</v>
      </c>
      <c r="E32" s="268">
        <v>4</v>
      </c>
      <c r="F32" s="268">
        <v>764.1</v>
      </c>
      <c r="G32" s="268">
        <v>0</v>
      </c>
      <c r="H32" s="268">
        <v>0</v>
      </c>
      <c r="I32" s="268">
        <v>0</v>
      </c>
      <c r="J32" s="268">
        <v>184.6</v>
      </c>
      <c r="K32" s="268">
        <v>0</v>
      </c>
      <c r="L32" s="268">
        <v>412</v>
      </c>
      <c r="M32" s="268">
        <v>0</v>
      </c>
      <c r="N32" s="268">
        <v>0</v>
      </c>
      <c r="O32" s="268">
        <v>0</v>
      </c>
      <c r="P32" s="268">
        <v>0</v>
      </c>
      <c r="Q32" s="268">
        <v>0</v>
      </c>
      <c r="R32" s="268">
        <v>30</v>
      </c>
      <c r="S32" s="268">
        <v>0</v>
      </c>
      <c r="T32" s="268">
        <v>0</v>
      </c>
      <c r="U32" s="268">
        <v>0</v>
      </c>
      <c r="V32" s="268">
        <v>137.5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0</v>
      </c>
      <c r="AJ32" s="268">
        <v>0</v>
      </c>
      <c r="AK32" s="268">
        <v>0</v>
      </c>
      <c r="AL32" s="268">
        <v>0</v>
      </c>
      <c r="AM32" s="268">
        <v>0</v>
      </c>
      <c r="AN32" s="268">
        <v>0</v>
      </c>
      <c r="AO32" s="268">
        <v>0</v>
      </c>
      <c r="AP32" s="268">
        <v>0</v>
      </c>
      <c r="AQ32" s="268">
        <v>0</v>
      </c>
      <c r="AR32" s="268">
        <v>0</v>
      </c>
      <c r="AS32" s="268">
        <v>0</v>
      </c>
      <c r="AT32" s="268">
        <v>0</v>
      </c>
      <c r="AU32" s="268">
        <v>0</v>
      </c>
      <c r="AV32" s="268">
        <v>0</v>
      </c>
      <c r="AW32" s="268">
        <v>0</v>
      </c>
    </row>
    <row r="33" spans="3:49" x14ac:dyDescent="0.3">
      <c r="C33" s="268">
        <v>34</v>
      </c>
      <c r="D33" s="268">
        <v>4</v>
      </c>
      <c r="E33" s="268">
        <v>6</v>
      </c>
      <c r="F33" s="268">
        <v>4631249</v>
      </c>
      <c r="G33" s="268">
        <v>0</v>
      </c>
      <c r="H33" s="268">
        <v>0</v>
      </c>
      <c r="I33" s="268">
        <v>150703</v>
      </c>
      <c r="J33" s="268">
        <v>512737</v>
      </c>
      <c r="K33" s="268">
        <v>0</v>
      </c>
      <c r="L33" s="268">
        <v>1485955</v>
      </c>
      <c r="M33" s="268">
        <v>0</v>
      </c>
      <c r="N33" s="268">
        <v>0</v>
      </c>
      <c r="O33" s="268">
        <v>0</v>
      </c>
      <c r="P33" s="268">
        <v>0</v>
      </c>
      <c r="Q33" s="268">
        <v>115172</v>
      </c>
      <c r="R33" s="268">
        <v>169071</v>
      </c>
      <c r="S33" s="268">
        <v>0</v>
      </c>
      <c r="T33" s="268">
        <v>0</v>
      </c>
      <c r="U33" s="268">
        <v>0</v>
      </c>
      <c r="V33" s="268">
        <v>2179690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  <c r="AP33" s="268">
        <v>0</v>
      </c>
      <c r="AQ33" s="268">
        <v>0</v>
      </c>
      <c r="AR33" s="268">
        <v>0</v>
      </c>
      <c r="AS33" s="268">
        <v>0</v>
      </c>
      <c r="AT33" s="268">
        <v>17921</v>
      </c>
      <c r="AU33" s="268">
        <v>0</v>
      </c>
      <c r="AV33" s="268">
        <v>0</v>
      </c>
      <c r="AW33" s="268">
        <v>0</v>
      </c>
    </row>
    <row r="34" spans="3:49" x14ac:dyDescent="0.3">
      <c r="C34" s="268">
        <v>34</v>
      </c>
      <c r="D34" s="268">
        <v>4</v>
      </c>
      <c r="E34" s="268">
        <v>7</v>
      </c>
      <c r="F34" s="268">
        <v>11299</v>
      </c>
      <c r="G34" s="268">
        <v>0</v>
      </c>
      <c r="H34" s="268">
        <v>0</v>
      </c>
      <c r="I34" s="268">
        <v>0</v>
      </c>
      <c r="J34" s="268">
        <v>0</v>
      </c>
      <c r="K34" s="268">
        <v>0</v>
      </c>
      <c r="L34" s="268">
        <v>8899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0</v>
      </c>
      <c r="V34" s="268">
        <v>2400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  <c r="AS34" s="268">
        <v>0</v>
      </c>
      <c r="AT34" s="268">
        <v>0</v>
      </c>
      <c r="AU34" s="268">
        <v>0</v>
      </c>
      <c r="AV34" s="268">
        <v>0</v>
      </c>
      <c r="AW34" s="268">
        <v>0</v>
      </c>
    </row>
    <row r="35" spans="3:49" x14ac:dyDescent="0.3">
      <c r="C35" s="268">
        <v>34</v>
      </c>
      <c r="D35" s="268">
        <v>4</v>
      </c>
      <c r="E35" s="268">
        <v>9</v>
      </c>
      <c r="F35" s="268">
        <v>362419</v>
      </c>
      <c r="G35" s="268">
        <v>0</v>
      </c>
      <c r="H35" s="268">
        <v>0</v>
      </c>
      <c r="I35" s="268">
        <v>53220</v>
      </c>
      <c r="J35" s="268">
        <v>63510</v>
      </c>
      <c r="K35" s="268">
        <v>0</v>
      </c>
      <c r="L35" s="268">
        <v>170149</v>
      </c>
      <c r="M35" s="268">
        <v>0</v>
      </c>
      <c r="N35" s="268">
        <v>0</v>
      </c>
      <c r="O35" s="268">
        <v>0</v>
      </c>
      <c r="P35" s="268">
        <v>0</v>
      </c>
      <c r="Q35" s="268">
        <v>0</v>
      </c>
      <c r="R35" s="268">
        <v>0</v>
      </c>
      <c r="S35" s="268">
        <v>0</v>
      </c>
      <c r="T35" s="268">
        <v>0</v>
      </c>
      <c r="U35" s="268">
        <v>0</v>
      </c>
      <c r="V35" s="268">
        <v>75540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8">
        <v>0</v>
      </c>
      <c r="AD35" s="268">
        <v>0</v>
      </c>
      <c r="AE35" s="268">
        <v>0</v>
      </c>
      <c r="AF35" s="268">
        <v>0</v>
      </c>
      <c r="AG35" s="268">
        <v>0</v>
      </c>
      <c r="AH35" s="268">
        <v>0</v>
      </c>
      <c r="AI35" s="268">
        <v>0</v>
      </c>
      <c r="AJ35" s="268">
        <v>0</v>
      </c>
      <c r="AK35" s="268">
        <v>0</v>
      </c>
      <c r="AL35" s="268">
        <v>0</v>
      </c>
      <c r="AM35" s="268">
        <v>0</v>
      </c>
      <c r="AN35" s="268">
        <v>0</v>
      </c>
      <c r="AO35" s="268">
        <v>0</v>
      </c>
      <c r="AP35" s="268">
        <v>0</v>
      </c>
      <c r="AQ35" s="268">
        <v>0</v>
      </c>
      <c r="AR35" s="268">
        <v>0</v>
      </c>
      <c r="AS35" s="268">
        <v>0</v>
      </c>
      <c r="AT35" s="268">
        <v>0</v>
      </c>
      <c r="AU35" s="268">
        <v>0</v>
      </c>
      <c r="AV35" s="268">
        <v>0</v>
      </c>
      <c r="AW35" s="268">
        <v>0</v>
      </c>
    </row>
    <row r="36" spans="3:49" x14ac:dyDescent="0.3">
      <c r="C36" s="268">
        <v>34</v>
      </c>
      <c r="D36" s="268">
        <v>4</v>
      </c>
      <c r="E36" s="268">
        <v>10</v>
      </c>
      <c r="F36" s="268">
        <v>10500</v>
      </c>
      <c r="G36" s="268">
        <v>0</v>
      </c>
      <c r="H36" s="268">
        <v>10500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  <c r="N36" s="268">
        <v>0</v>
      </c>
      <c r="O36" s="268">
        <v>0</v>
      </c>
      <c r="P36" s="268">
        <v>0</v>
      </c>
      <c r="Q36" s="268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8">
        <v>0</v>
      </c>
      <c r="AD36" s="268">
        <v>0</v>
      </c>
      <c r="AE36" s="268">
        <v>0</v>
      </c>
      <c r="AF36" s="268">
        <v>0</v>
      </c>
      <c r="AG36" s="268">
        <v>0</v>
      </c>
      <c r="AH36" s="268">
        <v>0</v>
      </c>
      <c r="AI36" s="268">
        <v>0</v>
      </c>
      <c r="AJ36" s="268">
        <v>0</v>
      </c>
      <c r="AK36" s="268">
        <v>0</v>
      </c>
      <c r="AL36" s="268">
        <v>0</v>
      </c>
      <c r="AM36" s="268">
        <v>0</v>
      </c>
      <c r="AN36" s="268">
        <v>0</v>
      </c>
      <c r="AO36" s="268">
        <v>0</v>
      </c>
      <c r="AP36" s="268">
        <v>0</v>
      </c>
      <c r="AQ36" s="268">
        <v>0</v>
      </c>
      <c r="AR36" s="268">
        <v>0</v>
      </c>
      <c r="AS36" s="268">
        <v>0</v>
      </c>
      <c r="AT36" s="268">
        <v>0</v>
      </c>
      <c r="AU36" s="268">
        <v>0</v>
      </c>
      <c r="AV36" s="268">
        <v>0</v>
      </c>
      <c r="AW36" s="268">
        <v>0</v>
      </c>
    </row>
    <row r="37" spans="3:49" x14ac:dyDescent="0.3">
      <c r="C37" s="268">
        <v>34</v>
      </c>
      <c r="D37" s="268">
        <v>4</v>
      </c>
      <c r="E37" s="268">
        <v>11</v>
      </c>
      <c r="F37" s="268">
        <v>11450.475061165063</v>
      </c>
      <c r="G37" s="268">
        <v>6450.4750611650625</v>
      </c>
      <c r="H37" s="268">
        <v>5000</v>
      </c>
      <c r="I37" s="268">
        <v>0</v>
      </c>
      <c r="J37" s="268">
        <v>0</v>
      </c>
      <c r="K37" s="268">
        <v>0</v>
      </c>
      <c r="L37" s="268">
        <v>0</v>
      </c>
      <c r="M37" s="268">
        <v>0</v>
      </c>
      <c r="N37" s="268">
        <v>0</v>
      </c>
      <c r="O37" s="268">
        <v>0</v>
      </c>
      <c r="P37" s="268">
        <v>0</v>
      </c>
      <c r="Q37" s="268">
        <v>0</v>
      </c>
      <c r="R37" s="268">
        <v>0</v>
      </c>
      <c r="S37" s="268">
        <v>0</v>
      </c>
      <c r="T37" s="268">
        <v>0</v>
      </c>
      <c r="U37" s="268">
        <v>0</v>
      </c>
      <c r="V37" s="268">
        <v>0</v>
      </c>
      <c r="W37" s="268">
        <v>0</v>
      </c>
      <c r="X37" s="268">
        <v>0</v>
      </c>
      <c r="Y37" s="268">
        <v>0</v>
      </c>
      <c r="Z37" s="268">
        <v>0</v>
      </c>
      <c r="AA37" s="268">
        <v>0</v>
      </c>
      <c r="AB37" s="268">
        <v>0</v>
      </c>
      <c r="AC37" s="268">
        <v>0</v>
      </c>
      <c r="AD37" s="268">
        <v>0</v>
      </c>
      <c r="AE37" s="268">
        <v>0</v>
      </c>
      <c r="AF37" s="268">
        <v>0</v>
      </c>
      <c r="AG37" s="268">
        <v>0</v>
      </c>
      <c r="AH37" s="268">
        <v>0</v>
      </c>
      <c r="AI37" s="268">
        <v>0</v>
      </c>
      <c r="AJ37" s="268">
        <v>0</v>
      </c>
      <c r="AK37" s="268">
        <v>0</v>
      </c>
      <c r="AL37" s="268">
        <v>0</v>
      </c>
      <c r="AM37" s="268">
        <v>0</v>
      </c>
      <c r="AN37" s="268">
        <v>0</v>
      </c>
      <c r="AO37" s="268">
        <v>0</v>
      </c>
      <c r="AP37" s="268">
        <v>0</v>
      </c>
      <c r="AQ37" s="268">
        <v>0</v>
      </c>
      <c r="AR37" s="268">
        <v>0</v>
      </c>
      <c r="AS37" s="268">
        <v>0</v>
      </c>
      <c r="AT37" s="268">
        <v>0</v>
      </c>
      <c r="AU37" s="268">
        <v>0</v>
      </c>
      <c r="AV37" s="268">
        <v>0</v>
      </c>
      <c r="AW37" s="2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60" customWidth="1" collapsed="1"/>
    <col min="2" max="2" width="7.77734375" style="137" hidden="1" customWidth="1" outlineLevel="1"/>
    <col min="3" max="4" width="5.44140625" style="160" hidden="1" customWidth="1"/>
    <col min="5" max="5" width="7.77734375" style="137" customWidth="1"/>
    <col min="6" max="6" width="7.77734375" style="137" hidden="1" customWidth="1"/>
    <col min="7" max="7" width="5.44140625" style="160" hidden="1" customWidth="1"/>
    <col min="8" max="8" width="7.77734375" style="137" customWidth="1" collapsed="1"/>
    <col min="9" max="9" width="7.77734375" style="243" hidden="1" customWidth="1" outlineLevel="1"/>
    <col min="10" max="10" width="7.77734375" style="243" customWidth="1" collapsed="1"/>
    <col min="11" max="12" width="7.77734375" style="137" hidden="1" customWidth="1"/>
    <col min="13" max="13" width="5.44140625" style="160" hidden="1" customWidth="1"/>
    <col min="14" max="14" width="7.77734375" style="137" customWidth="1"/>
    <col min="15" max="15" width="7.77734375" style="137" hidden="1" customWidth="1"/>
    <col min="16" max="16" width="5.44140625" style="160" hidden="1" customWidth="1"/>
    <col min="17" max="17" width="7.77734375" style="137" customWidth="1" collapsed="1"/>
    <col min="18" max="18" width="7.77734375" style="243" hidden="1" customWidth="1" outlineLevel="1"/>
    <col min="19" max="19" width="7.77734375" style="243" customWidth="1" collapsed="1"/>
    <col min="20" max="21" width="7.77734375" style="137" hidden="1" customWidth="1"/>
    <col min="22" max="22" width="5" style="160" hidden="1" customWidth="1"/>
    <col min="23" max="23" width="7.77734375" style="137" customWidth="1"/>
    <col min="24" max="24" width="7.77734375" style="137" hidden="1" customWidth="1"/>
    <col min="25" max="25" width="5" style="160" hidden="1" customWidth="1"/>
    <col min="26" max="26" width="7.77734375" style="137" customWidth="1" collapsed="1"/>
    <col min="27" max="27" width="7.77734375" style="243" hidden="1" customWidth="1" outlineLevel="1"/>
    <col min="28" max="28" width="7.77734375" style="243" customWidth="1" collapsed="1"/>
    <col min="29" max="16384" width="8.88671875" style="160"/>
  </cols>
  <sheetData>
    <row r="1" spans="1:28" ht="18.600000000000001" customHeight="1" thickBot="1" x14ac:dyDescent="0.4">
      <c r="A1" s="454" t="s">
        <v>1806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1:28" ht="14.4" customHeight="1" thickBot="1" x14ac:dyDescent="0.35">
      <c r="A2" s="272" t="s">
        <v>272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" customHeight="1" thickBot="1" x14ac:dyDescent="0.35">
      <c r="A3" s="253" t="s">
        <v>140</v>
      </c>
      <c r="B3" s="254">
        <f>SUBTOTAL(9,B6:B1048576)/4</f>
        <v>44883382.780000001</v>
      </c>
      <c r="C3" s="255">
        <f t="shared" ref="C3:Z3" si="0">SUBTOTAL(9,C6:C1048576)</f>
        <v>12</v>
      </c>
      <c r="D3" s="255"/>
      <c r="E3" s="255">
        <f>SUBTOTAL(9,E6:E1048576)/4</f>
        <v>48598022.789999992</v>
      </c>
      <c r="F3" s="255"/>
      <c r="G3" s="255">
        <f t="shared" si="0"/>
        <v>12</v>
      </c>
      <c r="H3" s="255">
        <f>SUBTOTAL(9,H6:H1048576)/4</f>
        <v>47797225</v>
      </c>
      <c r="I3" s="258">
        <f>IF(B3&lt;&gt;0,H3/B3,"")</f>
        <v>1.0649202898605585</v>
      </c>
      <c r="J3" s="256">
        <f>IF(E3&lt;&gt;0,H3/E3,"")</f>
        <v>0.98352200883850005</v>
      </c>
      <c r="K3" s="257">
        <f t="shared" si="0"/>
        <v>7200796.3999999836</v>
      </c>
      <c r="L3" s="257"/>
      <c r="M3" s="255">
        <f t="shared" si="0"/>
        <v>3.4470304808824714</v>
      </c>
      <c r="N3" s="255">
        <f t="shared" si="0"/>
        <v>7520075.9199999813</v>
      </c>
      <c r="O3" s="255"/>
      <c r="P3" s="255">
        <f t="shared" si="0"/>
        <v>4</v>
      </c>
      <c r="Q3" s="255">
        <f t="shared" si="0"/>
        <v>6937496.83999997</v>
      </c>
      <c r="R3" s="258">
        <f>IF(K3&lt;&gt;0,Q3/K3,"")</f>
        <v>0.96343466119941756</v>
      </c>
      <c r="S3" s="258">
        <f>IF(N3&lt;&gt;0,Q3/N3,"")</f>
        <v>0.92253015977530017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" customHeight="1" x14ac:dyDescent="0.3">
      <c r="A4" s="455" t="s">
        <v>234</v>
      </c>
      <c r="B4" s="456" t="s">
        <v>108</v>
      </c>
      <c r="C4" s="457"/>
      <c r="D4" s="458"/>
      <c r="E4" s="457"/>
      <c r="F4" s="458"/>
      <c r="G4" s="457"/>
      <c r="H4" s="457"/>
      <c r="I4" s="458"/>
      <c r="J4" s="459"/>
      <c r="K4" s="456" t="s">
        <v>109</v>
      </c>
      <c r="L4" s="458"/>
      <c r="M4" s="457"/>
      <c r="N4" s="457"/>
      <c r="O4" s="458"/>
      <c r="P4" s="457"/>
      <c r="Q4" s="457"/>
      <c r="R4" s="458"/>
      <c r="S4" s="459"/>
      <c r="T4" s="456" t="s">
        <v>110</v>
      </c>
      <c r="U4" s="458"/>
      <c r="V4" s="457"/>
      <c r="W4" s="457"/>
      <c r="X4" s="458"/>
      <c r="Y4" s="457"/>
      <c r="Z4" s="457"/>
      <c r="AA4" s="458"/>
      <c r="AB4" s="459"/>
    </row>
    <row r="5" spans="1:28" ht="14.4" customHeight="1" thickBot="1" x14ac:dyDescent="0.35">
      <c r="A5" s="623"/>
      <c r="B5" s="624">
        <v>2015</v>
      </c>
      <c r="C5" s="625"/>
      <c r="D5" s="625"/>
      <c r="E5" s="625">
        <v>2016</v>
      </c>
      <c r="F5" s="625"/>
      <c r="G5" s="625"/>
      <c r="H5" s="625">
        <v>2017</v>
      </c>
      <c r="I5" s="626" t="s">
        <v>259</v>
      </c>
      <c r="J5" s="627" t="s">
        <v>2</v>
      </c>
      <c r="K5" s="624">
        <v>2015</v>
      </c>
      <c r="L5" s="625"/>
      <c r="M5" s="625"/>
      <c r="N5" s="625">
        <v>2016</v>
      </c>
      <c r="O5" s="625"/>
      <c r="P5" s="625"/>
      <c r="Q5" s="625">
        <v>2017</v>
      </c>
      <c r="R5" s="626" t="s">
        <v>259</v>
      </c>
      <c r="S5" s="627" t="s">
        <v>2</v>
      </c>
      <c r="T5" s="624">
        <v>2015</v>
      </c>
      <c r="U5" s="625"/>
      <c r="V5" s="625"/>
      <c r="W5" s="625">
        <v>2016</v>
      </c>
      <c r="X5" s="625"/>
      <c r="Y5" s="625"/>
      <c r="Z5" s="625">
        <v>2017</v>
      </c>
      <c r="AA5" s="626" t="s">
        <v>259</v>
      </c>
      <c r="AB5" s="627" t="s">
        <v>2</v>
      </c>
    </row>
    <row r="6" spans="1:28" ht="14.4" customHeight="1" x14ac:dyDescent="0.3">
      <c r="A6" s="628" t="s">
        <v>1802</v>
      </c>
      <c r="B6" s="629">
        <v>1679325.78</v>
      </c>
      <c r="C6" s="630">
        <v>1</v>
      </c>
      <c r="D6" s="630">
        <v>0.8284781082892424</v>
      </c>
      <c r="E6" s="629">
        <v>2027000.79</v>
      </c>
      <c r="F6" s="630">
        <v>1.2070324972918596</v>
      </c>
      <c r="G6" s="630">
        <v>1</v>
      </c>
      <c r="H6" s="629">
        <v>1592660</v>
      </c>
      <c r="I6" s="630">
        <v>0.94839251500087129</v>
      </c>
      <c r="J6" s="630">
        <v>0.78572243674359887</v>
      </c>
      <c r="K6" s="629">
        <v>7919.8</v>
      </c>
      <c r="L6" s="630">
        <v>1</v>
      </c>
      <c r="M6" s="630">
        <v>0.76544212164264935</v>
      </c>
      <c r="N6" s="629">
        <v>10346.700000000001</v>
      </c>
      <c r="O6" s="630">
        <v>1.3064345059218667</v>
      </c>
      <c r="P6" s="630">
        <v>1</v>
      </c>
      <c r="Q6" s="629">
        <v>7407.3999999999987</v>
      </c>
      <c r="R6" s="630">
        <v>0.9353013964999114</v>
      </c>
      <c r="S6" s="630">
        <v>0.71591908531222503</v>
      </c>
      <c r="T6" s="629"/>
      <c r="U6" s="630"/>
      <c r="V6" s="630"/>
      <c r="W6" s="629"/>
      <c r="X6" s="630"/>
      <c r="Y6" s="630"/>
      <c r="Z6" s="629"/>
      <c r="AA6" s="630"/>
      <c r="AB6" s="631"/>
    </row>
    <row r="7" spans="1:28" ht="14.4" customHeight="1" x14ac:dyDescent="0.3">
      <c r="A7" s="642" t="s">
        <v>1803</v>
      </c>
      <c r="B7" s="632">
        <v>1679325.78</v>
      </c>
      <c r="C7" s="633">
        <v>1</v>
      </c>
      <c r="D7" s="633">
        <v>0.8284781082892424</v>
      </c>
      <c r="E7" s="632">
        <v>2027000.79</v>
      </c>
      <c r="F7" s="633">
        <v>1.2070324972918596</v>
      </c>
      <c r="G7" s="633">
        <v>1</v>
      </c>
      <c r="H7" s="632">
        <v>1592660</v>
      </c>
      <c r="I7" s="633">
        <v>0.94839251500087129</v>
      </c>
      <c r="J7" s="633">
        <v>0.78572243674359887</v>
      </c>
      <c r="K7" s="632">
        <v>7919.8</v>
      </c>
      <c r="L7" s="633">
        <v>1</v>
      </c>
      <c r="M7" s="633">
        <v>0.76544212164264935</v>
      </c>
      <c r="N7" s="632">
        <v>10346.700000000001</v>
      </c>
      <c r="O7" s="633">
        <v>1.3064345059218667</v>
      </c>
      <c r="P7" s="633">
        <v>1</v>
      </c>
      <c r="Q7" s="632">
        <v>7407.3999999999987</v>
      </c>
      <c r="R7" s="633">
        <v>0.9353013964999114</v>
      </c>
      <c r="S7" s="633">
        <v>0.71591908531222503</v>
      </c>
      <c r="T7" s="632"/>
      <c r="U7" s="633"/>
      <c r="V7" s="633"/>
      <c r="W7" s="632"/>
      <c r="X7" s="633"/>
      <c r="Y7" s="633"/>
      <c r="Z7" s="632"/>
      <c r="AA7" s="633"/>
      <c r="AB7" s="634"/>
    </row>
    <row r="8" spans="1:28" ht="14.4" customHeight="1" x14ac:dyDescent="0.3">
      <c r="A8" s="635" t="s">
        <v>1804</v>
      </c>
      <c r="B8" s="636">
        <v>43204057</v>
      </c>
      <c r="C8" s="637">
        <v>1</v>
      </c>
      <c r="D8" s="637">
        <v>0.92770257436051118</v>
      </c>
      <c r="E8" s="636">
        <v>46571022</v>
      </c>
      <c r="F8" s="637">
        <v>1.0779316859062564</v>
      </c>
      <c r="G8" s="637">
        <v>1</v>
      </c>
      <c r="H8" s="636">
        <v>46204565</v>
      </c>
      <c r="I8" s="637">
        <v>1.0694496815426384</v>
      </c>
      <c r="J8" s="637">
        <v>0.99213122271613452</v>
      </c>
      <c r="K8" s="636">
        <v>3592478.399999992</v>
      </c>
      <c r="L8" s="637">
        <v>1</v>
      </c>
      <c r="M8" s="637">
        <v>0.95807311879858637</v>
      </c>
      <c r="N8" s="636">
        <v>3749691.2599999905</v>
      </c>
      <c r="O8" s="637">
        <v>1.0437616716081017</v>
      </c>
      <c r="P8" s="637">
        <v>1</v>
      </c>
      <c r="Q8" s="636">
        <v>3461341.0199999851</v>
      </c>
      <c r="R8" s="637">
        <v>0.96349668240176278</v>
      </c>
      <c r="S8" s="637">
        <v>0.92310027146074791</v>
      </c>
      <c r="T8" s="636"/>
      <c r="U8" s="637"/>
      <c r="V8" s="637"/>
      <c r="W8" s="636"/>
      <c r="X8" s="637"/>
      <c r="Y8" s="637"/>
      <c r="Z8" s="636"/>
      <c r="AA8" s="637"/>
      <c r="AB8" s="638"/>
    </row>
    <row r="9" spans="1:28" ht="14.4" customHeight="1" thickBot="1" x14ac:dyDescent="0.35">
      <c r="A9" s="643" t="s">
        <v>1805</v>
      </c>
      <c r="B9" s="639">
        <v>43204057</v>
      </c>
      <c r="C9" s="640">
        <v>1</v>
      </c>
      <c r="D9" s="640">
        <v>0.92770257436051118</v>
      </c>
      <c r="E9" s="639">
        <v>46571022</v>
      </c>
      <c r="F9" s="640">
        <v>1.0779316859062564</v>
      </c>
      <c r="G9" s="640">
        <v>1</v>
      </c>
      <c r="H9" s="639">
        <v>46204565</v>
      </c>
      <c r="I9" s="640">
        <v>1.0694496815426384</v>
      </c>
      <c r="J9" s="640">
        <v>0.99213122271613452</v>
      </c>
      <c r="K9" s="639">
        <v>3592478.399999992</v>
      </c>
      <c r="L9" s="640">
        <v>1</v>
      </c>
      <c r="M9" s="640">
        <v>0.95807311879858637</v>
      </c>
      <c r="N9" s="639">
        <v>3749691.2599999905</v>
      </c>
      <c r="O9" s="640">
        <v>1.0437616716081017</v>
      </c>
      <c r="P9" s="640">
        <v>1</v>
      </c>
      <c r="Q9" s="639">
        <v>3461341.0199999851</v>
      </c>
      <c r="R9" s="640">
        <v>0.96349668240176278</v>
      </c>
      <c r="S9" s="640">
        <v>0.92310027146074791</v>
      </c>
      <c r="T9" s="639"/>
      <c r="U9" s="640"/>
      <c r="V9" s="640"/>
      <c r="W9" s="639"/>
      <c r="X9" s="640"/>
      <c r="Y9" s="640"/>
      <c r="Z9" s="639"/>
      <c r="AA9" s="640"/>
      <c r="AB9" s="641"/>
    </row>
    <row r="10" spans="1:28" ht="14.4" customHeight="1" thickBot="1" x14ac:dyDescent="0.35"/>
    <row r="11" spans="1:28" ht="14.4" customHeight="1" x14ac:dyDescent="0.3">
      <c r="A11" s="628" t="s">
        <v>502</v>
      </c>
      <c r="B11" s="629">
        <v>38692621</v>
      </c>
      <c r="C11" s="630">
        <v>1</v>
      </c>
      <c r="D11" s="630">
        <v>0.92524177447868705</v>
      </c>
      <c r="E11" s="629">
        <v>41818930</v>
      </c>
      <c r="F11" s="630">
        <v>1.080798584308879</v>
      </c>
      <c r="G11" s="630">
        <v>1</v>
      </c>
      <c r="H11" s="629">
        <v>41359020</v>
      </c>
      <c r="I11" s="630">
        <v>1.0689123386084391</v>
      </c>
      <c r="J11" s="631">
        <v>0.98900234893623529</v>
      </c>
    </row>
    <row r="12" spans="1:28" ht="14.4" customHeight="1" x14ac:dyDescent="0.3">
      <c r="A12" s="642" t="s">
        <v>1807</v>
      </c>
      <c r="B12" s="632">
        <v>36045962</v>
      </c>
      <c r="C12" s="633">
        <v>1</v>
      </c>
      <c r="D12" s="633">
        <v>0.92717334551045938</v>
      </c>
      <c r="E12" s="632">
        <v>38877263</v>
      </c>
      <c r="F12" s="633">
        <v>1.0785469673413073</v>
      </c>
      <c r="G12" s="633">
        <v>1</v>
      </c>
      <c r="H12" s="632">
        <v>38203252</v>
      </c>
      <c r="I12" s="633">
        <v>1.0598483125516251</v>
      </c>
      <c r="J12" s="634">
        <v>0.98266310568210524</v>
      </c>
    </row>
    <row r="13" spans="1:28" ht="14.4" customHeight="1" x14ac:dyDescent="0.3">
      <c r="A13" s="642" t="s">
        <v>1808</v>
      </c>
      <c r="B13" s="632">
        <v>2646659</v>
      </c>
      <c r="C13" s="633">
        <v>1</v>
      </c>
      <c r="D13" s="633">
        <v>0.89971400569812965</v>
      </c>
      <c r="E13" s="632">
        <v>2941667</v>
      </c>
      <c r="F13" s="633">
        <v>1.1114643027303479</v>
      </c>
      <c r="G13" s="633">
        <v>1</v>
      </c>
      <c r="H13" s="632">
        <v>3155768</v>
      </c>
      <c r="I13" s="633">
        <v>1.1923591214432989</v>
      </c>
      <c r="J13" s="634">
        <v>1.072782201384453</v>
      </c>
    </row>
    <row r="14" spans="1:28" ht="14.4" customHeight="1" x14ac:dyDescent="0.3">
      <c r="A14" s="635" t="s">
        <v>977</v>
      </c>
      <c r="B14" s="636">
        <v>4996231.78</v>
      </c>
      <c r="C14" s="637">
        <v>1</v>
      </c>
      <c r="D14" s="637">
        <v>0.87641798917856084</v>
      </c>
      <c r="E14" s="636">
        <v>5700740.79</v>
      </c>
      <c r="F14" s="637">
        <v>1.1410080718873294</v>
      </c>
      <c r="G14" s="637">
        <v>1</v>
      </c>
      <c r="H14" s="636">
        <v>5393153</v>
      </c>
      <c r="I14" s="637">
        <v>1.0794441165817972</v>
      </c>
      <c r="J14" s="638">
        <v>0.94604424208524662</v>
      </c>
    </row>
    <row r="15" spans="1:28" ht="14.4" customHeight="1" x14ac:dyDescent="0.3">
      <c r="A15" s="642" t="s">
        <v>1807</v>
      </c>
      <c r="B15" s="632">
        <v>4982426.78</v>
      </c>
      <c r="C15" s="633">
        <v>1</v>
      </c>
      <c r="D15" s="633">
        <v>0.87656159808325951</v>
      </c>
      <c r="E15" s="632">
        <v>5684057.79</v>
      </c>
      <c r="F15" s="633">
        <v>1.1408211381683364</v>
      </c>
      <c r="G15" s="633">
        <v>1</v>
      </c>
      <c r="H15" s="632">
        <v>5174063</v>
      </c>
      <c r="I15" s="633">
        <v>1.0384624257338309</v>
      </c>
      <c r="J15" s="634">
        <v>0.91027628345066491</v>
      </c>
    </row>
    <row r="16" spans="1:28" ht="14.4" customHeight="1" x14ac:dyDescent="0.3">
      <c r="A16" s="642" t="s">
        <v>1808</v>
      </c>
      <c r="B16" s="632">
        <v>13805</v>
      </c>
      <c r="C16" s="633">
        <v>1</v>
      </c>
      <c r="D16" s="633">
        <v>0.82748906072049389</v>
      </c>
      <c r="E16" s="632">
        <v>16683</v>
      </c>
      <c r="F16" s="633">
        <v>1.2084751901484969</v>
      </c>
      <c r="G16" s="633">
        <v>1</v>
      </c>
      <c r="H16" s="632">
        <v>219090</v>
      </c>
      <c r="I16" s="633">
        <v>15.870336834480261</v>
      </c>
      <c r="J16" s="634">
        <v>13.132530120481928</v>
      </c>
    </row>
    <row r="17" spans="1:10" ht="14.4" customHeight="1" x14ac:dyDescent="0.3">
      <c r="A17" s="635" t="s">
        <v>505</v>
      </c>
      <c r="B17" s="636">
        <v>1194530</v>
      </c>
      <c r="C17" s="637">
        <v>1</v>
      </c>
      <c r="D17" s="637">
        <v>1.1077366203243468</v>
      </c>
      <c r="E17" s="636">
        <v>1078352</v>
      </c>
      <c r="F17" s="637">
        <v>0.9027416640854562</v>
      </c>
      <c r="G17" s="637">
        <v>1</v>
      </c>
      <c r="H17" s="636">
        <v>1045052</v>
      </c>
      <c r="I17" s="637">
        <v>0.87486459109440529</v>
      </c>
      <c r="J17" s="638">
        <v>0.96911954538035816</v>
      </c>
    </row>
    <row r="18" spans="1:10" ht="14.4" customHeight="1" thickBot="1" x14ac:dyDescent="0.35">
      <c r="A18" s="643" t="s">
        <v>1807</v>
      </c>
      <c r="B18" s="639">
        <v>1194530</v>
      </c>
      <c r="C18" s="640">
        <v>1</v>
      </c>
      <c r="D18" s="640">
        <v>1.1077366203243468</v>
      </c>
      <c r="E18" s="639">
        <v>1078352</v>
      </c>
      <c r="F18" s="640">
        <v>0.9027416640854562</v>
      </c>
      <c r="G18" s="640">
        <v>1</v>
      </c>
      <c r="H18" s="639">
        <v>1045052</v>
      </c>
      <c r="I18" s="640">
        <v>0.87486459109440529</v>
      </c>
      <c r="J18" s="641">
        <v>0.96911954538035816</v>
      </c>
    </row>
    <row r="19" spans="1:10" ht="14.4" customHeight="1" x14ac:dyDescent="0.3">
      <c r="A19" s="583" t="s">
        <v>689</v>
      </c>
    </row>
    <row r="20" spans="1:10" ht="14.4" customHeight="1" x14ac:dyDescent="0.3">
      <c r="A20" s="584" t="s">
        <v>690</v>
      </c>
    </row>
    <row r="21" spans="1:10" ht="14.4" customHeight="1" x14ac:dyDescent="0.3">
      <c r="A21" s="583" t="s">
        <v>1809</v>
      </c>
    </row>
    <row r="22" spans="1:10" ht="14.4" customHeight="1" x14ac:dyDescent="0.3">
      <c r="A22" s="583" t="s">
        <v>1810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60" bestFit="1" customWidth="1"/>
    <col min="2" max="2" width="7.77734375" style="240" hidden="1" customWidth="1" outlineLevel="1"/>
    <col min="3" max="3" width="7.77734375" style="240" customWidth="1" collapsed="1"/>
    <col min="4" max="4" width="7.77734375" style="240" customWidth="1"/>
    <col min="5" max="5" width="7.77734375" style="137" hidden="1" customWidth="1" outlineLevel="1"/>
    <col min="6" max="6" width="7.77734375" style="137" customWidth="1" collapsed="1"/>
    <col min="7" max="7" width="7.77734375" style="137" customWidth="1"/>
    <col min="8" max="16384" width="8.88671875" style="160"/>
  </cols>
  <sheetData>
    <row r="1" spans="1:7" ht="18.600000000000001" customHeight="1" thickBot="1" x14ac:dyDescent="0.4">
      <c r="A1" s="454" t="s">
        <v>1822</v>
      </c>
      <c r="B1" s="380"/>
      <c r="C1" s="380"/>
      <c r="D1" s="380"/>
      <c r="E1" s="380"/>
      <c r="F1" s="380"/>
      <c r="G1" s="380"/>
    </row>
    <row r="2" spans="1:7" ht="14.4" customHeight="1" thickBot="1" x14ac:dyDescent="0.35">
      <c r="A2" s="272" t="s">
        <v>272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353" t="s">
        <v>140</v>
      </c>
      <c r="B3" s="337">
        <f t="shared" ref="B3:G3" si="0">SUBTOTAL(9,B6:B1048576)</f>
        <v>54009</v>
      </c>
      <c r="C3" s="338">
        <f t="shared" si="0"/>
        <v>58761</v>
      </c>
      <c r="D3" s="352">
        <f t="shared" si="0"/>
        <v>58141</v>
      </c>
      <c r="E3" s="257">
        <f t="shared" si="0"/>
        <v>44883382.780000001</v>
      </c>
      <c r="F3" s="255">
        <f t="shared" si="0"/>
        <v>48598022.789999999</v>
      </c>
      <c r="G3" s="339">
        <f t="shared" si="0"/>
        <v>47797225</v>
      </c>
    </row>
    <row r="4" spans="1:7" ht="14.4" customHeight="1" x14ac:dyDescent="0.3">
      <c r="A4" s="455" t="s">
        <v>148</v>
      </c>
      <c r="B4" s="460" t="s">
        <v>232</v>
      </c>
      <c r="C4" s="458"/>
      <c r="D4" s="461"/>
      <c r="E4" s="460" t="s">
        <v>108</v>
      </c>
      <c r="F4" s="458"/>
      <c r="G4" s="461"/>
    </row>
    <row r="5" spans="1:7" ht="14.4" customHeight="1" thickBot="1" x14ac:dyDescent="0.35">
      <c r="A5" s="623"/>
      <c r="B5" s="624">
        <v>2015</v>
      </c>
      <c r="C5" s="625">
        <v>2016</v>
      </c>
      <c r="D5" s="644">
        <v>2017</v>
      </c>
      <c r="E5" s="624">
        <v>2015</v>
      </c>
      <c r="F5" s="625">
        <v>2016</v>
      </c>
      <c r="G5" s="644">
        <v>2017</v>
      </c>
    </row>
    <row r="6" spans="1:7" ht="14.4" customHeight="1" x14ac:dyDescent="0.3">
      <c r="A6" s="618" t="s">
        <v>692</v>
      </c>
      <c r="B6" s="147">
        <v>669</v>
      </c>
      <c r="C6" s="147">
        <v>923</v>
      </c>
      <c r="D6" s="147">
        <v>1261</v>
      </c>
      <c r="E6" s="645">
        <v>175939</v>
      </c>
      <c r="F6" s="645">
        <v>723055</v>
      </c>
      <c r="G6" s="646">
        <v>897774</v>
      </c>
    </row>
    <row r="7" spans="1:7" ht="14.4" customHeight="1" x14ac:dyDescent="0.3">
      <c r="A7" s="557" t="s">
        <v>1807</v>
      </c>
      <c r="B7" s="531">
        <v>49715</v>
      </c>
      <c r="C7" s="531">
        <v>54062</v>
      </c>
      <c r="D7" s="531">
        <v>52176</v>
      </c>
      <c r="E7" s="647">
        <v>42222918.780000001</v>
      </c>
      <c r="F7" s="647">
        <v>45639672.789999999</v>
      </c>
      <c r="G7" s="648">
        <v>44422367</v>
      </c>
    </row>
    <row r="8" spans="1:7" ht="14.4" customHeight="1" x14ac:dyDescent="0.3">
      <c r="A8" s="557" t="s">
        <v>1811</v>
      </c>
      <c r="B8" s="531">
        <v>1</v>
      </c>
      <c r="C8" s="531"/>
      <c r="D8" s="531"/>
      <c r="E8" s="647">
        <v>105</v>
      </c>
      <c r="F8" s="647"/>
      <c r="G8" s="648"/>
    </row>
    <row r="9" spans="1:7" ht="14.4" customHeight="1" x14ac:dyDescent="0.3">
      <c r="A9" s="557" t="s">
        <v>1812</v>
      </c>
      <c r="B9" s="531"/>
      <c r="C9" s="531"/>
      <c r="D9" s="531">
        <v>3</v>
      </c>
      <c r="E9" s="647"/>
      <c r="F9" s="647"/>
      <c r="G9" s="648">
        <v>601</v>
      </c>
    </row>
    <row r="10" spans="1:7" ht="14.4" customHeight="1" x14ac:dyDescent="0.3">
      <c r="A10" s="557" t="s">
        <v>1813</v>
      </c>
      <c r="B10" s="531"/>
      <c r="C10" s="531">
        <v>205</v>
      </c>
      <c r="D10" s="531"/>
      <c r="E10" s="647"/>
      <c r="F10" s="647">
        <v>39219</v>
      </c>
      <c r="G10" s="648"/>
    </row>
    <row r="11" spans="1:7" ht="14.4" customHeight="1" x14ac:dyDescent="0.3">
      <c r="A11" s="557" t="s">
        <v>698</v>
      </c>
      <c r="B11" s="531">
        <v>919</v>
      </c>
      <c r="C11" s="531">
        <v>823</v>
      </c>
      <c r="D11" s="531">
        <v>453</v>
      </c>
      <c r="E11" s="647">
        <v>710254</v>
      </c>
      <c r="F11" s="647">
        <v>694768</v>
      </c>
      <c r="G11" s="648">
        <v>319394</v>
      </c>
    </row>
    <row r="12" spans="1:7" ht="14.4" customHeight="1" x14ac:dyDescent="0.3">
      <c r="A12" s="557" t="s">
        <v>1814</v>
      </c>
      <c r="B12" s="531"/>
      <c r="C12" s="531"/>
      <c r="D12" s="531">
        <v>607</v>
      </c>
      <c r="E12" s="647"/>
      <c r="F12" s="647"/>
      <c r="G12" s="648">
        <v>143807</v>
      </c>
    </row>
    <row r="13" spans="1:7" ht="14.4" customHeight="1" x14ac:dyDescent="0.3">
      <c r="A13" s="557" t="s">
        <v>1815</v>
      </c>
      <c r="B13" s="531"/>
      <c r="C13" s="531"/>
      <c r="D13" s="531">
        <v>475</v>
      </c>
      <c r="E13" s="647"/>
      <c r="F13" s="647"/>
      <c r="G13" s="648">
        <v>101485</v>
      </c>
    </row>
    <row r="14" spans="1:7" ht="14.4" customHeight="1" x14ac:dyDescent="0.3">
      <c r="A14" s="557" t="s">
        <v>702</v>
      </c>
      <c r="B14" s="531"/>
      <c r="C14" s="531">
        <v>4</v>
      </c>
      <c r="D14" s="531">
        <v>710</v>
      </c>
      <c r="E14" s="647"/>
      <c r="F14" s="647">
        <v>1304</v>
      </c>
      <c r="G14" s="648">
        <v>222964</v>
      </c>
    </row>
    <row r="15" spans="1:7" ht="14.4" customHeight="1" x14ac:dyDescent="0.3">
      <c r="A15" s="557" t="s">
        <v>704</v>
      </c>
      <c r="B15" s="531">
        <v>313</v>
      </c>
      <c r="C15" s="531">
        <v>722</v>
      </c>
      <c r="D15" s="531">
        <v>671</v>
      </c>
      <c r="E15" s="647">
        <v>181117</v>
      </c>
      <c r="F15" s="647">
        <v>143511</v>
      </c>
      <c r="G15" s="648">
        <v>608305</v>
      </c>
    </row>
    <row r="16" spans="1:7" ht="14.4" customHeight="1" x14ac:dyDescent="0.3">
      <c r="A16" s="557" t="s">
        <v>1816</v>
      </c>
      <c r="B16" s="531"/>
      <c r="C16" s="531">
        <v>83</v>
      </c>
      <c r="D16" s="531">
        <v>351</v>
      </c>
      <c r="E16" s="647"/>
      <c r="F16" s="647">
        <v>49399</v>
      </c>
      <c r="G16" s="648">
        <v>74530</v>
      </c>
    </row>
    <row r="17" spans="1:7" ht="14.4" customHeight="1" x14ac:dyDescent="0.3">
      <c r="A17" s="557" t="s">
        <v>1817</v>
      </c>
      <c r="B17" s="531">
        <v>975</v>
      </c>
      <c r="C17" s="531">
        <v>791</v>
      </c>
      <c r="D17" s="531"/>
      <c r="E17" s="647">
        <v>744260</v>
      </c>
      <c r="F17" s="647">
        <v>401408</v>
      </c>
      <c r="G17" s="648"/>
    </row>
    <row r="18" spans="1:7" ht="14.4" customHeight="1" x14ac:dyDescent="0.3">
      <c r="A18" s="557" t="s">
        <v>1818</v>
      </c>
      <c r="B18" s="531"/>
      <c r="C18" s="531">
        <v>2</v>
      </c>
      <c r="D18" s="531"/>
      <c r="E18" s="647"/>
      <c r="F18" s="647">
        <v>222</v>
      </c>
      <c r="G18" s="648"/>
    </row>
    <row r="19" spans="1:7" ht="14.4" customHeight="1" x14ac:dyDescent="0.3">
      <c r="A19" s="557" t="s">
        <v>1819</v>
      </c>
      <c r="B19" s="531">
        <v>980</v>
      </c>
      <c r="C19" s="531">
        <v>1030</v>
      </c>
      <c r="D19" s="531">
        <v>964</v>
      </c>
      <c r="E19" s="647">
        <v>760012</v>
      </c>
      <c r="F19" s="647">
        <v>839852</v>
      </c>
      <c r="G19" s="648">
        <v>886556</v>
      </c>
    </row>
    <row r="20" spans="1:7" ht="14.4" customHeight="1" x14ac:dyDescent="0.3">
      <c r="A20" s="557" t="s">
        <v>706</v>
      </c>
      <c r="B20" s="531"/>
      <c r="C20" s="531"/>
      <c r="D20" s="531">
        <v>36</v>
      </c>
      <c r="E20" s="647"/>
      <c r="F20" s="647"/>
      <c r="G20" s="648">
        <v>18102</v>
      </c>
    </row>
    <row r="21" spans="1:7" ht="14.4" customHeight="1" x14ac:dyDescent="0.3">
      <c r="A21" s="557" t="s">
        <v>1820</v>
      </c>
      <c r="B21" s="531">
        <v>437</v>
      </c>
      <c r="C21" s="531"/>
      <c r="D21" s="531"/>
      <c r="E21" s="647">
        <v>88777</v>
      </c>
      <c r="F21" s="647"/>
      <c r="G21" s="648"/>
    </row>
    <row r="22" spans="1:7" ht="14.4" customHeight="1" thickBot="1" x14ac:dyDescent="0.35">
      <c r="A22" s="651" t="s">
        <v>1821</v>
      </c>
      <c r="B22" s="538"/>
      <c r="C22" s="538">
        <v>116</v>
      </c>
      <c r="D22" s="538">
        <v>434</v>
      </c>
      <c r="E22" s="649"/>
      <c r="F22" s="649">
        <v>65612</v>
      </c>
      <c r="G22" s="650">
        <v>101340</v>
      </c>
    </row>
    <row r="23" spans="1:7" ht="14.4" customHeight="1" x14ac:dyDescent="0.3">
      <c r="A23" s="583" t="s">
        <v>689</v>
      </c>
    </row>
    <row r="24" spans="1:7" ht="14.4" customHeight="1" x14ac:dyDescent="0.3">
      <c r="A24" s="584" t="s">
        <v>690</v>
      </c>
    </row>
    <row r="25" spans="1:7" ht="14.4" customHeight="1" x14ac:dyDescent="0.3">
      <c r="A25" s="583" t="s">
        <v>1809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.109375" style="160" bestFit="1" customWidth="1"/>
    <col min="5" max="5" width="8" style="160" customWidth="1"/>
    <col min="6" max="6" width="50.88671875" style="160" bestFit="1" customWidth="1" collapsed="1"/>
    <col min="7" max="8" width="11.109375" style="240" hidden="1" customWidth="1" outlineLevel="1"/>
    <col min="9" max="10" width="9.33203125" style="160" hidden="1" customWidth="1"/>
    <col min="11" max="12" width="11.109375" style="240" customWidth="1"/>
    <col min="13" max="14" width="9.33203125" style="160" hidden="1" customWidth="1"/>
    <col min="15" max="16" width="11.109375" style="240" customWidth="1"/>
    <col min="17" max="17" width="11.109375" style="243" customWidth="1"/>
    <col min="18" max="18" width="11.109375" style="240" customWidth="1"/>
    <col min="19" max="16384" width="8.88671875" style="160"/>
  </cols>
  <sheetData>
    <row r="1" spans="1:18" ht="18.600000000000001" customHeight="1" thickBot="1" x14ac:dyDescent="0.4">
      <c r="A1" s="380" t="s">
        <v>2152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18" ht="14.4" customHeight="1" thickBot="1" x14ac:dyDescent="0.35">
      <c r="A2" s="272" t="s">
        <v>272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" customHeight="1" thickBot="1" x14ac:dyDescent="0.35">
      <c r="F3" s="100" t="s">
        <v>140</v>
      </c>
      <c r="G3" s="131">
        <f t="shared" ref="G3:P3" si="0">SUBTOTAL(9,G6:G1048576)</f>
        <v>55488.82</v>
      </c>
      <c r="H3" s="132">
        <f t="shared" si="0"/>
        <v>48483780.980000004</v>
      </c>
      <c r="I3" s="74"/>
      <c r="J3" s="74"/>
      <c r="K3" s="132">
        <f t="shared" si="0"/>
        <v>60290.200000000004</v>
      </c>
      <c r="L3" s="132">
        <f t="shared" si="0"/>
        <v>52358060.749999963</v>
      </c>
      <c r="M3" s="74"/>
      <c r="N3" s="74"/>
      <c r="O3" s="132">
        <f t="shared" si="0"/>
        <v>59473.289999999994</v>
      </c>
      <c r="P3" s="132">
        <f t="shared" si="0"/>
        <v>51265973.419999979</v>
      </c>
      <c r="Q3" s="75">
        <f>IF(L3=0,0,P3/L3)</f>
        <v>0.97914194463361626</v>
      </c>
      <c r="R3" s="133">
        <f>IF(O3=0,0,P3/O3)</f>
        <v>861.9999569554667</v>
      </c>
    </row>
    <row r="4" spans="1:18" ht="14.4" customHeight="1" x14ac:dyDescent="0.3">
      <c r="A4" s="462" t="s">
        <v>260</v>
      </c>
      <c r="B4" s="462" t="s">
        <v>104</v>
      </c>
      <c r="C4" s="470" t="s">
        <v>0</v>
      </c>
      <c r="D4" s="464" t="s">
        <v>105</v>
      </c>
      <c r="E4" s="469" t="s">
        <v>77</v>
      </c>
      <c r="F4" s="465" t="s">
        <v>71</v>
      </c>
      <c r="G4" s="466">
        <v>2015</v>
      </c>
      <c r="H4" s="467"/>
      <c r="I4" s="130"/>
      <c r="J4" s="130"/>
      <c r="K4" s="466">
        <v>2016</v>
      </c>
      <c r="L4" s="467"/>
      <c r="M4" s="130"/>
      <c r="N4" s="130"/>
      <c r="O4" s="466">
        <v>2017</v>
      </c>
      <c r="P4" s="467"/>
      <c r="Q4" s="468" t="s">
        <v>2</v>
      </c>
      <c r="R4" s="463" t="s">
        <v>107</v>
      </c>
    </row>
    <row r="5" spans="1:18" ht="14.4" customHeight="1" thickBot="1" x14ac:dyDescent="0.35">
      <c r="A5" s="652"/>
      <c r="B5" s="652"/>
      <c r="C5" s="653"/>
      <c r="D5" s="654"/>
      <c r="E5" s="655"/>
      <c r="F5" s="656"/>
      <c r="G5" s="657" t="s">
        <v>78</v>
      </c>
      <c r="H5" s="658" t="s">
        <v>14</v>
      </c>
      <c r="I5" s="659"/>
      <c r="J5" s="659"/>
      <c r="K5" s="657" t="s">
        <v>78</v>
      </c>
      <c r="L5" s="658" t="s">
        <v>14</v>
      </c>
      <c r="M5" s="659"/>
      <c r="N5" s="659"/>
      <c r="O5" s="657" t="s">
        <v>78</v>
      </c>
      <c r="P5" s="658" t="s">
        <v>14</v>
      </c>
      <c r="Q5" s="660"/>
      <c r="R5" s="661"/>
    </row>
    <row r="6" spans="1:18" ht="14.4" customHeight="1" x14ac:dyDescent="0.3">
      <c r="A6" s="603" t="s">
        <v>1823</v>
      </c>
      <c r="B6" s="604" t="s">
        <v>1824</v>
      </c>
      <c r="C6" s="604" t="s">
        <v>977</v>
      </c>
      <c r="D6" s="604" t="s">
        <v>1825</v>
      </c>
      <c r="E6" s="604" t="s">
        <v>1826</v>
      </c>
      <c r="F6" s="604" t="s">
        <v>1827</v>
      </c>
      <c r="G6" s="147"/>
      <c r="H6" s="147"/>
      <c r="I6" s="604"/>
      <c r="J6" s="604"/>
      <c r="K6" s="147">
        <v>2</v>
      </c>
      <c r="L6" s="147">
        <v>1787.8</v>
      </c>
      <c r="M6" s="604">
        <v>1</v>
      </c>
      <c r="N6" s="604">
        <v>893.9</v>
      </c>
      <c r="O6" s="147"/>
      <c r="P6" s="147"/>
      <c r="Q6" s="609"/>
      <c r="R6" s="617"/>
    </row>
    <row r="7" spans="1:18" ht="14.4" customHeight="1" x14ac:dyDescent="0.3">
      <c r="A7" s="526" t="s">
        <v>1823</v>
      </c>
      <c r="B7" s="527" t="s">
        <v>1824</v>
      </c>
      <c r="C7" s="527" t="s">
        <v>977</v>
      </c>
      <c r="D7" s="527" t="s">
        <v>1825</v>
      </c>
      <c r="E7" s="527" t="s">
        <v>1828</v>
      </c>
      <c r="F7" s="527" t="s">
        <v>1829</v>
      </c>
      <c r="G7" s="531">
        <v>2</v>
      </c>
      <c r="H7" s="531">
        <v>1787.8</v>
      </c>
      <c r="I7" s="527">
        <v>2</v>
      </c>
      <c r="J7" s="527">
        <v>893.9</v>
      </c>
      <c r="K7" s="531">
        <v>1</v>
      </c>
      <c r="L7" s="531">
        <v>893.9</v>
      </c>
      <c r="M7" s="527">
        <v>1</v>
      </c>
      <c r="N7" s="527">
        <v>893.9</v>
      </c>
      <c r="O7" s="531">
        <v>6</v>
      </c>
      <c r="P7" s="531">
        <v>5363.4</v>
      </c>
      <c r="Q7" s="545">
        <v>6</v>
      </c>
      <c r="R7" s="532">
        <v>893.9</v>
      </c>
    </row>
    <row r="8" spans="1:18" ht="14.4" customHeight="1" x14ac:dyDescent="0.3">
      <c r="A8" s="526" t="s">
        <v>1823</v>
      </c>
      <c r="B8" s="527" t="s">
        <v>1824</v>
      </c>
      <c r="C8" s="527" t="s">
        <v>977</v>
      </c>
      <c r="D8" s="527" t="s">
        <v>1825</v>
      </c>
      <c r="E8" s="527" t="s">
        <v>1830</v>
      </c>
      <c r="F8" s="527" t="s">
        <v>1831</v>
      </c>
      <c r="G8" s="531">
        <v>12</v>
      </c>
      <c r="H8" s="531">
        <v>6132</v>
      </c>
      <c r="I8" s="527">
        <v>0.8</v>
      </c>
      <c r="J8" s="527">
        <v>511</v>
      </c>
      <c r="K8" s="531">
        <v>15</v>
      </c>
      <c r="L8" s="531">
        <v>7665</v>
      </c>
      <c r="M8" s="527">
        <v>1</v>
      </c>
      <c r="N8" s="527">
        <v>511</v>
      </c>
      <c r="O8" s="531">
        <v>4</v>
      </c>
      <c r="P8" s="531">
        <v>2044</v>
      </c>
      <c r="Q8" s="545">
        <v>0.26666666666666666</v>
      </c>
      <c r="R8" s="532">
        <v>511</v>
      </c>
    </row>
    <row r="9" spans="1:18" ht="14.4" customHeight="1" x14ac:dyDescent="0.3">
      <c r="A9" s="526" t="s">
        <v>1823</v>
      </c>
      <c r="B9" s="527" t="s">
        <v>1824</v>
      </c>
      <c r="C9" s="527" t="s">
        <v>977</v>
      </c>
      <c r="D9" s="527" t="s">
        <v>1832</v>
      </c>
      <c r="E9" s="527" t="s">
        <v>1833</v>
      </c>
      <c r="F9" s="527" t="s">
        <v>1834</v>
      </c>
      <c r="G9" s="531">
        <v>1</v>
      </c>
      <c r="H9" s="531">
        <v>111.11</v>
      </c>
      <c r="I9" s="527">
        <v>1</v>
      </c>
      <c r="J9" s="527">
        <v>111.11</v>
      </c>
      <c r="K9" s="531">
        <v>1</v>
      </c>
      <c r="L9" s="531">
        <v>111.11</v>
      </c>
      <c r="M9" s="527">
        <v>1</v>
      </c>
      <c r="N9" s="527">
        <v>111.11</v>
      </c>
      <c r="O9" s="531">
        <v>0</v>
      </c>
      <c r="P9" s="531">
        <v>0</v>
      </c>
      <c r="Q9" s="545">
        <v>0</v>
      </c>
      <c r="R9" s="532"/>
    </row>
    <row r="10" spans="1:18" ht="14.4" customHeight="1" x14ac:dyDescent="0.3">
      <c r="A10" s="526" t="s">
        <v>1823</v>
      </c>
      <c r="B10" s="527" t="s">
        <v>1824</v>
      </c>
      <c r="C10" s="527" t="s">
        <v>977</v>
      </c>
      <c r="D10" s="527" t="s">
        <v>1832</v>
      </c>
      <c r="E10" s="527" t="s">
        <v>1835</v>
      </c>
      <c r="F10" s="527" t="s">
        <v>1836</v>
      </c>
      <c r="G10" s="531">
        <v>15</v>
      </c>
      <c r="H10" s="531">
        <v>10875</v>
      </c>
      <c r="I10" s="527">
        <v>1.3323940210732663</v>
      </c>
      <c r="J10" s="527">
        <v>725</v>
      </c>
      <c r="K10" s="531">
        <v>11</v>
      </c>
      <c r="L10" s="531">
        <v>8162</v>
      </c>
      <c r="M10" s="527">
        <v>1</v>
      </c>
      <c r="N10" s="527">
        <v>742</v>
      </c>
      <c r="O10" s="531">
        <v>10</v>
      </c>
      <c r="P10" s="531">
        <v>7420</v>
      </c>
      <c r="Q10" s="545">
        <v>0.90909090909090906</v>
      </c>
      <c r="R10" s="532">
        <v>742</v>
      </c>
    </row>
    <row r="11" spans="1:18" ht="14.4" customHeight="1" x14ac:dyDescent="0.3">
      <c r="A11" s="526" t="s">
        <v>1823</v>
      </c>
      <c r="B11" s="527" t="s">
        <v>1824</v>
      </c>
      <c r="C11" s="527" t="s">
        <v>977</v>
      </c>
      <c r="D11" s="527" t="s">
        <v>1832</v>
      </c>
      <c r="E11" s="527" t="s">
        <v>1837</v>
      </c>
      <c r="F11" s="527" t="s">
        <v>1838</v>
      </c>
      <c r="G11" s="531">
        <v>1808</v>
      </c>
      <c r="H11" s="531">
        <v>222384</v>
      </c>
      <c r="I11" s="527">
        <v>0.79999424423164089</v>
      </c>
      <c r="J11" s="527">
        <v>123</v>
      </c>
      <c r="K11" s="531">
        <v>2122</v>
      </c>
      <c r="L11" s="531">
        <v>277982</v>
      </c>
      <c r="M11" s="527">
        <v>1</v>
      </c>
      <c r="N11" s="527">
        <v>131</v>
      </c>
      <c r="O11" s="531">
        <v>1652</v>
      </c>
      <c r="P11" s="531">
        <v>216412</v>
      </c>
      <c r="Q11" s="545">
        <v>0.77851083883129124</v>
      </c>
      <c r="R11" s="532">
        <v>131</v>
      </c>
    </row>
    <row r="12" spans="1:18" ht="14.4" customHeight="1" x14ac:dyDescent="0.3">
      <c r="A12" s="526" t="s">
        <v>1823</v>
      </c>
      <c r="B12" s="527" t="s">
        <v>1824</v>
      </c>
      <c r="C12" s="527" t="s">
        <v>977</v>
      </c>
      <c r="D12" s="527" t="s">
        <v>1832</v>
      </c>
      <c r="E12" s="527" t="s">
        <v>1839</v>
      </c>
      <c r="F12" s="527" t="s">
        <v>1840</v>
      </c>
      <c r="G12" s="531">
        <v>372</v>
      </c>
      <c r="H12" s="531">
        <v>100068</v>
      </c>
      <c r="I12" s="527">
        <v>0.87929352840384867</v>
      </c>
      <c r="J12" s="527">
        <v>269</v>
      </c>
      <c r="K12" s="531">
        <v>405</v>
      </c>
      <c r="L12" s="531">
        <v>113805</v>
      </c>
      <c r="M12" s="527">
        <v>1</v>
      </c>
      <c r="N12" s="527">
        <v>281</v>
      </c>
      <c r="O12" s="531">
        <v>338</v>
      </c>
      <c r="P12" s="531">
        <v>94978</v>
      </c>
      <c r="Q12" s="545">
        <v>0.83456790123456792</v>
      </c>
      <c r="R12" s="532">
        <v>281</v>
      </c>
    </row>
    <row r="13" spans="1:18" ht="14.4" customHeight="1" x14ac:dyDescent="0.3">
      <c r="A13" s="526" t="s">
        <v>1823</v>
      </c>
      <c r="B13" s="527" t="s">
        <v>1824</v>
      </c>
      <c r="C13" s="527" t="s">
        <v>977</v>
      </c>
      <c r="D13" s="527" t="s">
        <v>1832</v>
      </c>
      <c r="E13" s="527" t="s">
        <v>1841</v>
      </c>
      <c r="F13" s="527" t="s">
        <v>1842</v>
      </c>
      <c r="G13" s="531">
        <v>17</v>
      </c>
      <c r="H13" s="531">
        <v>8007</v>
      </c>
      <c r="I13" s="527">
        <v>0.77654931626418389</v>
      </c>
      <c r="J13" s="527">
        <v>471</v>
      </c>
      <c r="K13" s="531">
        <v>21</v>
      </c>
      <c r="L13" s="531">
        <v>10311</v>
      </c>
      <c r="M13" s="527">
        <v>1</v>
      </c>
      <c r="N13" s="527">
        <v>491</v>
      </c>
      <c r="O13" s="531">
        <v>11</v>
      </c>
      <c r="P13" s="531">
        <v>5401</v>
      </c>
      <c r="Q13" s="545">
        <v>0.52380952380952384</v>
      </c>
      <c r="R13" s="532">
        <v>491</v>
      </c>
    </row>
    <row r="14" spans="1:18" ht="14.4" customHeight="1" x14ac:dyDescent="0.3">
      <c r="A14" s="526" t="s">
        <v>1823</v>
      </c>
      <c r="B14" s="527" t="s">
        <v>1824</v>
      </c>
      <c r="C14" s="527" t="s">
        <v>977</v>
      </c>
      <c r="D14" s="527" t="s">
        <v>1832</v>
      </c>
      <c r="E14" s="527" t="s">
        <v>1843</v>
      </c>
      <c r="F14" s="527" t="s">
        <v>1844</v>
      </c>
      <c r="G14" s="531">
        <v>3</v>
      </c>
      <c r="H14" s="531">
        <v>1666.6699999999998</v>
      </c>
      <c r="I14" s="527">
        <v>0.99999400004799965</v>
      </c>
      <c r="J14" s="527">
        <v>555.55666666666662</v>
      </c>
      <c r="K14" s="531">
        <v>3</v>
      </c>
      <c r="L14" s="531">
        <v>1666.6799999999998</v>
      </c>
      <c r="M14" s="527">
        <v>1</v>
      </c>
      <c r="N14" s="527">
        <v>555.55999999999995</v>
      </c>
      <c r="O14" s="531">
        <v>0</v>
      </c>
      <c r="P14" s="531">
        <v>0</v>
      </c>
      <c r="Q14" s="545">
        <v>0</v>
      </c>
      <c r="R14" s="532"/>
    </row>
    <row r="15" spans="1:18" ht="14.4" customHeight="1" x14ac:dyDescent="0.3">
      <c r="A15" s="526" t="s">
        <v>1823</v>
      </c>
      <c r="B15" s="527" t="s">
        <v>1824</v>
      </c>
      <c r="C15" s="527" t="s">
        <v>977</v>
      </c>
      <c r="D15" s="527" t="s">
        <v>1832</v>
      </c>
      <c r="E15" s="527" t="s">
        <v>1845</v>
      </c>
      <c r="F15" s="527" t="s">
        <v>1846</v>
      </c>
      <c r="G15" s="531">
        <v>1804</v>
      </c>
      <c r="H15" s="531">
        <v>1307900</v>
      </c>
      <c r="I15" s="527">
        <v>0.83027247461698528</v>
      </c>
      <c r="J15" s="527">
        <v>725</v>
      </c>
      <c r="K15" s="531">
        <v>2123</v>
      </c>
      <c r="L15" s="531">
        <v>1575266</v>
      </c>
      <c r="M15" s="527">
        <v>1</v>
      </c>
      <c r="N15" s="527">
        <v>742</v>
      </c>
      <c r="O15" s="531">
        <v>1652</v>
      </c>
      <c r="P15" s="531">
        <v>1225784</v>
      </c>
      <c r="Q15" s="545">
        <v>0.77814413565708906</v>
      </c>
      <c r="R15" s="532">
        <v>742</v>
      </c>
    </row>
    <row r="16" spans="1:18" ht="14.4" customHeight="1" x14ac:dyDescent="0.3">
      <c r="A16" s="526" t="s">
        <v>1823</v>
      </c>
      <c r="B16" s="527" t="s">
        <v>1824</v>
      </c>
      <c r="C16" s="527" t="s">
        <v>977</v>
      </c>
      <c r="D16" s="527" t="s">
        <v>1832</v>
      </c>
      <c r="E16" s="527" t="s">
        <v>1847</v>
      </c>
      <c r="F16" s="527" t="s">
        <v>1848</v>
      </c>
      <c r="G16" s="531">
        <v>78</v>
      </c>
      <c r="H16" s="531">
        <v>28314</v>
      </c>
      <c r="I16" s="527">
        <v>0.71325289064664832</v>
      </c>
      <c r="J16" s="527">
        <v>363</v>
      </c>
      <c r="K16" s="531">
        <v>107</v>
      </c>
      <c r="L16" s="531">
        <v>39697</v>
      </c>
      <c r="M16" s="527">
        <v>1</v>
      </c>
      <c r="N16" s="527">
        <v>371</v>
      </c>
      <c r="O16" s="531">
        <v>115</v>
      </c>
      <c r="P16" s="531">
        <v>42665</v>
      </c>
      <c r="Q16" s="545">
        <v>1.0747663551401869</v>
      </c>
      <c r="R16" s="532">
        <v>371</v>
      </c>
    </row>
    <row r="17" spans="1:18" ht="14.4" customHeight="1" x14ac:dyDescent="0.3">
      <c r="A17" s="526" t="s">
        <v>1823</v>
      </c>
      <c r="B17" s="527" t="s">
        <v>1849</v>
      </c>
      <c r="C17" s="527" t="s">
        <v>502</v>
      </c>
      <c r="D17" s="527" t="s">
        <v>1850</v>
      </c>
      <c r="E17" s="527" t="s">
        <v>1851</v>
      </c>
      <c r="F17" s="527" t="s">
        <v>582</v>
      </c>
      <c r="G17" s="531">
        <v>2</v>
      </c>
      <c r="H17" s="531">
        <v>1711.28</v>
      </c>
      <c r="I17" s="527"/>
      <c r="J17" s="527">
        <v>855.64</v>
      </c>
      <c r="K17" s="531"/>
      <c r="L17" s="531"/>
      <c r="M17" s="527"/>
      <c r="N17" s="527"/>
      <c r="O17" s="531">
        <v>2</v>
      </c>
      <c r="P17" s="531">
        <v>1711.28</v>
      </c>
      <c r="Q17" s="545"/>
      <c r="R17" s="532">
        <v>855.64</v>
      </c>
    </row>
    <row r="18" spans="1:18" ht="14.4" customHeight="1" x14ac:dyDescent="0.3">
      <c r="A18" s="526" t="s">
        <v>1823</v>
      </c>
      <c r="B18" s="527" t="s">
        <v>1849</v>
      </c>
      <c r="C18" s="527" t="s">
        <v>502</v>
      </c>
      <c r="D18" s="527" t="s">
        <v>1850</v>
      </c>
      <c r="E18" s="527" t="s">
        <v>1852</v>
      </c>
      <c r="F18" s="527" t="s">
        <v>582</v>
      </c>
      <c r="G18" s="531">
        <v>89.52</v>
      </c>
      <c r="H18" s="531">
        <v>153192.12000000008</v>
      </c>
      <c r="I18" s="527">
        <v>1.3213271533673108</v>
      </c>
      <c r="J18" s="527">
        <v>1711.2613941018776</v>
      </c>
      <c r="K18" s="531">
        <v>67.75</v>
      </c>
      <c r="L18" s="531">
        <v>115938.07000000005</v>
      </c>
      <c r="M18" s="527">
        <v>1</v>
      </c>
      <c r="N18" s="527">
        <v>1711.263025830259</v>
      </c>
      <c r="O18" s="531">
        <v>77.5</v>
      </c>
      <c r="P18" s="531">
        <v>132622.88000000003</v>
      </c>
      <c r="Q18" s="545">
        <v>1.1439114002846518</v>
      </c>
      <c r="R18" s="532">
        <v>1711.2629677419359</v>
      </c>
    </row>
    <row r="19" spans="1:18" ht="14.4" customHeight="1" x14ac:dyDescent="0.3">
      <c r="A19" s="526" t="s">
        <v>1823</v>
      </c>
      <c r="B19" s="527" t="s">
        <v>1849</v>
      </c>
      <c r="C19" s="527" t="s">
        <v>502</v>
      </c>
      <c r="D19" s="527" t="s">
        <v>1850</v>
      </c>
      <c r="E19" s="527" t="s">
        <v>1853</v>
      </c>
      <c r="F19" s="527" t="s">
        <v>664</v>
      </c>
      <c r="G19" s="531">
        <v>135.53000000000003</v>
      </c>
      <c r="H19" s="531">
        <v>346370.84999999974</v>
      </c>
      <c r="I19" s="527">
        <v>0.7991069781683543</v>
      </c>
      <c r="J19" s="527">
        <v>2555.6766029661303</v>
      </c>
      <c r="K19" s="531">
        <v>160.03</v>
      </c>
      <c r="L19" s="531">
        <v>433447.41000000003</v>
      </c>
      <c r="M19" s="527">
        <v>1</v>
      </c>
      <c r="N19" s="527">
        <v>2708.5384615384619</v>
      </c>
      <c r="O19" s="531">
        <v>136.24000000000004</v>
      </c>
      <c r="P19" s="531">
        <v>368982.7100000002</v>
      </c>
      <c r="Q19" s="545">
        <v>0.85127446026266529</v>
      </c>
      <c r="R19" s="532">
        <v>2708.328758073988</v>
      </c>
    </row>
    <row r="20" spans="1:18" ht="14.4" customHeight="1" x14ac:dyDescent="0.3">
      <c r="A20" s="526" t="s">
        <v>1823</v>
      </c>
      <c r="B20" s="527" t="s">
        <v>1849</v>
      </c>
      <c r="C20" s="527" t="s">
        <v>502</v>
      </c>
      <c r="D20" s="527" t="s">
        <v>1850</v>
      </c>
      <c r="E20" s="527" t="s">
        <v>1854</v>
      </c>
      <c r="F20" s="527" t="s">
        <v>664</v>
      </c>
      <c r="G20" s="531">
        <v>18.999999999999989</v>
      </c>
      <c r="H20" s="531">
        <v>121395.88999999997</v>
      </c>
      <c r="I20" s="527">
        <v>0.93391568871459285</v>
      </c>
      <c r="J20" s="527">
        <v>6389.2573684210547</v>
      </c>
      <c r="K20" s="531">
        <v>19.199999999999989</v>
      </c>
      <c r="L20" s="531">
        <v>129985.92</v>
      </c>
      <c r="M20" s="527">
        <v>1</v>
      </c>
      <c r="N20" s="527">
        <v>6770.100000000004</v>
      </c>
      <c r="O20" s="531">
        <v>18.599999999999998</v>
      </c>
      <c r="P20" s="531">
        <v>125923.86</v>
      </c>
      <c r="Q20" s="545">
        <v>0.96875</v>
      </c>
      <c r="R20" s="532">
        <v>6770.1</v>
      </c>
    </row>
    <row r="21" spans="1:18" ht="14.4" customHeight="1" x14ac:dyDescent="0.3">
      <c r="A21" s="526" t="s">
        <v>1823</v>
      </c>
      <c r="B21" s="527" t="s">
        <v>1849</v>
      </c>
      <c r="C21" s="527" t="s">
        <v>502</v>
      </c>
      <c r="D21" s="527" t="s">
        <v>1850</v>
      </c>
      <c r="E21" s="527" t="s">
        <v>1855</v>
      </c>
      <c r="F21" s="527" t="s">
        <v>576</v>
      </c>
      <c r="G21" s="531">
        <v>204.84999999999982</v>
      </c>
      <c r="H21" s="531">
        <v>194882.27999999994</v>
      </c>
      <c r="I21" s="527">
        <v>1.5953103271231992</v>
      </c>
      <c r="J21" s="527">
        <v>951.34137173541671</v>
      </c>
      <c r="K21" s="531">
        <v>122.35000000000002</v>
      </c>
      <c r="L21" s="531">
        <v>122159.48000000003</v>
      </c>
      <c r="M21" s="527">
        <v>1</v>
      </c>
      <c r="N21" s="527">
        <v>998.44282795259505</v>
      </c>
      <c r="O21" s="531">
        <v>147.93999999999997</v>
      </c>
      <c r="P21" s="531">
        <v>148649.01000000013</v>
      </c>
      <c r="Q21" s="545">
        <v>1.2168438339783378</v>
      </c>
      <c r="R21" s="532">
        <v>1004.7925510342042</v>
      </c>
    </row>
    <row r="22" spans="1:18" ht="14.4" customHeight="1" x14ac:dyDescent="0.3">
      <c r="A22" s="526" t="s">
        <v>1823</v>
      </c>
      <c r="B22" s="527" t="s">
        <v>1849</v>
      </c>
      <c r="C22" s="527" t="s">
        <v>502</v>
      </c>
      <c r="D22" s="527" t="s">
        <v>1850</v>
      </c>
      <c r="E22" s="527" t="s">
        <v>1856</v>
      </c>
      <c r="F22" s="527" t="s">
        <v>610</v>
      </c>
      <c r="G22" s="531">
        <v>0.02</v>
      </c>
      <c r="H22" s="531">
        <v>197.75</v>
      </c>
      <c r="I22" s="527">
        <v>5.2768498260574153E-3</v>
      </c>
      <c r="J22" s="527">
        <v>9887.5</v>
      </c>
      <c r="K22" s="531">
        <v>3.7899999999999983</v>
      </c>
      <c r="L22" s="531">
        <v>37475.010000000017</v>
      </c>
      <c r="M22" s="527">
        <v>1</v>
      </c>
      <c r="N22" s="527">
        <v>9887.8654353562088</v>
      </c>
      <c r="O22" s="531">
        <v>8.7100000000000026</v>
      </c>
      <c r="P22" s="531">
        <v>85434.409999999974</v>
      </c>
      <c r="Q22" s="545">
        <v>2.2797701721760699</v>
      </c>
      <c r="R22" s="532">
        <v>9808.772675086102</v>
      </c>
    </row>
    <row r="23" spans="1:18" ht="14.4" customHeight="1" x14ac:dyDescent="0.3">
      <c r="A23" s="526" t="s">
        <v>1823</v>
      </c>
      <c r="B23" s="527" t="s">
        <v>1849</v>
      </c>
      <c r="C23" s="527" t="s">
        <v>502</v>
      </c>
      <c r="D23" s="527" t="s">
        <v>1850</v>
      </c>
      <c r="E23" s="527" t="s">
        <v>1857</v>
      </c>
      <c r="F23" s="527" t="s">
        <v>1858</v>
      </c>
      <c r="G23" s="531"/>
      <c r="H23" s="531"/>
      <c r="I23" s="527"/>
      <c r="J23" s="527"/>
      <c r="K23" s="531">
        <v>0.05</v>
      </c>
      <c r="L23" s="531">
        <v>233.77</v>
      </c>
      <c r="M23" s="527">
        <v>1</v>
      </c>
      <c r="N23" s="527">
        <v>4675.3999999999996</v>
      </c>
      <c r="O23" s="531">
        <v>0.02</v>
      </c>
      <c r="P23" s="531">
        <v>96.46</v>
      </c>
      <c r="Q23" s="545">
        <v>0.41262779655216664</v>
      </c>
      <c r="R23" s="532">
        <v>4823</v>
      </c>
    </row>
    <row r="24" spans="1:18" ht="14.4" customHeight="1" x14ac:dyDescent="0.3">
      <c r="A24" s="526" t="s">
        <v>1823</v>
      </c>
      <c r="B24" s="527" t="s">
        <v>1849</v>
      </c>
      <c r="C24" s="527" t="s">
        <v>502</v>
      </c>
      <c r="D24" s="527" t="s">
        <v>1850</v>
      </c>
      <c r="E24" s="527" t="s">
        <v>1859</v>
      </c>
      <c r="F24" s="527" t="s">
        <v>610</v>
      </c>
      <c r="G24" s="531">
        <v>0.2</v>
      </c>
      <c r="H24" s="531">
        <v>988.79</v>
      </c>
      <c r="I24" s="527"/>
      <c r="J24" s="527">
        <v>4943.95</v>
      </c>
      <c r="K24" s="531"/>
      <c r="L24" s="531"/>
      <c r="M24" s="527"/>
      <c r="N24" s="527"/>
      <c r="O24" s="531"/>
      <c r="P24" s="531"/>
      <c r="Q24" s="545"/>
      <c r="R24" s="532"/>
    </row>
    <row r="25" spans="1:18" ht="14.4" customHeight="1" x14ac:dyDescent="0.3">
      <c r="A25" s="526" t="s">
        <v>1823</v>
      </c>
      <c r="B25" s="527" t="s">
        <v>1849</v>
      </c>
      <c r="C25" s="527" t="s">
        <v>502</v>
      </c>
      <c r="D25" s="527" t="s">
        <v>1850</v>
      </c>
      <c r="E25" s="527" t="s">
        <v>1860</v>
      </c>
      <c r="F25" s="527" t="s">
        <v>571</v>
      </c>
      <c r="G25" s="531">
        <v>405.61</v>
      </c>
      <c r="H25" s="531">
        <v>378361.04000000056</v>
      </c>
      <c r="I25" s="527">
        <v>0.8619728822837287</v>
      </c>
      <c r="J25" s="527">
        <v>932.8198022731209</v>
      </c>
      <c r="K25" s="531">
        <v>470.56000000000006</v>
      </c>
      <c r="L25" s="531">
        <v>438947.73000000074</v>
      </c>
      <c r="M25" s="527">
        <v>1</v>
      </c>
      <c r="N25" s="527">
        <v>932.81989544372811</v>
      </c>
      <c r="O25" s="531">
        <v>424.36000000000013</v>
      </c>
      <c r="P25" s="531">
        <v>357930.59000000032</v>
      </c>
      <c r="Q25" s="545">
        <v>0.81542872997657312</v>
      </c>
      <c r="R25" s="532">
        <v>843.45977471957826</v>
      </c>
    </row>
    <row r="26" spans="1:18" ht="14.4" customHeight="1" x14ac:dyDescent="0.3">
      <c r="A26" s="526" t="s">
        <v>1823</v>
      </c>
      <c r="B26" s="527" t="s">
        <v>1849</v>
      </c>
      <c r="C26" s="527" t="s">
        <v>502</v>
      </c>
      <c r="D26" s="527" t="s">
        <v>1850</v>
      </c>
      <c r="E26" s="527" t="s">
        <v>1861</v>
      </c>
      <c r="F26" s="527" t="s">
        <v>571</v>
      </c>
      <c r="G26" s="531">
        <v>0.5</v>
      </c>
      <c r="H26" s="531">
        <v>888.48</v>
      </c>
      <c r="I26" s="527">
        <v>8.7781281862803207E-2</v>
      </c>
      <c r="J26" s="527">
        <v>1776.96</v>
      </c>
      <c r="K26" s="531">
        <v>6</v>
      </c>
      <c r="L26" s="531">
        <v>10121.52</v>
      </c>
      <c r="M26" s="527">
        <v>1</v>
      </c>
      <c r="N26" s="527">
        <v>1686.92</v>
      </c>
      <c r="O26" s="531">
        <v>3.5</v>
      </c>
      <c r="P26" s="531">
        <v>5904.22</v>
      </c>
      <c r="Q26" s="545">
        <v>0.58333333333333337</v>
      </c>
      <c r="R26" s="532">
        <v>1686.92</v>
      </c>
    </row>
    <row r="27" spans="1:18" ht="14.4" customHeight="1" x14ac:dyDescent="0.3">
      <c r="A27" s="526" t="s">
        <v>1823</v>
      </c>
      <c r="B27" s="527" t="s">
        <v>1849</v>
      </c>
      <c r="C27" s="527" t="s">
        <v>502</v>
      </c>
      <c r="D27" s="527" t="s">
        <v>1850</v>
      </c>
      <c r="E27" s="527" t="s">
        <v>1862</v>
      </c>
      <c r="F27" s="527" t="s">
        <v>584</v>
      </c>
      <c r="G27" s="531">
        <v>3.8400000000000012</v>
      </c>
      <c r="H27" s="531">
        <v>16999.680000000004</v>
      </c>
      <c r="I27" s="527">
        <v>1.9248131197731855</v>
      </c>
      <c r="J27" s="527">
        <v>4427</v>
      </c>
      <c r="K27" s="531">
        <v>2.0000000000000004</v>
      </c>
      <c r="L27" s="531">
        <v>8831.8599999999988</v>
      </c>
      <c r="M27" s="527">
        <v>1</v>
      </c>
      <c r="N27" s="527">
        <v>4415.9299999999985</v>
      </c>
      <c r="O27" s="531">
        <v>1.7700000000000005</v>
      </c>
      <c r="P27" s="531">
        <v>8049.1999999999989</v>
      </c>
      <c r="Q27" s="545">
        <v>0.91138220035190776</v>
      </c>
      <c r="R27" s="532">
        <v>4547.5706214689244</v>
      </c>
    </row>
    <row r="28" spans="1:18" ht="14.4" customHeight="1" x14ac:dyDescent="0.3">
      <c r="A28" s="526" t="s">
        <v>1823</v>
      </c>
      <c r="B28" s="527" t="s">
        <v>1849</v>
      </c>
      <c r="C28" s="527" t="s">
        <v>502</v>
      </c>
      <c r="D28" s="527" t="s">
        <v>1850</v>
      </c>
      <c r="E28" s="527" t="s">
        <v>1863</v>
      </c>
      <c r="F28" s="527" t="s">
        <v>584</v>
      </c>
      <c r="G28" s="531">
        <v>5.4400000000000013</v>
      </c>
      <c r="H28" s="531">
        <v>48015.26</v>
      </c>
      <c r="I28" s="527">
        <v>0.78765435784658822</v>
      </c>
      <c r="J28" s="527">
        <v>8826.3345588235279</v>
      </c>
      <c r="K28" s="531">
        <v>6.8999999999999968</v>
      </c>
      <c r="L28" s="531">
        <v>60959.809999999969</v>
      </c>
      <c r="M28" s="527">
        <v>1</v>
      </c>
      <c r="N28" s="527">
        <v>8834.7550724637676</v>
      </c>
      <c r="O28" s="531">
        <v>6.6000000000000023</v>
      </c>
      <c r="P28" s="531">
        <v>59982.500000000022</v>
      </c>
      <c r="Q28" s="545">
        <v>0.98396796184240165</v>
      </c>
      <c r="R28" s="532">
        <v>9088.257575757576</v>
      </c>
    </row>
    <row r="29" spans="1:18" ht="14.4" customHeight="1" x14ac:dyDescent="0.3">
      <c r="A29" s="526" t="s">
        <v>1823</v>
      </c>
      <c r="B29" s="527" t="s">
        <v>1849</v>
      </c>
      <c r="C29" s="527" t="s">
        <v>502</v>
      </c>
      <c r="D29" s="527" t="s">
        <v>1850</v>
      </c>
      <c r="E29" s="527" t="s">
        <v>1864</v>
      </c>
      <c r="F29" s="527" t="s">
        <v>649</v>
      </c>
      <c r="G29" s="531">
        <v>3.5000000000000009</v>
      </c>
      <c r="H29" s="531">
        <v>6822.56</v>
      </c>
      <c r="I29" s="527">
        <v>1.4553087104446409</v>
      </c>
      <c r="J29" s="527">
        <v>1949.3028571428567</v>
      </c>
      <c r="K29" s="531">
        <v>2.4100000000000006</v>
      </c>
      <c r="L29" s="531">
        <v>4688.0500000000011</v>
      </c>
      <c r="M29" s="527">
        <v>1</v>
      </c>
      <c r="N29" s="527">
        <v>1945.2489626556016</v>
      </c>
      <c r="O29" s="531">
        <v>1.3</v>
      </c>
      <c r="P29" s="531">
        <v>2534.09</v>
      </c>
      <c r="Q29" s="545">
        <v>0.54054244302001886</v>
      </c>
      <c r="R29" s="532">
        <v>1949.3</v>
      </c>
    </row>
    <row r="30" spans="1:18" ht="14.4" customHeight="1" x14ac:dyDescent="0.3">
      <c r="A30" s="526" t="s">
        <v>1823</v>
      </c>
      <c r="B30" s="527" t="s">
        <v>1849</v>
      </c>
      <c r="C30" s="527" t="s">
        <v>502</v>
      </c>
      <c r="D30" s="527" t="s">
        <v>1850</v>
      </c>
      <c r="E30" s="527" t="s">
        <v>1865</v>
      </c>
      <c r="F30" s="527" t="s">
        <v>584</v>
      </c>
      <c r="G30" s="531">
        <v>160.57000000000002</v>
      </c>
      <c r="H30" s="531">
        <v>284310.80000000016</v>
      </c>
      <c r="I30" s="527">
        <v>0.66692789167119182</v>
      </c>
      <c r="J30" s="527">
        <v>1770.6346141869597</v>
      </c>
      <c r="K30" s="531">
        <v>240.73999999999995</v>
      </c>
      <c r="L30" s="531">
        <v>426299.16000000015</v>
      </c>
      <c r="M30" s="527">
        <v>1</v>
      </c>
      <c r="N30" s="527">
        <v>1770.7865747279232</v>
      </c>
      <c r="O30" s="531">
        <v>122.81999999999992</v>
      </c>
      <c r="P30" s="531">
        <v>223373.58000000007</v>
      </c>
      <c r="Q30" s="545">
        <v>0.52398315774302717</v>
      </c>
      <c r="R30" s="532">
        <v>1818.7068881289711</v>
      </c>
    </row>
    <row r="31" spans="1:18" ht="14.4" customHeight="1" x14ac:dyDescent="0.3">
      <c r="A31" s="526" t="s">
        <v>1823</v>
      </c>
      <c r="B31" s="527" t="s">
        <v>1849</v>
      </c>
      <c r="C31" s="527" t="s">
        <v>502</v>
      </c>
      <c r="D31" s="527" t="s">
        <v>1850</v>
      </c>
      <c r="E31" s="527" t="s">
        <v>1866</v>
      </c>
      <c r="F31" s="527" t="s">
        <v>578</v>
      </c>
      <c r="G31" s="531">
        <v>23.72</v>
      </c>
      <c r="H31" s="531">
        <v>10816.010000000002</v>
      </c>
      <c r="I31" s="527">
        <v>0.93916612614302308</v>
      </c>
      <c r="J31" s="527">
        <v>455.98693086003385</v>
      </c>
      <c r="K31" s="531">
        <v>22.25999999999998</v>
      </c>
      <c r="L31" s="531">
        <v>11516.61</v>
      </c>
      <c r="M31" s="527">
        <v>1</v>
      </c>
      <c r="N31" s="527">
        <v>517.36792452830241</v>
      </c>
      <c r="O31" s="531">
        <v>18.12</v>
      </c>
      <c r="P31" s="531">
        <v>9376.3300000000036</v>
      </c>
      <c r="Q31" s="545">
        <v>0.81415711741562868</v>
      </c>
      <c r="R31" s="532">
        <v>517.45750551876392</v>
      </c>
    </row>
    <row r="32" spans="1:18" ht="14.4" customHeight="1" x14ac:dyDescent="0.3">
      <c r="A32" s="526" t="s">
        <v>1823</v>
      </c>
      <c r="B32" s="527" t="s">
        <v>1849</v>
      </c>
      <c r="C32" s="527" t="s">
        <v>502</v>
      </c>
      <c r="D32" s="527" t="s">
        <v>1850</v>
      </c>
      <c r="E32" s="527" t="s">
        <v>1867</v>
      </c>
      <c r="F32" s="527" t="s">
        <v>580</v>
      </c>
      <c r="G32" s="531">
        <v>37.489999999999974</v>
      </c>
      <c r="H32" s="531">
        <v>33879.099999999962</v>
      </c>
      <c r="I32" s="527">
        <v>0.91398148248065647</v>
      </c>
      <c r="J32" s="527">
        <v>903.68364897305912</v>
      </c>
      <c r="K32" s="531">
        <v>41.009999999999977</v>
      </c>
      <c r="L32" s="531">
        <v>37067.599999999977</v>
      </c>
      <c r="M32" s="527">
        <v>1</v>
      </c>
      <c r="N32" s="527">
        <v>903.86734942696899</v>
      </c>
      <c r="O32" s="531">
        <v>41.429999999999986</v>
      </c>
      <c r="P32" s="531">
        <v>37439.860000000022</v>
      </c>
      <c r="Q32" s="545">
        <v>1.0100427327369468</v>
      </c>
      <c r="R32" s="532">
        <v>903.68959691045222</v>
      </c>
    </row>
    <row r="33" spans="1:18" ht="14.4" customHeight="1" x14ac:dyDescent="0.3">
      <c r="A33" s="526" t="s">
        <v>1823</v>
      </c>
      <c r="B33" s="527" t="s">
        <v>1849</v>
      </c>
      <c r="C33" s="527" t="s">
        <v>502</v>
      </c>
      <c r="D33" s="527" t="s">
        <v>1850</v>
      </c>
      <c r="E33" s="527" t="s">
        <v>1868</v>
      </c>
      <c r="F33" s="527" t="s">
        <v>584</v>
      </c>
      <c r="G33" s="531">
        <v>19.969999999999974</v>
      </c>
      <c r="H33" s="531">
        <v>649637.45999999938</v>
      </c>
      <c r="I33" s="527">
        <v>0.97300012936141522</v>
      </c>
      <c r="J33" s="527">
        <v>32530.669003505271</v>
      </c>
      <c r="K33" s="531">
        <v>20.629999999999974</v>
      </c>
      <c r="L33" s="531">
        <v>667664.30999999936</v>
      </c>
      <c r="M33" s="527">
        <v>1</v>
      </c>
      <c r="N33" s="527">
        <v>32363.757149781879</v>
      </c>
      <c r="O33" s="531">
        <v>23.60999999999996</v>
      </c>
      <c r="P33" s="531">
        <v>782073.26999999897</v>
      </c>
      <c r="Q33" s="545">
        <v>1.1713570102316833</v>
      </c>
      <c r="R33" s="532">
        <v>33124.662007623898</v>
      </c>
    </row>
    <row r="34" spans="1:18" ht="14.4" customHeight="1" x14ac:dyDescent="0.3">
      <c r="A34" s="526" t="s">
        <v>1823</v>
      </c>
      <c r="B34" s="527" t="s">
        <v>1849</v>
      </c>
      <c r="C34" s="527" t="s">
        <v>502</v>
      </c>
      <c r="D34" s="527" t="s">
        <v>1825</v>
      </c>
      <c r="E34" s="527" t="s">
        <v>1869</v>
      </c>
      <c r="F34" s="527" t="s">
        <v>1870</v>
      </c>
      <c r="G34" s="531"/>
      <c r="H34" s="531"/>
      <c r="I34" s="527"/>
      <c r="J34" s="527"/>
      <c r="K34" s="531">
        <v>1</v>
      </c>
      <c r="L34" s="531">
        <v>2050.3000000000002</v>
      </c>
      <c r="M34" s="527">
        <v>1</v>
      </c>
      <c r="N34" s="527">
        <v>2050.3000000000002</v>
      </c>
      <c r="O34" s="531"/>
      <c r="P34" s="531"/>
      <c r="Q34" s="545"/>
      <c r="R34" s="532"/>
    </row>
    <row r="35" spans="1:18" ht="14.4" customHeight="1" x14ac:dyDescent="0.3">
      <c r="A35" s="526" t="s">
        <v>1823</v>
      </c>
      <c r="B35" s="527" t="s">
        <v>1849</v>
      </c>
      <c r="C35" s="527" t="s">
        <v>502</v>
      </c>
      <c r="D35" s="527" t="s">
        <v>1825</v>
      </c>
      <c r="E35" s="527" t="s">
        <v>1871</v>
      </c>
      <c r="F35" s="527" t="s">
        <v>1872</v>
      </c>
      <c r="G35" s="531"/>
      <c r="H35" s="531"/>
      <c r="I35" s="527"/>
      <c r="J35" s="527"/>
      <c r="K35" s="531">
        <v>1</v>
      </c>
      <c r="L35" s="531">
        <v>129.19999999999999</v>
      </c>
      <c r="M35" s="527">
        <v>1</v>
      </c>
      <c r="N35" s="527">
        <v>129.19999999999999</v>
      </c>
      <c r="O35" s="531"/>
      <c r="P35" s="531"/>
      <c r="Q35" s="545"/>
      <c r="R35" s="532"/>
    </row>
    <row r="36" spans="1:18" ht="14.4" customHeight="1" x14ac:dyDescent="0.3">
      <c r="A36" s="526" t="s">
        <v>1823</v>
      </c>
      <c r="B36" s="527" t="s">
        <v>1849</v>
      </c>
      <c r="C36" s="527" t="s">
        <v>502</v>
      </c>
      <c r="D36" s="527" t="s">
        <v>1825</v>
      </c>
      <c r="E36" s="527" t="s">
        <v>1873</v>
      </c>
      <c r="F36" s="527" t="s">
        <v>1874</v>
      </c>
      <c r="G36" s="531"/>
      <c r="H36" s="531"/>
      <c r="I36" s="527"/>
      <c r="J36" s="527"/>
      <c r="K36" s="531">
        <v>1</v>
      </c>
      <c r="L36" s="531">
        <v>131</v>
      </c>
      <c r="M36" s="527">
        <v>1</v>
      </c>
      <c r="N36" s="527">
        <v>131</v>
      </c>
      <c r="O36" s="531"/>
      <c r="P36" s="531"/>
      <c r="Q36" s="545"/>
      <c r="R36" s="532"/>
    </row>
    <row r="37" spans="1:18" ht="14.4" customHeight="1" x14ac:dyDescent="0.3">
      <c r="A37" s="526" t="s">
        <v>1823</v>
      </c>
      <c r="B37" s="527" t="s">
        <v>1849</v>
      </c>
      <c r="C37" s="527" t="s">
        <v>502</v>
      </c>
      <c r="D37" s="527" t="s">
        <v>1825</v>
      </c>
      <c r="E37" s="527" t="s">
        <v>1875</v>
      </c>
      <c r="F37" s="527" t="s">
        <v>1876</v>
      </c>
      <c r="G37" s="531"/>
      <c r="H37" s="531"/>
      <c r="I37" s="527"/>
      <c r="J37" s="527"/>
      <c r="K37" s="531">
        <v>1</v>
      </c>
      <c r="L37" s="531">
        <v>136.69999999999999</v>
      </c>
      <c r="M37" s="527">
        <v>1</v>
      </c>
      <c r="N37" s="527">
        <v>136.69999999999999</v>
      </c>
      <c r="O37" s="531"/>
      <c r="P37" s="531"/>
      <c r="Q37" s="545"/>
      <c r="R37" s="532"/>
    </row>
    <row r="38" spans="1:18" ht="14.4" customHeight="1" x14ac:dyDescent="0.3">
      <c r="A38" s="526" t="s">
        <v>1823</v>
      </c>
      <c r="B38" s="527" t="s">
        <v>1849</v>
      </c>
      <c r="C38" s="527" t="s">
        <v>502</v>
      </c>
      <c r="D38" s="527" t="s">
        <v>1825</v>
      </c>
      <c r="E38" s="527" t="s">
        <v>1826</v>
      </c>
      <c r="F38" s="527" t="s">
        <v>1827</v>
      </c>
      <c r="G38" s="531">
        <v>4</v>
      </c>
      <c r="H38" s="531">
        <v>3575.6</v>
      </c>
      <c r="I38" s="527">
        <v>0.79999999999999993</v>
      </c>
      <c r="J38" s="527">
        <v>893.9</v>
      </c>
      <c r="K38" s="531">
        <v>5</v>
      </c>
      <c r="L38" s="531">
        <v>4469.5</v>
      </c>
      <c r="M38" s="527">
        <v>1</v>
      </c>
      <c r="N38" s="527">
        <v>893.9</v>
      </c>
      <c r="O38" s="531">
        <v>5</v>
      </c>
      <c r="P38" s="531">
        <v>4469.5</v>
      </c>
      <c r="Q38" s="545">
        <v>1</v>
      </c>
      <c r="R38" s="532">
        <v>893.9</v>
      </c>
    </row>
    <row r="39" spans="1:18" ht="14.4" customHeight="1" x14ac:dyDescent="0.3">
      <c r="A39" s="526" t="s">
        <v>1823</v>
      </c>
      <c r="B39" s="527" t="s">
        <v>1849</v>
      </c>
      <c r="C39" s="527" t="s">
        <v>502</v>
      </c>
      <c r="D39" s="527" t="s">
        <v>1825</v>
      </c>
      <c r="E39" s="527" t="s">
        <v>1877</v>
      </c>
      <c r="F39" s="527" t="s">
        <v>1878</v>
      </c>
      <c r="G39" s="531"/>
      <c r="H39" s="531"/>
      <c r="I39" s="527"/>
      <c r="J39" s="527"/>
      <c r="K39" s="531"/>
      <c r="L39" s="531"/>
      <c r="M39" s="527"/>
      <c r="N39" s="527"/>
      <c r="O39" s="531">
        <v>1</v>
      </c>
      <c r="P39" s="531">
        <v>893.9</v>
      </c>
      <c r="Q39" s="545"/>
      <c r="R39" s="532">
        <v>893.9</v>
      </c>
    </row>
    <row r="40" spans="1:18" ht="14.4" customHeight="1" x14ac:dyDescent="0.3">
      <c r="A40" s="526" t="s">
        <v>1823</v>
      </c>
      <c r="B40" s="527" t="s">
        <v>1849</v>
      </c>
      <c r="C40" s="527" t="s">
        <v>502</v>
      </c>
      <c r="D40" s="527" t="s">
        <v>1825</v>
      </c>
      <c r="E40" s="527" t="s">
        <v>1828</v>
      </c>
      <c r="F40" s="527" t="s">
        <v>1829</v>
      </c>
      <c r="G40" s="531"/>
      <c r="H40" s="531"/>
      <c r="I40" s="527"/>
      <c r="J40" s="527"/>
      <c r="K40" s="531"/>
      <c r="L40" s="531"/>
      <c r="M40" s="527"/>
      <c r="N40" s="527"/>
      <c r="O40" s="531">
        <v>1</v>
      </c>
      <c r="P40" s="531">
        <v>893.9</v>
      </c>
      <c r="Q40" s="545"/>
      <c r="R40" s="532">
        <v>893.9</v>
      </c>
    </row>
    <row r="41" spans="1:18" ht="14.4" customHeight="1" x14ac:dyDescent="0.3">
      <c r="A41" s="526" t="s">
        <v>1823</v>
      </c>
      <c r="B41" s="527" t="s">
        <v>1849</v>
      </c>
      <c r="C41" s="527" t="s">
        <v>502</v>
      </c>
      <c r="D41" s="527" t="s">
        <v>1825</v>
      </c>
      <c r="E41" s="527" t="s">
        <v>1879</v>
      </c>
      <c r="F41" s="527" t="s">
        <v>1880</v>
      </c>
      <c r="G41" s="531"/>
      <c r="H41" s="531"/>
      <c r="I41" s="527"/>
      <c r="J41" s="527"/>
      <c r="K41" s="531">
        <v>6</v>
      </c>
      <c r="L41" s="531">
        <v>11049.719999999998</v>
      </c>
      <c r="M41" s="527">
        <v>1</v>
      </c>
      <c r="N41" s="527">
        <v>1841.6199999999997</v>
      </c>
      <c r="O41" s="531">
        <v>3</v>
      </c>
      <c r="P41" s="531">
        <v>5524.86</v>
      </c>
      <c r="Q41" s="545">
        <v>0.50000000000000011</v>
      </c>
      <c r="R41" s="532">
        <v>1841.62</v>
      </c>
    </row>
    <row r="42" spans="1:18" ht="14.4" customHeight="1" x14ac:dyDescent="0.3">
      <c r="A42" s="526" t="s">
        <v>1823</v>
      </c>
      <c r="B42" s="527" t="s">
        <v>1849</v>
      </c>
      <c r="C42" s="527" t="s">
        <v>502</v>
      </c>
      <c r="D42" s="527" t="s">
        <v>1825</v>
      </c>
      <c r="E42" s="527" t="s">
        <v>1881</v>
      </c>
      <c r="F42" s="527" t="s">
        <v>1882</v>
      </c>
      <c r="G42" s="531">
        <v>2</v>
      </c>
      <c r="H42" s="531">
        <v>18655.2</v>
      </c>
      <c r="I42" s="527"/>
      <c r="J42" s="527">
        <v>9327.6</v>
      </c>
      <c r="K42" s="531"/>
      <c r="L42" s="531"/>
      <c r="M42" s="527"/>
      <c r="N42" s="527"/>
      <c r="O42" s="531"/>
      <c r="P42" s="531"/>
      <c r="Q42" s="545"/>
      <c r="R42" s="532"/>
    </row>
    <row r="43" spans="1:18" ht="14.4" customHeight="1" x14ac:dyDescent="0.3">
      <c r="A43" s="526" t="s">
        <v>1823</v>
      </c>
      <c r="B43" s="527" t="s">
        <v>1849</v>
      </c>
      <c r="C43" s="527" t="s">
        <v>502</v>
      </c>
      <c r="D43" s="527" t="s">
        <v>1825</v>
      </c>
      <c r="E43" s="527" t="s">
        <v>1883</v>
      </c>
      <c r="F43" s="527" t="s">
        <v>1884</v>
      </c>
      <c r="G43" s="531"/>
      <c r="H43" s="531"/>
      <c r="I43" s="527"/>
      <c r="J43" s="527"/>
      <c r="K43" s="531">
        <v>1</v>
      </c>
      <c r="L43" s="531">
        <v>26500.21</v>
      </c>
      <c r="M43" s="527">
        <v>1</v>
      </c>
      <c r="N43" s="527">
        <v>26500.21</v>
      </c>
      <c r="O43" s="531"/>
      <c r="P43" s="531"/>
      <c r="Q43" s="545"/>
      <c r="R43" s="532"/>
    </row>
    <row r="44" spans="1:18" ht="14.4" customHeight="1" x14ac:dyDescent="0.3">
      <c r="A44" s="526" t="s">
        <v>1823</v>
      </c>
      <c r="B44" s="527" t="s">
        <v>1849</v>
      </c>
      <c r="C44" s="527" t="s">
        <v>502</v>
      </c>
      <c r="D44" s="527" t="s">
        <v>1825</v>
      </c>
      <c r="E44" s="527" t="s">
        <v>1885</v>
      </c>
      <c r="F44" s="527" t="s">
        <v>1886</v>
      </c>
      <c r="G44" s="531"/>
      <c r="H44" s="531"/>
      <c r="I44" s="527"/>
      <c r="J44" s="527"/>
      <c r="K44" s="531">
        <v>1</v>
      </c>
      <c r="L44" s="531">
        <v>6267.9</v>
      </c>
      <c r="M44" s="527">
        <v>1</v>
      </c>
      <c r="N44" s="527">
        <v>6267.9</v>
      </c>
      <c r="O44" s="531"/>
      <c r="P44" s="531"/>
      <c r="Q44" s="545"/>
      <c r="R44" s="532"/>
    </row>
    <row r="45" spans="1:18" ht="14.4" customHeight="1" x14ac:dyDescent="0.3">
      <c r="A45" s="526" t="s">
        <v>1823</v>
      </c>
      <c r="B45" s="527" t="s">
        <v>1849</v>
      </c>
      <c r="C45" s="527" t="s">
        <v>502</v>
      </c>
      <c r="D45" s="527" t="s">
        <v>1832</v>
      </c>
      <c r="E45" s="527" t="s">
        <v>1887</v>
      </c>
      <c r="F45" s="527" t="s">
        <v>1888</v>
      </c>
      <c r="G45" s="531">
        <v>42</v>
      </c>
      <c r="H45" s="531">
        <v>8274</v>
      </c>
      <c r="I45" s="527">
        <v>0.42042682926829267</v>
      </c>
      <c r="J45" s="527">
        <v>197</v>
      </c>
      <c r="K45" s="531">
        <v>96</v>
      </c>
      <c r="L45" s="531">
        <v>19680</v>
      </c>
      <c r="M45" s="527">
        <v>1</v>
      </c>
      <c r="N45" s="527">
        <v>205</v>
      </c>
      <c r="O45" s="531">
        <v>76</v>
      </c>
      <c r="P45" s="531">
        <v>15580</v>
      </c>
      <c r="Q45" s="545">
        <v>0.79166666666666663</v>
      </c>
      <c r="R45" s="532">
        <v>205</v>
      </c>
    </row>
    <row r="46" spans="1:18" ht="14.4" customHeight="1" x14ac:dyDescent="0.3">
      <c r="A46" s="526" t="s">
        <v>1823</v>
      </c>
      <c r="B46" s="527" t="s">
        <v>1849</v>
      </c>
      <c r="C46" s="527" t="s">
        <v>502</v>
      </c>
      <c r="D46" s="527" t="s">
        <v>1832</v>
      </c>
      <c r="E46" s="527" t="s">
        <v>1889</v>
      </c>
      <c r="F46" s="527" t="s">
        <v>1890</v>
      </c>
      <c r="G46" s="531"/>
      <c r="H46" s="531"/>
      <c r="I46" s="527"/>
      <c r="J46" s="527"/>
      <c r="K46" s="531">
        <v>60</v>
      </c>
      <c r="L46" s="531">
        <v>2220</v>
      </c>
      <c r="M46" s="527">
        <v>1</v>
      </c>
      <c r="N46" s="527">
        <v>37</v>
      </c>
      <c r="O46" s="531">
        <v>51</v>
      </c>
      <c r="P46" s="531">
        <v>1887</v>
      </c>
      <c r="Q46" s="545">
        <v>0.85</v>
      </c>
      <c r="R46" s="532">
        <v>37</v>
      </c>
    </row>
    <row r="47" spans="1:18" ht="14.4" customHeight="1" x14ac:dyDescent="0.3">
      <c r="A47" s="526" t="s">
        <v>1823</v>
      </c>
      <c r="B47" s="527" t="s">
        <v>1849</v>
      </c>
      <c r="C47" s="527" t="s">
        <v>502</v>
      </c>
      <c r="D47" s="527" t="s">
        <v>1832</v>
      </c>
      <c r="E47" s="527" t="s">
        <v>1891</v>
      </c>
      <c r="F47" s="527" t="s">
        <v>1892</v>
      </c>
      <c r="G47" s="531">
        <v>635</v>
      </c>
      <c r="H47" s="531">
        <v>131445</v>
      </c>
      <c r="I47" s="527">
        <v>1.1578098987923791</v>
      </c>
      <c r="J47" s="527">
        <v>207</v>
      </c>
      <c r="K47" s="531">
        <v>533</v>
      </c>
      <c r="L47" s="531">
        <v>113529</v>
      </c>
      <c r="M47" s="527">
        <v>1</v>
      </c>
      <c r="N47" s="527">
        <v>213</v>
      </c>
      <c r="O47" s="531">
        <v>463</v>
      </c>
      <c r="P47" s="531">
        <v>98619</v>
      </c>
      <c r="Q47" s="545">
        <v>0.86866791744840521</v>
      </c>
      <c r="R47" s="532">
        <v>213</v>
      </c>
    </row>
    <row r="48" spans="1:18" ht="14.4" customHeight="1" x14ac:dyDescent="0.3">
      <c r="A48" s="526" t="s">
        <v>1823</v>
      </c>
      <c r="B48" s="527" t="s">
        <v>1849</v>
      </c>
      <c r="C48" s="527" t="s">
        <v>502</v>
      </c>
      <c r="D48" s="527" t="s">
        <v>1832</v>
      </c>
      <c r="E48" s="527" t="s">
        <v>1893</v>
      </c>
      <c r="F48" s="527" t="s">
        <v>1894</v>
      </c>
      <c r="G48" s="531">
        <v>817</v>
      </c>
      <c r="H48" s="531">
        <v>123367</v>
      </c>
      <c r="I48" s="527">
        <v>0.85033774469258339</v>
      </c>
      <c r="J48" s="527">
        <v>151</v>
      </c>
      <c r="K48" s="531">
        <v>936</v>
      </c>
      <c r="L48" s="531">
        <v>145080</v>
      </c>
      <c r="M48" s="527">
        <v>1</v>
      </c>
      <c r="N48" s="527">
        <v>155</v>
      </c>
      <c r="O48" s="531">
        <v>975</v>
      </c>
      <c r="P48" s="531">
        <v>151125</v>
      </c>
      <c r="Q48" s="545">
        <v>1.0416666666666667</v>
      </c>
      <c r="R48" s="532">
        <v>155</v>
      </c>
    </row>
    <row r="49" spans="1:18" ht="14.4" customHeight="1" x14ac:dyDescent="0.3">
      <c r="A49" s="526" t="s">
        <v>1823</v>
      </c>
      <c r="B49" s="527" t="s">
        <v>1849</v>
      </c>
      <c r="C49" s="527" t="s">
        <v>502</v>
      </c>
      <c r="D49" s="527" t="s">
        <v>1832</v>
      </c>
      <c r="E49" s="527" t="s">
        <v>1895</v>
      </c>
      <c r="F49" s="527" t="s">
        <v>1896</v>
      </c>
      <c r="G49" s="531">
        <v>1198</v>
      </c>
      <c r="H49" s="531">
        <v>219234</v>
      </c>
      <c r="I49" s="527">
        <v>0.88347726567505813</v>
      </c>
      <c r="J49" s="527">
        <v>183</v>
      </c>
      <c r="K49" s="531">
        <v>1327</v>
      </c>
      <c r="L49" s="531">
        <v>248149</v>
      </c>
      <c r="M49" s="527">
        <v>1</v>
      </c>
      <c r="N49" s="527">
        <v>187</v>
      </c>
      <c r="O49" s="531">
        <v>1296</v>
      </c>
      <c r="P49" s="531">
        <v>242352</v>
      </c>
      <c r="Q49" s="545">
        <v>0.9766390354182366</v>
      </c>
      <c r="R49" s="532">
        <v>187</v>
      </c>
    </row>
    <row r="50" spans="1:18" ht="14.4" customHeight="1" x14ac:dyDescent="0.3">
      <c r="A50" s="526" t="s">
        <v>1823</v>
      </c>
      <c r="B50" s="527" t="s">
        <v>1849</v>
      </c>
      <c r="C50" s="527" t="s">
        <v>502</v>
      </c>
      <c r="D50" s="527" t="s">
        <v>1832</v>
      </c>
      <c r="E50" s="527" t="s">
        <v>1897</v>
      </c>
      <c r="F50" s="527" t="s">
        <v>1898</v>
      </c>
      <c r="G50" s="531">
        <v>796</v>
      </c>
      <c r="H50" s="531">
        <v>99500</v>
      </c>
      <c r="I50" s="527">
        <v>0.85422390109890112</v>
      </c>
      <c r="J50" s="527">
        <v>125</v>
      </c>
      <c r="K50" s="531">
        <v>910</v>
      </c>
      <c r="L50" s="531">
        <v>116480</v>
      </c>
      <c r="M50" s="527">
        <v>1</v>
      </c>
      <c r="N50" s="527">
        <v>128</v>
      </c>
      <c r="O50" s="531">
        <v>901</v>
      </c>
      <c r="P50" s="531">
        <v>115328</v>
      </c>
      <c r="Q50" s="545">
        <v>0.99010989010989015</v>
      </c>
      <c r="R50" s="532">
        <v>128</v>
      </c>
    </row>
    <row r="51" spans="1:18" ht="14.4" customHeight="1" x14ac:dyDescent="0.3">
      <c r="A51" s="526" t="s">
        <v>1823</v>
      </c>
      <c r="B51" s="527" t="s">
        <v>1849</v>
      </c>
      <c r="C51" s="527" t="s">
        <v>502</v>
      </c>
      <c r="D51" s="527" t="s">
        <v>1832</v>
      </c>
      <c r="E51" s="527" t="s">
        <v>1899</v>
      </c>
      <c r="F51" s="527" t="s">
        <v>1900</v>
      </c>
      <c r="G51" s="531">
        <v>4278</v>
      </c>
      <c r="H51" s="531">
        <v>936882</v>
      </c>
      <c r="I51" s="527">
        <v>0.9221388441595767</v>
      </c>
      <c r="J51" s="527">
        <v>219</v>
      </c>
      <c r="K51" s="531">
        <v>4556</v>
      </c>
      <c r="L51" s="531">
        <v>1015988</v>
      </c>
      <c r="M51" s="527">
        <v>1</v>
      </c>
      <c r="N51" s="527">
        <v>223</v>
      </c>
      <c r="O51" s="531">
        <v>4692</v>
      </c>
      <c r="P51" s="531">
        <v>1046316</v>
      </c>
      <c r="Q51" s="545">
        <v>1.0298507462686568</v>
      </c>
      <c r="R51" s="532">
        <v>223</v>
      </c>
    </row>
    <row r="52" spans="1:18" ht="14.4" customHeight="1" x14ac:dyDescent="0.3">
      <c r="A52" s="526" t="s">
        <v>1823</v>
      </c>
      <c r="B52" s="527" t="s">
        <v>1849</v>
      </c>
      <c r="C52" s="527" t="s">
        <v>502</v>
      </c>
      <c r="D52" s="527" t="s">
        <v>1832</v>
      </c>
      <c r="E52" s="527" t="s">
        <v>1901</v>
      </c>
      <c r="F52" s="527" t="s">
        <v>1902</v>
      </c>
      <c r="G52" s="531">
        <v>238</v>
      </c>
      <c r="H52" s="531">
        <v>52122</v>
      </c>
      <c r="I52" s="527">
        <v>0.8955208494407505</v>
      </c>
      <c r="J52" s="527">
        <v>219</v>
      </c>
      <c r="K52" s="531">
        <v>261</v>
      </c>
      <c r="L52" s="531">
        <v>58203</v>
      </c>
      <c r="M52" s="527">
        <v>1</v>
      </c>
      <c r="N52" s="527">
        <v>223</v>
      </c>
      <c r="O52" s="531">
        <v>336</v>
      </c>
      <c r="P52" s="531">
        <v>74928</v>
      </c>
      <c r="Q52" s="545">
        <v>1.2873563218390804</v>
      </c>
      <c r="R52" s="532">
        <v>223</v>
      </c>
    </row>
    <row r="53" spans="1:18" ht="14.4" customHeight="1" x14ac:dyDescent="0.3">
      <c r="A53" s="526" t="s">
        <v>1823</v>
      </c>
      <c r="B53" s="527" t="s">
        <v>1849</v>
      </c>
      <c r="C53" s="527" t="s">
        <v>502</v>
      </c>
      <c r="D53" s="527" t="s">
        <v>1832</v>
      </c>
      <c r="E53" s="527" t="s">
        <v>1903</v>
      </c>
      <c r="F53" s="527" t="s">
        <v>1904</v>
      </c>
      <c r="G53" s="531">
        <v>2</v>
      </c>
      <c r="H53" s="531">
        <v>694</v>
      </c>
      <c r="I53" s="527">
        <v>0.65533522190745985</v>
      </c>
      <c r="J53" s="527">
        <v>347</v>
      </c>
      <c r="K53" s="531">
        <v>3</v>
      </c>
      <c r="L53" s="531">
        <v>1059</v>
      </c>
      <c r="M53" s="527">
        <v>1</v>
      </c>
      <c r="N53" s="527">
        <v>353</v>
      </c>
      <c r="O53" s="531">
        <v>8</v>
      </c>
      <c r="P53" s="531">
        <v>2824</v>
      </c>
      <c r="Q53" s="545">
        <v>2.6666666666666665</v>
      </c>
      <c r="R53" s="532">
        <v>353</v>
      </c>
    </row>
    <row r="54" spans="1:18" ht="14.4" customHeight="1" x14ac:dyDescent="0.3">
      <c r="A54" s="526" t="s">
        <v>1823</v>
      </c>
      <c r="B54" s="527" t="s">
        <v>1849</v>
      </c>
      <c r="C54" s="527" t="s">
        <v>502</v>
      </c>
      <c r="D54" s="527" t="s">
        <v>1832</v>
      </c>
      <c r="E54" s="527" t="s">
        <v>1905</v>
      </c>
      <c r="F54" s="527" t="s">
        <v>1906</v>
      </c>
      <c r="G54" s="531">
        <v>1326</v>
      </c>
      <c r="H54" s="531">
        <v>293046</v>
      </c>
      <c r="I54" s="527">
        <v>0.75502995169082121</v>
      </c>
      <c r="J54" s="527">
        <v>221</v>
      </c>
      <c r="K54" s="531">
        <v>1725</v>
      </c>
      <c r="L54" s="531">
        <v>388125</v>
      </c>
      <c r="M54" s="527">
        <v>1</v>
      </c>
      <c r="N54" s="527">
        <v>225</v>
      </c>
      <c r="O54" s="531">
        <v>1779</v>
      </c>
      <c r="P54" s="531">
        <v>400275</v>
      </c>
      <c r="Q54" s="545">
        <v>1.031304347826087</v>
      </c>
      <c r="R54" s="532">
        <v>225</v>
      </c>
    </row>
    <row r="55" spans="1:18" ht="14.4" customHeight="1" x14ac:dyDescent="0.3">
      <c r="A55" s="526" t="s">
        <v>1823</v>
      </c>
      <c r="B55" s="527" t="s">
        <v>1849</v>
      </c>
      <c r="C55" s="527" t="s">
        <v>502</v>
      </c>
      <c r="D55" s="527" t="s">
        <v>1832</v>
      </c>
      <c r="E55" s="527" t="s">
        <v>1907</v>
      </c>
      <c r="F55" s="527" t="s">
        <v>1908</v>
      </c>
      <c r="G55" s="531">
        <v>59</v>
      </c>
      <c r="H55" s="531">
        <v>36167</v>
      </c>
      <c r="I55" s="527">
        <v>1.6074222222222223</v>
      </c>
      <c r="J55" s="527">
        <v>613</v>
      </c>
      <c r="K55" s="531">
        <v>36</v>
      </c>
      <c r="L55" s="531">
        <v>22500</v>
      </c>
      <c r="M55" s="527">
        <v>1</v>
      </c>
      <c r="N55" s="527">
        <v>625</v>
      </c>
      <c r="O55" s="531">
        <v>34</v>
      </c>
      <c r="P55" s="531">
        <v>21284</v>
      </c>
      <c r="Q55" s="545">
        <v>0.94595555555555555</v>
      </c>
      <c r="R55" s="532">
        <v>626</v>
      </c>
    </row>
    <row r="56" spans="1:18" ht="14.4" customHeight="1" x14ac:dyDescent="0.3">
      <c r="A56" s="526" t="s">
        <v>1823</v>
      </c>
      <c r="B56" s="527" t="s">
        <v>1849</v>
      </c>
      <c r="C56" s="527" t="s">
        <v>502</v>
      </c>
      <c r="D56" s="527" t="s">
        <v>1832</v>
      </c>
      <c r="E56" s="527" t="s">
        <v>1909</v>
      </c>
      <c r="F56" s="527" t="s">
        <v>1910</v>
      </c>
      <c r="G56" s="531"/>
      <c r="H56" s="531"/>
      <c r="I56" s="527"/>
      <c r="J56" s="527"/>
      <c r="K56" s="531">
        <v>1</v>
      </c>
      <c r="L56" s="531">
        <v>1799</v>
      </c>
      <c r="M56" s="527">
        <v>1</v>
      </c>
      <c r="N56" s="527">
        <v>1799</v>
      </c>
      <c r="O56" s="531"/>
      <c r="P56" s="531"/>
      <c r="Q56" s="545"/>
      <c r="R56" s="532"/>
    </row>
    <row r="57" spans="1:18" ht="14.4" customHeight="1" x14ac:dyDescent="0.3">
      <c r="A57" s="526" t="s">
        <v>1823</v>
      </c>
      <c r="B57" s="527" t="s">
        <v>1849</v>
      </c>
      <c r="C57" s="527" t="s">
        <v>502</v>
      </c>
      <c r="D57" s="527" t="s">
        <v>1832</v>
      </c>
      <c r="E57" s="527" t="s">
        <v>1911</v>
      </c>
      <c r="F57" s="527" t="s">
        <v>1912</v>
      </c>
      <c r="G57" s="531">
        <v>14</v>
      </c>
      <c r="H57" s="531">
        <v>14364</v>
      </c>
      <c r="I57" s="527">
        <v>13.824831568816169</v>
      </c>
      <c r="J57" s="527">
        <v>1026</v>
      </c>
      <c r="K57" s="531">
        <v>1</v>
      </c>
      <c r="L57" s="531">
        <v>1039</v>
      </c>
      <c r="M57" s="527">
        <v>1</v>
      </c>
      <c r="N57" s="527">
        <v>1039</v>
      </c>
      <c r="O57" s="531"/>
      <c r="P57" s="531"/>
      <c r="Q57" s="545"/>
      <c r="R57" s="532"/>
    </row>
    <row r="58" spans="1:18" ht="14.4" customHeight="1" x14ac:dyDescent="0.3">
      <c r="A58" s="526" t="s">
        <v>1823</v>
      </c>
      <c r="B58" s="527" t="s">
        <v>1849</v>
      </c>
      <c r="C58" s="527" t="s">
        <v>502</v>
      </c>
      <c r="D58" s="527" t="s">
        <v>1832</v>
      </c>
      <c r="E58" s="527" t="s">
        <v>1913</v>
      </c>
      <c r="F58" s="527" t="s">
        <v>1914</v>
      </c>
      <c r="G58" s="531"/>
      <c r="H58" s="531"/>
      <c r="I58" s="527"/>
      <c r="J58" s="527"/>
      <c r="K58" s="531"/>
      <c r="L58" s="531"/>
      <c r="M58" s="527"/>
      <c r="N58" s="527"/>
      <c r="O58" s="531">
        <v>1</v>
      </c>
      <c r="P58" s="531">
        <v>1136</v>
      </c>
      <c r="Q58" s="545"/>
      <c r="R58" s="532">
        <v>1136</v>
      </c>
    </row>
    <row r="59" spans="1:18" ht="14.4" customHeight="1" x14ac:dyDescent="0.3">
      <c r="A59" s="526" t="s">
        <v>1823</v>
      </c>
      <c r="B59" s="527" t="s">
        <v>1849</v>
      </c>
      <c r="C59" s="527" t="s">
        <v>502</v>
      </c>
      <c r="D59" s="527" t="s">
        <v>1832</v>
      </c>
      <c r="E59" s="527" t="s">
        <v>1915</v>
      </c>
      <c r="F59" s="527" t="s">
        <v>1916</v>
      </c>
      <c r="G59" s="531">
        <v>4</v>
      </c>
      <c r="H59" s="531">
        <v>1904</v>
      </c>
      <c r="I59" s="527">
        <v>0.98347107438016534</v>
      </c>
      <c r="J59" s="527">
        <v>476</v>
      </c>
      <c r="K59" s="531">
        <v>4</v>
      </c>
      <c r="L59" s="531">
        <v>1936</v>
      </c>
      <c r="M59" s="527">
        <v>1</v>
      </c>
      <c r="N59" s="527">
        <v>484</v>
      </c>
      <c r="O59" s="531">
        <v>5</v>
      </c>
      <c r="P59" s="531">
        <v>2420</v>
      </c>
      <c r="Q59" s="545">
        <v>1.25</v>
      </c>
      <c r="R59" s="532">
        <v>484</v>
      </c>
    </row>
    <row r="60" spans="1:18" ht="14.4" customHeight="1" x14ac:dyDescent="0.3">
      <c r="A60" s="526" t="s">
        <v>1823</v>
      </c>
      <c r="B60" s="527" t="s">
        <v>1849</v>
      </c>
      <c r="C60" s="527" t="s">
        <v>502</v>
      </c>
      <c r="D60" s="527" t="s">
        <v>1832</v>
      </c>
      <c r="E60" s="527" t="s">
        <v>1917</v>
      </c>
      <c r="F60" s="527" t="s">
        <v>1918</v>
      </c>
      <c r="G60" s="531">
        <v>3</v>
      </c>
      <c r="H60" s="531">
        <v>777</v>
      </c>
      <c r="I60" s="527">
        <v>0.97735849056603774</v>
      </c>
      <c r="J60" s="527">
        <v>259</v>
      </c>
      <c r="K60" s="531">
        <v>3</v>
      </c>
      <c r="L60" s="531">
        <v>795</v>
      </c>
      <c r="M60" s="527">
        <v>1</v>
      </c>
      <c r="N60" s="527">
        <v>265</v>
      </c>
      <c r="O60" s="531">
        <v>4</v>
      </c>
      <c r="P60" s="531">
        <v>1060</v>
      </c>
      <c r="Q60" s="545">
        <v>1.3333333333333333</v>
      </c>
      <c r="R60" s="532">
        <v>265</v>
      </c>
    </row>
    <row r="61" spans="1:18" ht="14.4" customHeight="1" x14ac:dyDescent="0.3">
      <c r="A61" s="526" t="s">
        <v>1823</v>
      </c>
      <c r="B61" s="527" t="s">
        <v>1849</v>
      </c>
      <c r="C61" s="527" t="s">
        <v>502</v>
      </c>
      <c r="D61" s="527" t="s">
        <v>1832</v>
      </c>
      <c r="E61" s="527" t="s">
        <v>1919</v>
      </c>
      <c r="F61" s="527" t="s">
        <v>1920</v>
      </c>
      <c r="G61" s="531">
        <v>34</v>
      </c>
      <c r="H61" s="531">
        <v>11220</v>
      </c>
      <c r="I61" s="527">
        <v>0.56401749359071029</v>
      </c>
      <c r="J61" s="527">
        <v>330</v>
      </c>
      <c r="K61" s="531">
        <v>57</v>
      </c>
      <c r="L61" s="531">
        <v>19893</v>
      </c>
      <c r="M61" s="527">
        <v>1</v>
      </c>
      <c r="N61" s="527">
        <v>349</v>
      </c>
      <c r="O61" s="531">
        <v>62</v>
      </c>
      <c r="P61" s="531">
        <v>21700</v>
      </c>
      <c r="Q61" s="545">
        <v>1.0908359724526215</v>
      </c>
      <c r="R61" s="532">
        <v>350</v>
      </c>
    </row>
    <row r="62" spans="1:18" ht="14.4" customHeight="1" x14ac:dyDescent="0.3">
      <c r="A62" s="526" t="s">
        <v>1823</v>
      </c>
      <c r="B62" s="527" t="s">
        <v>1849</v>
      </c>
      <c r="C62" s="527" t="s">
        <v>502</v>
      </c>
      <c r="D62" s="527" t="s">
        <v>1832</v>
      </c>
      <c r="E62" s="527" t="s">
        <v>1921</v>
      </c>
      <c r="F62" s="527" t="s">
        <v>1922</v>
      </c>
      <c r="G62" s="531">
        <v>4</v>
      </c>
      <c r="H62" s="531">
        <v>984</v>
      </c>
      <c r="I62" s="527">
        <v>3.8740157480314958</v>
      </c>
      <c r="J62" s="527">
        <v>246</v>
      </c>
      <c r="K62" s="531">
        <v>1</v>
      </c>
      <c r="L62" s="531">
        <v>254</v>
      </c>
      <c r="M62" s="527">
        <v>1</v>
      </c>
      <c r="N62" s="527">
        <v>254</v>
      </c>
      <c r="O62" s="531">
        <v>5</v>
      </c>
      <c r="P62" s="531">
        <v>1270</v>
      </c>
      <c r="Q62" s="545">
        <v>5</v>
      </c>
      <c r="R62" s="532">
        <v>254</v>
      </c>
    </row>
    <row r="63" spans="1:18" ht="14.4" customHeight="1" x14ac:dyDescent="0.3">
      <c r="A63" s="526" t="s">
        <v>1823</v>
      </c>
      <c r="B63" s="527" t="s">
        <v>1849</v>
      </c>
      <c r="C63" s="527" t="s">
        <v>502</v>
      </c>
      <c r="D63" s="527" t="s">
        <v>1832</v>
      </c>
      <c r="E63" s="527" t="s">
        <v>1923</v>
      </c>
      <c r="F63" s="527" t="s">
        <v>1924</v>
      </c>
      <c r="G63" s="531">
        <v>2355</v>
      </c>
      <c r="H63" s="531">
        <v>793635</v>
      </c>
      <c r="I63" s="527">
        <v>0.90816869496558472</v>
      </c>
      <c r="J63" s="527">
        <v>337</v>
      </c>
      <c r="K63" s="531">
        <v>2533</v>
      </c>
      <c r="L63" s="531">
        <v>873885</v>
      </c>
      <c r="M63" s="527">
        <v>1</v>
      </c>
      <c r="N63" s="527">
        <v>345</v>
      </c>
      <c r="O63" s="531">
        <v>2603</v>
      </c>
      <c r="P63" s="531">
        <v>898035</v>
      </c>
      <c r="Q63" s="545">
        <v>1.0276352151598895</v>
      </c>
      <c r="R63" s="532">
        <v>345</v>
      </c>
    </row>
    <row r="64" spans="1:18" ht="14.4" customHeight="1" x14ac:dyDescent="0.3">
      <c r="A64" s="526" t="s">
        <v>1823</v>
      </c>
      <c r="B64" s="527" t="s">
        <v>1849</v>
      </c>
      <c r="C64" s="527" t="s">
        <v>502</v>
      </c>
      <c r="D64" s="527" t="s">
        <v>1832</v>
      </c>
      <c r="E64" s="527" t="s">
        <v>1925</v>
      </c>
      <c r="F64" s="527" t="s">
        <v>1926</v>
      </c>
      <c r="G64" s="531">
        <v>576</v>
      </c>
      <c r="H64" s="531">
        <v>482112</v>
      </c>
      <c r="I64" s="527">
        <v>0.89899306332512863</v>
      </c>
      <c r="J64" s="527">
        <v>837</v>
      </c>
      <c r="K64" s="531">
        <v>615</v>
      </c>
      <c r="L64" s="531">
        <v>536280</v>
      </c>
      <c r="M64" s="527">
        <v>1</v>
      </c>
      <c r="N64" s="527">
        <v>872</v>
      </c>
      <c r="O64" s="531">
        <v>565</v>
      </c>
      <c r="P64" s="531">
        <v>493245</v>
      </c>
      <c r="Q64" s="545">
        <v>0.91975274110539273</v>
      </c>
      <c r="R64" s="532">
        <v>873</v>
      </c>
    </row>
    <row r="65" spans="1:18" ht="14.4" customHeight="1" x14ac:dyDescent="0.3">
      <c r="A65" s="526" t="s">
        <v>1823</v>
      </c>
      <c r="B65" s="527" t="s">
        <v>1849</v>
      </c>
      <c r="C65" s="527" t="s">
        <v>502</v>
      </c>
      <c r="D65" s="527" t="s">
        <v>1832</v>
      </c>
      <c r="E65" s="527" t="s">
        <v>1927</v>
      </c>
      <c r="F65" s="527" t="s">
        <v>1928</v>
      </c>
      <c r="G65" s="531">
        <v>2</v>
      </c>
      <c r="H65" s="531">
        <v>2092</v>
      </c>
      <c r="I65" s="527">
        <v>1.9848197343453511</v>
      </c>
      <c r="J65" s="527">
        <v>1046</v>
      </c>
      <c r="K65" s="531">
        <v>1</v>
      </c>
      <c r="L65" s="531">
        <v>1054</v>
      </c>
      <c r="M65" s="527">
        <v>1</v>
      </c>
      <c r="N65" s="527">
        <v>1054</v>
      </c>
      <c r="O65" s="531">
        <v>1</v>
      </c>
      <c r="P65" s="531">
        <v>1054</v>
      </c>
      <c r="Q65" s="545">
        <v>1</v>
      </c>
      <c r="R65" s="532">
        <v>1054</v>
      </c>
    </row>
    <row r="66" spans="1:18" ht="14.4" customHeight="1" x14ac:dyDescent="0.3">
      <c r="A66" s="526" t="s">
        <v>1823</v>
      </c>
      <c r="B66" s="527" t="s">
        <v>1849</v>
      </c>
      <c r="C66" s="527" t="s">
        <v>502</v>
      </c>
      <c r="D66" s="527" t="s">
        <v>1832</v>
      </c>
      <c r="E66" s="527" t="s">
        <v>1929</v>
      </c>
      <c r="F66" s="527" t="s">
        <v>1930</v>
      </c>
      <c r="G66" s="531">
        <v>1158</v>
      </c>
      <c r="H66" s="531">
        <v>1483398</v>
      </c>
      <c r="I66" s="527">
        <v>0.94424107014980951</v>
      </c>
      <c r="J66" s="527">
        <v>1281</v>
      </c>
      <c r="K66" s="531">
        <v>1215</v>
      </c>
      <c r="L66" s="531">
        <v>1570995</v>
      </c>
      <c r="M66" s="527">
        <v>1</v>
      </c>
      <c r="N66" s="527">
        <v>1293</v>
      </c>
      <c r="O66" s="531">
        <v>1241</v>
      </c>
      <c r="P66" s="531">
        <v>1605854</v>
      </c>
      <c r="Q66" s="545">
        <v>1.0221891221805288</v>
      </c>
      <c r="R66" s="532">
        <v>1294</v>
      </c>
    </row>
    <row r="67" spans="1:18" ht="14.4" customHeight="1" x14ac:dyDescent="0.3">
      <c r="A67" s="526" t="s">
        <v>1823</v>
      </c>
      <c r="B67" s="527" t="s">
        <v>1849</v>
      </c>
      <c r="C67" s="527" t="s">
        <v>502</v>
      </c>
      <c r="D67" s="527" t="s">
        <v>1832</v>
      </c>
      <c r="E67" s="527" t="s">
        <v>1931</v>
      </c>
      <c r="F67" s="527" t="s">
        <v>1932</v>
      </c>
      <c r="G67" s="531">
        <v>898</v>
      </c>
      <c r="H67" s="531">
        <v>1047966</v>
      </c>
      <c r="I67" s="527">
        <v>0.97096012356053729</v>
      </c>
      <c r="J67" s="527">
        <v>1167</v>
      </c>
      <c r="K67" s="531">
        <v>917</v>
      </c>
      <c r="L67" s="531">
        <v>1079309</v>
      </c>
      <c r="M67" s="527">
        <v>1</v>
      </c>
      <c r="N67" s="527">
        <v>1177</v>
      </c>
      <c r="O67" s="531">
        <v>955</v>
      </c>
      <c r="P67" s="531">
        <v>1124990</v>
      </c>
      <c r="Q67" s="545">
        <v>1.0423243019376287</v>
      </c>
      <c r="R67" s="532">
        <v>1178</v>
      </c>
    </row>
    <row r="68" spans="1:18" ht="14.4" customHeight="1" x14ac:dyDescent="0.3">
      <c r="A68" s="526" t="s">
        <v>1823</v>
      </c>
      <c r="B68" s="527" t="s">
        <v>1849</v>
      </c>
      <c r="C68" s="527" t="s">
        <v>502</v>
      </c>
      <c r="D68" s="527" t="s">
        <v>1832</v>
      </c>
      <c r="E68" s="527" t="s">
        <v>1933</v>
      </c>
      <c r="F68" s="527" t="s">
        <v>1934</v>
      </c>
      <c r="G68" s="531">
        <v>3409</v>
      </c>
      <c r="H68" s="531">
        <v>17304084</v>
      </c>
      <c r="I68" s="527">
        <v>0.9740074012720461</v>
      </c>
      <c r="J68" s="527">
        <v>5076</v>
      </c>
      <c r="K68" s="531">
        <v>3445</v>
      </c>
      <c r="L68" s="531">
        <v>17765865</v>
      </c>
      <c r="M68" s="527">
        <v>1</v>
      </c>
      <c r="N68" s="527">
        <v>5157</v>
      </c>
      <c r="O68" s="531">
        <v>3524</v>
      </c>
      <c r="P68" s="531">
        <v>18173268</v>
      </c>
      <c r="Q68" s="545">
        <v>1.0229317851959361</v>
      </c>
      <c r="R68" s="532">
        <v>5157</v>
      </c>
    </row>
    <row r="69" spans="1:18" ht="14.4" customHeight="1" x14ac:dyDescent="0.3">
      <c r="A69" s="526" t="s">
        <v>1823</v>
      </c>
      <c r="B69" s="527" t="s">
        <v>1849</v>
      </c>
      <c r="C69" s="527" t="s">
        <v>502</v>
      </c>
      <c r="D69" s="527" t="s">
        <v>1832</v>
      </c>
      <c r="E69" s="527" t="s">
        <v>1935</v>
      </c>
      <c r="F69" s="527" t="s">
        <v>1936</v>
      </c>
      <c r="G69" s="531">
        <v>41</v>
      </c>
      <c r="H69" s="531">
        <v>315085</v>
      </c>
      <c r="I69" s="527">
        <v>0.79146006340019992</v>
      </c>
      <c r="J69" s="527">
        <v>7685</v>
      </c>
      <c r="K69" s="531">
        <v>51</v>
      </c>
      <c r="L69" s="531">
        <v>398106</v>
      </c>
      <c r="M69" s="527">
        <v>1</v>
      </c>
      <c r="N69" s="527">
        <v>7806</v>
      </c>
      <c r="O69" s="531">
        <v>49</v>
      </c>
      <c r="P69" s="531">
        <v>382543</v>
      </c>
      <c r="Q69" s="545">
        <v>0.96090739652253421</v>
      </c>
      <c r="R69" s="532">
        <v>7807</v>
      </c>
    </row>
    <row r="70" spans="1:18" ht="14.4" customHeight="1" x14ac:dyDescent="0.3">
      <c r="A70" s="526" t="s">
        <v>1823</v>
      </c>
      <c r="B70" s="527" t="s">
        <v>1849</v>
      </c>
      <c r="C70" s="527" t="s">
        <v>502</v>
      </c>
      <c r="D70" s="527" t="s">
        <v>1832</v>
      </c>
      <c r="E70" s="527" t="s">
        <v>1937</v>
      </c>
      <c r="F70" s="527" t="s">
        <v>1938</v>
      </c>
      <c r="G70" s="531">
        <v>85</v>
      </c>
      <c r="H70" s="531">
        <v>468860</v>
      </c>
      <c r="I70" s="527">
        <v>0.78704760625797354</v>
      </c>
      <c r="J70" s="527">
        <v>5516</v>
      </c>
      <c r="K70" s="531">
        <v>106</v>
      </c>
      <c r="L70" s="531">
        <v>595720</v>
      </c>
      <c r="M70" s="527">
        <v>1</v>
      </c>
      <c r="N70" s="527">
        <v>5620</v>
      </c>
      <c r="O70" s="531">
        <v>108</v>
      </c>
      <c r="P70" s="531">
        <v>606960</v>
      </c>
      <c r="Q70" s="545">
        <v>1.0188679245283019</v>
      </c>
      <c r="R70" s="532">
        <v>5620</v>
      </c>
    </row>
    <row r="71" spans="1:18" ht="14.4" customHeight="1" x14ac:dyDescent="0.3">
      <c r="A71" s="526" t="s">
        <v>1823</v>
      </c>
      <c r="B71" s="527" t="s">
        <v>1849</v>
      </c>
      <c r="C71" s="527" t="s">
        <v>502</v>
      </c>
      <c r="D71" s="527" t="s">
        <v>1832</v>
      </c>
      <c r="E71" s="527" t="s">
        <v>1939</v>
      </c>
      <c r="F71" s="527" t="s">
        <v>1940</v>
      </c>
      <c r="G71" s="531">
        <v>189</v>
      </c>
      <c r="H71" s="531">
        <v>19845</v>
      </c>
      <c r="I71" s="527">
        <v>3.9729729729729728</v>
      </c>
      <c r="J71" s="527">
        <v>105</v>
      </c>
      <c r="K71" s="531">
        <v>45</v>
      </c>
      <c r="L71" s="531">
        <v>4995</v>
      </c>
      <c r="M71" s="527">
        <v>1</v>
      </c>
      <c r="N71" s="527">
        <v>111</v>
      </c>
      <c r="O71" s="531">
        <v>49</v>
      </c>
      <c r="P71" s="531">
        <v>5439</v>
      </c>
      <c r="Q71" s="545">
        <v>1.0888888888888888</v>
      </c>
      <c r="R71" s="532">
        <v>111</v>
      </c>
    </row>
    <row r="72" spans="1:18" ht="14.4" customHeight="1" x14ac:dyDescent="0.3">
      <c r="A72" s="526" t="s">
        <v>1823</v>
      </c>
      <c r="B72" s="527" t="s">
        <v>1849</v>
      </c>
      <c r="C72" s="527" t="s">
        <v>502</v>
      </c>
      <c r="D72" s="527" t="s">
        <v>1832</v>
      </c>
      <c r="E72" s="527" t="s">
        <v>1941</v>
      </c>
      <c r="F72" s="527" t="s">
        <v>1942</v>
      </c>
      <c r="G72" s="531">
        <v>3873</v>
      </c>
      <c r="H72" s="531">
        <v>677775</v>
      </c>
      <c r="I72" s="527">
        <v>0.9149909888018144</v>
      </c>
      <c r="J72" s="527">
        <v>175</v>
      </c>
      <c r="K72" s="531">
        <v>4185</v>
      </c>
      <c r="L72" s="531">
        <v>740745</v>
      </c>
      <c r="M72" s="527">
        <v>1</v>
      </c>
      <c r="N72" s="527">
        <v>177</v>
      </c>
      <c r="O72" s="531">
        <v>3798</v>
      </c>
      <c r="P72" s="531">
        <v>672246</v>
      </c>
      <c r="Q72" s="545">
        <v>0.90752688172043006</v>
      </c>
      <c r="R72" s="532">
        <v>177</v>
      </c>
    </row>
    <row r="73" spans="1:18" ht="14.4" customHeight="1" x14ac:dyDescent="0.3">
      <c r="A73" s="526" t="s">
        <v>1823</v>
      </c>
      <c r="B73" s="527" t="s">
        <v>1849</v>
      </c>
      <c r="C73" s="527" t="s">
        <v>502</v>
      </c>
      <c r="D73" s="527" t="s">
        <v>1832</v>
      </c>
      <c r="E73" s="527" t="s">
        <v>1943</v>
      </c>
      <c r="F73" s="527" t="s">
        <v>1944</v>
      </c>
      <c r="G73" s="531">
        <v>2430</v>
      </c>
      <c r="H73" s="531">
        <v>4862430</v>
      </c>
      <c r="I73" s="527">
        <v>0.80646514892578125</v>
      </c>
      <c r="J73" s="527">
        <v>2001</v>
      </c>
      <c r="K73" s="531">
        <v>2944</v>
      </c>
      <c r="L73" s="531">
        <v>6029312</v>
      </c>
      <c r="M73" s="527">
        <v>1</v>
      </c>
      <c r="N73" s="527">
        <v>2048</v>
      </c>
      <c r="O73" s="531">
        <v>2900</v>
      </c>
      <c r="P73" s="531">
        <v>5942100</v>
      </c>
      <c r="Q73" s="545">
        <v>0.98553533139436145</v>
      </c>
      <c r="R73" s="532">
        <v>2049</v>
      </c>
    </row>
    <row r="74" spans="1:18" ht="14.4" customHeight="1" x14ac:dyDescent="0.3">
      <c r="A74" s="526" t="s">
        <v>1823</v>
      </c>
      <c r="B74" s="527" t="s">
        <v>1849</v>
      </c>
      <c r="C74" s="527" t="s">
        <v>502</v>
      </c>
      <c r="D74" s="527" t="s">
        <v>1832</v>
      </c>
      <c r="E74" s="527" t="s">
        <v>1945</v>
      </c>
      <c r="F74" s="527" t="s">
        <v>1946</v>
      </c>
      <c r="G74" s="531">
        <v>2355</v>
      </c>
      <c r="H74" s="531">
        <v>793635</v>
      </c>
      <c r="I74" s="527">
        <v>0.99197555168082197</v>
      </c>
      <c r="J74" s="527">
        <v>337</v>
      </c>
      <c r="K74" s="531">
        <v>2319</v>
      </c>
      <c r="L74" s="531">
        <v>800055</v>
      </c>
      <c r="M74" s="527">
        <v>1</v>
      </c>
      <c r="N74" s="527">
        <v>345</v>
      </c>
      <c r="O74" s="531">
        <v>2437</v>
      </c>
      <c r="P74" s="531">
        <v>840765</v>
      </c>
      <c r="Q74" s="545">
        <v>1.0508840017248815</v>
      </c>
      <c r="R74" s="532">
        <v>345</v>
      </c>
    </row>
    <row r="75" spans="1:18" ht="14.4" customHeight="1" x14ac:dyDescent="0.3">
      <c r="A75" s="526" t="s">
        <v>1823</v>
      </c>
      <c r="B75" s="527" t="s">
        <v>1849</v>
      </c>
      <c r="C75" s="527" t="s">
        <v>502</v>
      </c>
      <c r="D75" s="527" t="s">
        <v>1832</v>
      </c>
      <c r="E75" s="527" t="s">
        <v>1947</v>
      </c>
      <c r="F75" s="527" t="s">
        <v>1948</v>
      </c>
      <c r="G75" s="531">
        <v>228</v>
      </c>
      <c r="H75" s="531">
        <v>67260</v>
      </c>
      <c r="I75" s="527">
        <v>0.66189712351279806</v>
      </c>
      <c r="J75" s="527">
        <v>295</v>
      </c>
      <c r="K75" s="531">
        <v>331</v>
      </c>
      <c r="L75" s="531">
        <v>101617</v>
      </c>
      <c r="M75" s="527">
        <v>1</v>
      </c>
      <c r="N75" s="527">
        <v>307</v>
      </c>
      <c r="O75" s="531">
        <v>326</v>
      </c>
      <c r="P75" s="531">
        <v>100408</v>
      </c>
      <c r="Q75" s="545">
        <v>0.98810238444354781</v>
      </c>
      <c r="R75" s="532">
        <v>308</v>
      </c>
    </row>
    <row r="76" spans="1:18" ht="14.4" customHeight="1" x14ac:dyDescent="0.3">
      <c r="A76" s="526" t="s">
        <v>1823</v>
      </c>
      <c r="B76" s="527" t="s">
        <v>1849</v>
      </c>
      <c r="C76" s="527" t="s">
        <v>502</v>
      </c>
      <c r="D76" s="527" t="s">
        <v>1832</v>
      </c>
      <c r="E76" s="527" t="s">
        <v>1949</v>
      </c>
      <c r="F76" s="527" t="s">
        <v>1950</v>
      </c>
      <c r="G76" s="531">
        <v>1011</v>
      </c>
      <c r="H76" s="531">
        <v>2725656</v>
      </c>
      <c r="I76" s="527">
        <v>0.93453967940489124</v>
      </c>
      <c r="J76" s="527">
        <v>2696</v>
      </c>
      <c r="K76" s="531">
        <v>1066</v>
      </c>
      <c r="L76" s="531">
        <v>2916576</v>
      </c>
      <c r="M76" s="527">
        <v>1</v>
      </c>
      <c r="N76" s="527">
        <v>2736</v>
      </c>
      <c r="O76" s="531">
        <v>969</v>
      </c>
      <c r="P76" s="531">
        <v>2652153</v>
      </c>
      <c r="Q76" s="545">
        <v>0.90933786741713574</v>
      </c>
      <c r="R76" s="532">
        <v>2737</v>
      </c>
    </row>
    <row r="77" spans="1:18" ht="14.4" customHeight="1" x14ac:dyDescent="0.3">
      <c r="A77" s="526" t="s">
        <v>1823</v>
      </c>
      <c r="B77" s="527" t="s">
        <v>1849</v>
      </c>
      <c r="C77" s="527" t="s">
        <v>502</v>
      </c>
      <c r="D77" s="527" t="s">
        <v>1832</v>
      </c>
      <c r="E77" s="527" t="s">
        <v>1951</v>
      </c>
      <c r="F77" s="527" t="s">
        <v>1952</v>
      </c>
      <c r="G77" s="531">
        <v>462</v>
      </c>
      <c r="H77" s="531">
        <v>2396856</v>
      </c>
      <c r="I77" s="527">
        <v>1.3185440682581464</v>
      </c>
      <c r="J77" s="527">
        <v>5188</v>
      </c>
      <c r="K77" s="531">
        <v>345</v>
      </c>
      <c r="L77" s="531">
        <v>1817805</v>
      </c>
      <c r="M77" s="527">
        <v>1</v>
      </c>
      <c r="N77" s="527">
        <v>5269</v>
      </c>
      <c r="O77" s="531">
        <v>356</v>
      </c>
      <c r="P77" s="531">
        <v>1875764</v>
      </c>
      <c r="Q77" s="545">
        <v>1.0318840579710145</v>
      </c>
      <c r="R77" s="532">
        <v>5269</v>
      </c>
    </row>
    <row r="78" spans="1:18" ht="14.4" customHeight="1" x14ac:dyDescent="0.3">
      <c r="A78" s="526" t="s">
        <v>1823</v>
      </c>
      <c r="B78" s="527" t="s">
        <v>1849</v>
      </c>
      <c r="C78" s="527" t="s">
        <v>502</v>
      </c>
      <c r="D78" s="527" t="s">
        <v>1832</v>
      </c>
      <c r="E78" s="527" t="s">
        <v>1953</v>
      </c>
      <c r="F78" s="527" t="s">
        <v>1954</v>
      </c>
      <c r="G78" s="531">
        <v>333</v>
      </c>
      <c r="H78" s="531">
        <v>49284</v>
      </c>
      <c r="I78" s="527">
        <v>1.235621521335807</v>
      </c>
      <c r="J78" s="527">
        <v>148</v>
      </c>
      <c r="K78" s="531">
        <v>259</v>
      </c>
      <c r="L78" s="531">
        <v>39886</v>
      </c>
      <c r="M78" s="527">
        <v>1</v>
      </c>
      <c r="N78" s="527">
        <v>154</v>
      </c>
      <c r="O78" s="531">
        <v>272</v>
      </c>
      <c r="P78" s="531">
        <v>41888</v>
      </c>
      <c r="Q78" s="545">
        <v>1.0501930501930501</v>
      </c>
      <c r="R78" s="532">
        <v>154</v>
      </c>
    </row>
    <row r="79" spans="1:18" ht="14.4" customHeight="1" x14ac:dyDescent="0.3">
      <c r="A79" s="526" t="s">
        <v>1823</v>
      </c>
      <c r="B79" s="527" t="s">
        <v>1849</v>
      </c>
      <c r="C79" s="527" t="s">
        <v>502</v>
      </c>
      <c r="D79" s="527" t="s">
        <v>1832</v>
      </c>
      <c r="E79" s="527" t="s">
        <v>1955</v>
      </c>
      <c r="F79" s="527" t="s">
        <v>1956</v>
      </c>
      <c r="G79" s="531">
        <v>49</v>
      </c>
      <c r="H79" s="531">
        <v>32438</v>
      </c>
      <c r="I79" s="527">
        <v>2.6737553577316189</v>
      </c>
      <c r="J79" s="527">
        <v>662</v>
      </c>
      <c r="K79" s="531">
        <v>18</v>
      </c>
      <c r="L79" s="531">
        <v>12132</v>
      </c>
      <c r="M79" s="527">
        <v>1</v>
      </c>
      <c r="N79" s="527">
        <v>674</v>
      </c>
      <c r="O79" s="531">
        <v>26</v>
      </c>
      <c r="P79" s="531">
        <v>17550</v>
      </c>
      <c r="Q79" s="545">
        <v>1.4465875370919881</v>
      </c>
      <c r="R79" s="532">
        <v>675</v>
      </c>
    </row>
    <row r="80" spans="1:18" ht="14.4" customHeight="1" x14ac:dyDescent="0.3">
      <c r="A80" s="526" t="s">
        <v>1823</v>
      </c>
      <c r="B80" s="527" t="s">
        <v>1849</v>
      </c>
      <c r="C80" s="527" t="s">
        <v>502</v>
      </c>
      <c r="D80" s="527" t="s">
        <v>1832</v>
      </c>
      <c r="E80" s="527" t="s">
        <v>1957</v>
      </c>
      <c r="F80" s="527" t="s">
        <v>1958</v>
      </c>
      <c r="G80" s="531"/>
      <c r="H80" s="531"/>
      <c r="I80" s="527"/>
      <c r="J80" s="527"/>
      <c r="K80" s="531"/>
      <c r="L80" s="531"/>
      <c r="M80" s="527"/>
      <c r="N80" s="527"/>
      <c r="O80" s="531">
        <v>1</v>
      </c>
      <c r="P80" s="531">
        <v>307</v>
      </c>
      <c r="Q80" s="545"/>
      <c r="R80" s="532">
        <v>307</v>
      </c>
    </row>
    <row r="81" spans="1:18" ht="14.4" customHeight="1" x14ac:dyDescent="0.3">
      <c r="A81" s="526" t="s">
        <v>1823</v>
      </c>
      <c r="B81" s="527" t="s">
        <v>1849</v>
      </c>
      <c r="C81" s="527" t="s">
        <v>502</v>
      </c>
      <c r="D81" s="527" t="s">
        <v>1832</v>
      </c>
      <c r="E81" s="527" t="s">
        <v>1959</v>
      </c>
      <c r="F81" s="527" t="s">
        <v>1960</v>
      </c>
      <c r="G81" s="531">
        <v>1949</v>
      </c>
      <c r="H81" s="531">
        <v>294299</v>
      </c>
      <c r="I81" s="527">
        <v>0.8905737456878291</v>
      </c>
      <c r="J81" s="527">
        <v>151</v>
      </c>
      <c r="K81" s="531">
        <v>2132</v>
      </c>
      <c r="L81" s="531">
        <v>330460</v>
      </c>
      <c r="M81" s="527">
        <v>1</v>
      </c>
      <c r="N81" s="527">
        <v>155</v>
      </c>
      <c r="O81" s="531">
        <v>2090</v>
      </c>
      <c r="P81" s="531">
        <v>323950</v>
      </c>
      <c r="Q81" s="545">
        <v>0.98030018761726079</v>
      </c>
      <c r="R81" s="532">
        <v>155</v>
      </c>
    </row>
    <row r="82" spans="1:18" ht="14.4" customHeight="1" x14ac:dyDescent="0.3">
      <c r="A82" s="526" t="s">
        <v>1823</v>
      </c>
      <c r="B82" s="527" t="s">
        <v>1849</v>
      </c>
      <c r="C82" s="527" t="s">
        <v>502</v>
      </c>
      <c r="D82" s="527" t="s">
        <v>1832</v>
      </c>
      <c r="E82" s="527" t="s">
        <v>1961</v>
      </c>
      <c r="F82" s="527" t="s">
        <v>1962</v>
      </c>
      <c r="G82" s="531">
        <v>792</v>
      </c>
      <c r="H82" s="531">
        <v>154440</v>
      </c>
      <c r="I82" s="527">
        <v>0.84817530274322428</v>
      </c>
      <c r="J82" s="527">
        <v>195</v>
      </c>
      <c r="K82" s="531">
        <v>915</v>
      </c>
      <c r="L82" s="531">
        <v>182085</v>
      </c>
      <c r="M82" s="527">
        <v>1</v>
      </c>
      <c r="N82" s="527">
        <v>199</v>
      </c>
      <c r="O82" s="531">
        <v>1009</v>
      </c>
      <c r="P82" s="531">
        <v>200791</v>
      </c>
      <c r="Q82" s="545">
        <v>1.1027322404371585</v>
      </c>
      <c r="R82" s="532">
        <v>199</v>
      </c>
    </row>
    <row r="83" spans="1:18" ht="14.4" customHeight="1" x14ac:dyDescent="0.3">
      <c r="A83" s="526" t="s">
        <v>1823</v>
      </c>
      <c r="B83" s="527" t="s">
        <v>1849</v>
      </c>
      <c r="C83" s="527" t="s">
        <v>502</v>
      </c>
      <c r="D83" s="527" t="s">
        <v>1832</v>
      </c>
      <c r="E83" s="527" t="s">
        <v>1963</v>
      </c>
      <c r="F83" s="527" t="s">
        <v>1964</v>
      </c>
      <c r="G83" s="531">
        <v>307</v>
      </c>
      <c r="H83" s="531">
        <v>61400</v>
      </c>
      <c r="I83" s="527">
        <v>0.84783209058271192</v>
      </c>
      <c r="J83" s="527">
        <v>200</v>
      </c>
      <c r="K83" s="531">
        <v>355</v>
      </c>
      <c r="L83" s="531">
        <v>72420</v>
      </c>
      <c r="M83" s="527">
        <v>1</v>
      </c>
      <c r="N83" s="527">
        <v>204</v>
      </c>
      <c r="O83" s="531">
        <v>450</v>
      </c>
      <c r="P83" s="531">
        <v>91800</v>
      </c>
      <c r="Q83" s="545">
        <v>1.267605633802817</v>
      </c>
      <c r="R83" s="532">
        <v>204</v>
      </c>
    </row>
    <row r="84" spans="1:18" ht="14.4" customHeight="1" x14ac:dyDescent="0.3">
      <c r="A84" s="526" t="s">
        <v>1823</v>
      </c>
      <c r="B84" s="527" t="s">
        <v>1849</v>
      </c>
      <c r="C84" s="527" t="s">
        <v>502</v>
      </c>
      <c r="D84" s="527" t="s">
        <v>1832</v>
      </c>
      <c r="E84" s="527" t="s">
        <v>1965</v>
      </c>
      <c r="F84" s="527" t="s">
        <v>1966</v>
      </c>
      <c r="G84" s="531">
        <v>99</v>
      </c>
      <c r="H84" s="531">
        <v>41382</v>
      </c>
      <c r="I84" s="527">
        <v>1.1038732394366197</v>
      </c>
      <c r="J84" s="527">
        <v>418</v>
      </c>
      <c r="K84" s="531">
        <v>88</v>
      </c>
      <c r="L84" s="531">
        <v>37488</v>
      </c>
      <c r="M84" s="527">
        <v>1</v>
      </c>
      <c r="N84" s="527">
        <v>426</v>
      </c>
      <c r="O84" s="531">
        <v>66</v>
      </c>
      <c r="P84" s="531">
        <v>28116</v>
      </c>
      <c r="Q84" s="545">
        <v>0.75</v>
      </c>
      <c r="R84" s="532">
        <v>426</v>
      </c>
    </row>
    <row r="85" spans="1:18" ht="14.4" customHeight="1" x14ac:dyDescent="0.3">
      <c r="A85" s="526" t="s">
        <v>1823</v>
      </c>
      <c r="B85" s="527" t="s">
        <v>1849</v>
      </c>
      <c r="C85" s="527" t="s">
        <v>502</v>
      </c>
      <c r="D85" s="527" t="s">
        <v>1832</v>
      </c>
      <c r="E85" s="527" t="s">
        <v>1967</v>
      </c>
      <c r="F85" s="527" t="s">
        <v>1968</v>
      </c>
      <c r="G85" s="531"/>
      <c r="H85" s="531"/>
      <c r="I85" s="527"/>
      <c r="J85" s="527"/>
      <c r="K85" s="531">
        <v>4</v>
      </c>
      <c r="L85" s="531">
        <v>1060</v>
      </c>
      <c r="M85" s="527">
        <v>1</v>
      </c>
      <c r="N85" s="527">
        <v>265</v>
      </c>
      <c r="O85" s="531">
        <v>4</v>
      </c>
      <c r="P85" s="531">
        <v>1060</v>
      </c>
      <c r="Q85" s="545">
        <v>1</v>
      </c>
      <c r="R85" s="532">
        <v>265</v>
      </c>
    </row>
    <row r="86" spans="1:18" ht="14.4" customHeight="1" x14ac:dyDescent="0.3">
      <c r="A86" s="526" t="s">
        <v>1823</v>
      </c>
      <c r="B86" s="527" t="s">
        <v>1849</v>
      </c>
      <c r="C86" s="527" t="s">
        <v>502</v>
      </c>
      <c r="D86" s="527" t="s">
        <v>1832</v>
      </c>
      <c r="E86" s="527" t="s">
        <v>1969</v>
      </c>
      <c r="F86" s="527" t="s">
        <v>1970</v>
      </c>
      <c r="G86" s="531">
        <v>592</v>
      </c>
      <c r="H86" s="531">
        <v>94128</v>
      </c>
      <c r="I86" s="527">
        <v>0.97054183636644842</v>
      </c>
      <c r="J86" s="527">
        <v>159</v>
      </c>
      <c r="K86" s="531">
        <v>595</v>
      </c>
      <c r="L86" s="531">
        <v>96985</v>
      </c>
      <c r="M86" s="527">
        <v>1</v>
      </c>
      <c r="N86" s="527">
        <v>163</v>
      </c>
      <c r="O86" s="531">
        <v>642</v>
      </c>
      <c r="P86" s="531">
        <v>104646</v>
      </c>
      <c r="Q86" s="545">
        <v>1.0789915966386554</v>
      </c>
      <c r="R86" s="532">
        <v>163</v>
      </c>
    </row>
    <row r="87" spans="1:18" ht="14.4" customHeight="1" x14ac:dyDescent="0.3">
      <c r="A87" s="526" t="s">
        <v>1823</v>
      </c>
      <c r="B87" s="527" t="s">
        <v>1849</v>
      </c>
      <c r="C87" s="527" t="s">
        <v>502</v>
      </c>
      <c r="D87" s="527" t="s">
        <v>1832</v>
      </c>
      <c r="E87" s="527" t="s">
        <v>1971</v>
      </c>
      <c r="F87" s="527" t="s">
        <v>1972</v>
      </c>
      <c r="G87" s="531">
        <v>4</v>
      </c>
      <c r="H87" s="531">
        <v>1712</v>
      </c>
      <c r="I87" s="527">
        <v>0.78532110091743124</v>
      </c>
      <c r="J87" s="527">
        <v>428</v>
      </c>
      <c r="K87" s="531">
        <v>5</v>
      </c>
      <c r="L87" s="531">
        <v>2180</v>
      </c>
      <c r="M87" s="527">
        <v>1</v>
      </c>
      <c r="N87" s="527">
        <v>436</v>
      </c>
      <c r="O87" s="531">
        <v>2</v>
      </c>
      <c r="P87" s="531">
        <v>872</v>
      </c>
      <c r="Q87" s="545">
        <v>0.4</v>
      </c>
      <c r="R87" s="532">
        <v>436</v>
      </c>
    </row>
    <row r="88" spans="1:18" ht="14.4" customHeight="1" x14ac:dyDescent="0.3">
      <c r="A88" s="526" t="s">
        <v>1823</v>
      </c>
      <c r="B88" s="527" t="s">
        <v>1849</v>
      </c>
      <c r="C88" s="527" t="s">
        <v>502</v>
      </c>
      <c r="D88" s="527" t="s">
        <v>1832</v>
      </c>
      <c r="E88" s="527" t="s">
        <v>1973</v>
      </c>
      <c r="F88" s="527" t="s">
        <v>1974</v>
      </c>
      <c r="G88" s="531">
        <v>1155</v>
      </c>
      <c r="H88" s="531">
        <v>2452065</v>
      </c>
      <c r="I88" s="527">
        <v>0.72049204894044638</v>
      </c>
      <c r="J88" s="527">
        <v>2123</v>
      </c>
      <c r="K88" s="531">
        <v>1580</v>
      </c>
      <c r="L88" s="531">
        <v>3403320</v>
      </c>
      <c r="M88" s="527">
        <v>1</v>
      </c>
      <c r="N88" s="527">
        <v>2154</v>
      </c>
      <c r="O88" s="531">
        <v>1337</v>
      </c>
      <c r="P88" s="531">
        <v>2881235</v>
      </c>
      <c r="Q88" s="545">
        <v>0.84659538333157036</v>
      </c>
      <c r="R88" s="532">
        <v>2155</v>
      </c>
    </row>
    <row r="89" spans="1:18" ht="14.4" customHeight="1" x14ac:dyDescent="0.3">
      <c r="A89" s="526" t="s">
        <v>1823</v>
      </c>
      <c r="B89" s="527" t="s">
        <v>1849</v>
      </c>
      <c r="C89" s="527" t="s">
        <v>502</v>
      </c>
      <c r="D89" s="527" t="s">
        <v>1832</v>
      </c>
      <c r="E89" s="527" t="s">
        <v>1975</v>
      </c>
      <c r="F89" s="527" t="s">
        <v>1976</v>
      </c>
      <c r="G89" s="531">
        <v>142</v>
      </c>
      <c r="H89" s="531">
        <v>22578</v>
      </c>
      <c r="I89" s="527">
        <v>0.7695296523517382</v>
      </c>
      <c r="J89" s="527">
        <v>159</v>
      </c>
      <c r="K89" s="531">
        <v>180</v>
      </c>
      <c r="L89" s="531">
        <v>29340</v>
      </c>
      <c r="M89" s="527">
        <v>1</v>
      </c>
      <c r="N89" s="527">
        <v>163</v>
      </c>
      <c r="O89" s="531">
        <v>150</v>
      </c>
      <c r="P89" s="531">
        <v>24450</v>
      </c>
      <c r="Q89" s="545">
        <v>0.83333333333333337</v>
      </c>
      <c r="R89" s="532">
        <v>163</v>
      </c>
    </row>
    <row r="90" spans="1:18" ht="14.4" customHeight="1" x14ac:dyDescent="0.3">
      <c r="A90" s="526" t="s">
        <v>1823</v>
      </c>
      <c r="B90" s="527" t="s">
        <v>1849</v>
      </c>
      <c r="C90" s="527" t="s">
        <v>502</v>
      </c>
      <c r="D90" s="527" t="s">
        <v>1832</v>
      </c>
      <c r="E90" s="527" t="s">
        <v>1977</v>
      </c>
      <c r="F90" s="527" t="s">
        <v>1978</v>
      </c>
      <c r="G90" s="531">
        <v>79</v>
      </c>
      <c r="H90" s="531">
        <v>72443</v>
      </c>
      <c r="I90" s="527">
        <v>1.2940871739907109</v>
      </c>
      <c r="J90" s="527">
        <v>917</v>
      </c>
      <c r="K90" s="531">
        <v>60</v>
      </c>
      <c r="L90" s="531">
        <v>55980</v>
      </c>
      <c r="M90" s="527">
        <v>1</v>
      </c>
      <c r="N90" s="527">
        <v>933</v>
      </c>
      <c r="O90" s="531">
        <v>48</v>
      </c>
      <c r="P90" s="531">
        <v>44832</v>
      </c>
      <c r="Q90" s="545">
        <v>0.80085744908896039</v>
      </c>
      <c r="R90" s="532">
        <v>934</v>
      </c>
    </row>
    <row r="91" spans="1:18" ht="14.4" customHeight="1" x14ac:dyDescent="0.3">
      <c r="A91" s="526" t="s">
        <v>1823</v>
      </c>
      <c r="B91" s="527" t="s">
        <v>1849</v>
      </c>
      <c r="C91" s="527" t="s">
        <v>502</v>
      </c>
      <c r="D91" s="527" t="s">
        <v>1832</v>
      </c>
      <c r="E91" s="527" t="s">
        <v>1979</v>
      </c>
      <c r="F91" s="527" t="s">
        <v>1980</v>
      </c>
      <c r="G91" s="531">
        <v>1</v>
      </c>
      <c r="H91" s="531">
        <v>382</v>
      </c>
      <c r="I91" s="527"/>
      <c r="J91" s="527">
        <v>382</v>
      </c>
      <c r="K91" s="531"/>
      <c r="L91" s="531"/>
      <c r="M91" s="527"/>
      <c r="N91" s="527"/>
      <c r="O91" s="531"/>
      <c r="P91" s="531"/>
      <c r="Q91" s="545"/>
      <c r="R91" s="532"/>
    </row>
    <row r="92" spans="1:18" ht="14.4" customHeight="1" x14ac:dyDescent="0.3">
      <c r="A92" s="526" t="s">
        <v>1823</v>
      </c>
      <c r="B92" s="527" t="s">
        <v>1849</v>
      </c>
      <c r="C92" s="527" t="s">
        <v>502</v>
      </c>
      <c r="D92" s="527" t="s">
        <v>1832</v>
      </c>
      <c r="E92" s="527" t="s">
        <v>1981</v>
      </c>
      <c r="F92" s="527" t="s">
        <v>1982</v>
      </c>
      <c r="G92" s="531"/>
      <c r="H92" s="531"/>
      <c r="I92" s="527"/>
      <c r="J92" s="527"/>
      <c r="K92" s="531"/>
      <c r="L92" s="531"/>
      <c r="M92" s="527"/>
      <c r="N92" s="527"/>
      <c r="O92" s="531">
        <v>1</v>
      </c>
      <c r="P92" s="531">
        <v>8460</v>
      </c>
      <c r="Q92" s="545"/>
      <c r="R92" s="532">
        <v>8460</v>
      </c>
    </row>
    <row r="93" spans="1:18" ht="14.4" customHeight="1" x14ac:dyDescent="0.3">
      <c r="A93" s="526" t="s">
        <v>1823</v>
      </c>
      <c r="B93" s="527" t="s">
        <v>1849</v>
      </c>
      <c r="C93" s="527" t="s">
        <v>502</v>
      </c>
      <c r="D93" s="527" t="s">
        <v>1832</v>
      </c>
      <c r="E93" s="527" t="s">
        <v>1983</v>
      </c>
      <c r="F93" s="527" t="s">
        <v>1984</v>
      </c>
      <c r="G93" s="531">
        <v>2</v>
      </c>
      <c r="H93" s="531">
        <v>510</v>
      </c>
      <c r="I93" s="527">
        <v>0.28130170987313846</v>
      </c>
      <c r="J93" s="527">
        <v>255</v>
      </c>
      <c r="K93" s="531">
        <v>7</v>
      </c>
      <c r="L93" s="531">
        <v>1813</v>
      </c>
      <c r="M93" s="527">
        <v>1</v>
      </c>
      <c r="N93" s="527">
        <v>259</v>
      </c>
      <c r="O93" s="531">
        <v>6</v>
      </c>
      <c r="P93" s="531">
        <v>1554</v>
      </c>
      <c r="Q93" s="545">
        <v>0.8571428571428571</v>
      </c>
      <c r="R93" s="532">
        <v>259</v>
      </c>
    </row>
    <row r="94" spans="1:18" ht="14.4" customHeight="1" x14ac:dyDescent="0.3">
      <c r="A94" s="526" t="s">
        <v>1823</v>
      </c>
      <c r="B94" s="527" t="s">
        <v>1849</v>
      </c>
      <c r="C94" s="527" t="s">
        <v>502</v>
      </c>
      <c r="D94" s="527" t="s">
        <v>1832</v>
      </c>
      <c r="E94" s="527" t="s">
        <v>1985</v>
      </c>
      <c r="F94" s="527" t="s">
        <v>1986</v>
      </c>
      <c r="G94" s="531"/>
      <c r="H94" s="531"/>
      <c r="I94" s="527"/>
      <c r="J94" s="527"/>
      <c r="K94" s="531">
        <v>3</v>
      </c>
      <c r="L94" s="531">
        <v>6159</v>
      </c>
      <c r="M94" s="527">
        <v>1</v>
      </c>
      <c r="N94" s="527">
        <v>2053</v>
      </c>
      <c r="O94" s="531">
        <v>3</v>
      </c>
      <c r="P94" s="531">
        <v>6159</v>
      </c>
      <c r="Q94" s="545">
        <v>1</v>
      </c>
      <c r="R94" s="532">
        <v>2053</v>
      </c>
    </row>
    <row r="95" spans="1:18" ht="14.4" customHeight="1" x14ac:dyDescent="0.3">
      <c r="A95" s="526" t="s">
        <v>1823</v>
      </c>
      <c r="B95" s="527" t="s">
        <v>1849</v>
      </c>
      <c r="C95" s="527" t="s">
        <v>502</v>
      </c>
      <c r="D95" s="527" t="s">
        <v>1832</v>
      </c>
      <c r="E95" s="527" t="s">
        <v>1987</v>
      </c>
      <c r="F95" s="527" t="s">
        <v>1988</v>
      </c>
      <c r="G95" s="531">
        <v>9</v>
      </c>
      <c r="H95" s="531">
        <v>2511</v>
      </c>
      <c r="I95" s="527">
        <v>0.26096445645395966</v>
      </c>
      <c r="J95" s="527">
        <v>279</v>
      </c>
      <c r="K95" s="531">
        <v>34</v>
      </c>
      <c r="L95" s="531">
        <v>9622</v>
      </c>
      <c r="M95" s="527">
        <v>1</v>
      </c>
      <c r="N95" s="527">
        <v>283</v>
      </c>
      <c r="O95" s="531">
        <v>22</v>
      </c>
      <c r="P95" s="531">
        <v>6226</v>
      </c>
      <c r="Q95" s="545">
        <v>0.6470588235294118</v>
      </c>
      <c r="R95" s="532">
        <v>283</v>
      </c>
    </row>
    <row r="96" spans="1:18" ht="14.4" customHeight="1" x14ac:dyDescent="0.3">
      <c r="A96" s="526" t="s">
        <v>1823</v>
      </c>
      <c r="B96" s="527" t="s">
        <v>1849</v>
      </c>
      <c r="C96" s="527" t="s">
        <v>502</v>
      </c>
      <c r="D96" s="527" t="s">
        <v>1832</v>
      </c>
      <c r="E96" s="527" t="s">
        <v>1989</v>
      </c>
      <c r="F96" s="527" t="s">
        <v>1990</v>
      </c>
      <c r="G96" s="531">
        <v>8</v>
      </c>
      <c r="H96" s="531">
        <v>2936</v>
      </c>
      <c r="I96" s="527">
        <v>0.78713136729222521</v>
      </c>
      <c r="J96" s="527">
        <v>367</v>
      </c>
      <c r="K96" s="531">
        <v>10</v>
      </c>
      <c r="L96" s="531">
        <v>3730</v>
      </c>
      <c r="M96" s="527">
        <v>1</v>
      </c>
      <c r="N96" s="527">
        <v>373</v>
      </c>
      <c r="O96" s="531">
        <v>4</v>
      </c>
      <c r="P96" s="531">
        <v>1492</v>
      </c>
      <c r="Q96" s="545">
        <v>0.4</v>
      </c>
      <c r="R96" s="532">
        <v>373</v>
      </c>
    </row>
    <row r="97" spans="1:18" ht="14.4" customHeight="1" x14ac:dyDescent="0.3">
      <c r="A97" s="526" t="s">
        <v>1823</v>
      </c>
      <c r="B97" s="527" t="s">
        <v>1849</v>
      </c>
      <c r="C97" s="527" t="s">
        <v>502</v>
      </c>
      <c r="D97" s="527" t="s">
        <v>1832</v>
      </c>
      <c r="E97" s="527" t="s">
        <v>1991</v>
      </c>
      <c r="F97" s="527" t="s">
        <v>1992</v>
      </c>
      <c r="G97" s="531">
        <v>6</v>
      </c>
      <c r="H97" s="531">
        <v>38778</v>
      </c>
      <c r="I97" s="527">
        <v>0.26702565726955974</v>
      </c>
      <c r="J97" s="527">
        <v>6463</v>
      </c>
      <c r="K97" s="531">
        <v>22</v>
      </c>
      <c r="L97" s="531">
        <v>145222</v>
      </c>
      <c r="M97" s="527">
        <v>1</v>
      </c>
      <c r="N97" s="527">
        <v>6601</v>
      </c>
      <c r="O97" s="531"/>
      <c r="P97" s="531"/>
      <c r="Q97" s="545"/>
      <c r="R97" s="532"/>
    </row>
    <row r="98" spans="1:18" ht="14.4" customHeight="1" x14ac:dyDescent="0.3">
      <c r="A98" s="526" t="s">
        <v>1823</v>
      </c>
      <c r="B98" s="527" t="s">
        <v>1849</v>
      </c>
      <c r="C98" s="527" t="s">
        <v>502</v>
      </c>
      <c r="D98" s="527" t="s">
        <v>1832</v>
      </c>
      <c r="E98" s="527" t="s">
        <v>1993</v>
      </c>
      <c r="F98" s="527" t="s">
        <v>1994</v>
      </c>
      <c r="G98" s="531">
        <v>1</v>
      </c>
      <c r="H98" s="531">
        <v>666</v>
      </c>
      <c r="I98" s="527"/>
      <c r="J98" s="527">
        <v>666</v>
      </c>
      <c r="K98" s="531"/>
      <c r="L98" s="531"/>
      <c r="M98" s="527"/>
      <c r="N98" s="527"/>
      <c r="O98" s="531"/>
      <c r="P98" s="531"/>
      <c r="Q98" s="545"/>
      <c r="R98" s="532"/>
    </row>
    <row r="99" spans="1:18" ht="14.4" customHeight="1" x14ac:dyDescent="0.3">
      <c r="A99" s="526" t="s">
        <v>1823</v>
      </c>
      <c r="B99" s="527" t="s">
        <v>1849</v>
      </c>
      <c r="C99" s="527" t="s">
        <v>502</v>
      </c>
      <c r="D99" s="527" t="s">
        <v>1832</v>
      </c>
      <c r="E99" s="527" t="s">
        <v>1995</v>
      </c>
      <c r="F99" s="527" t="s">
        <v>1996</v>
      </c>
      <c r="G99" s="531"/>
      <c r="H99" s="531"/>
      <c r="I99" s="527"/>
      <c r="J99" s="527"/>
      <c r="K99" s="531"/>
      <c r="L99" s="531"/>
      <c r="M99" s="527"/>
      <c r="N99" s="527"/>
      <c r="O99" s="531">
        <v>2</v>
      </c>
      <c r="P99" s="531">
        <v>704</v>
      </c>
      <c r="Q99" s="545"/>
      <c r="R99" s="532">
        <v>352</v>
      </c>
    </row>
    <row r="100" spans="1:18" ht="14.4" customHeight="1" x14ac:dyDescent="0.3">
      <c r="A100" s="526" t="s">
        <v>1823</v>
      </c>
      <c r="B100" s="527" t="s">
        <v>1849</v>
      </c>
      <c r="C100" s="527" t="s">
        <v>977</v>
      </c>
      <c r="D100" s="527" t="s">
        <v>1850</v>
      </c>
      <c r="E100" s="527" t="s">
        <v>1852</v>
      </c>
      <c r="F100" s="527" t="s">
        <v>582</v>
      </c>
      <c r="G100" s="531"/>
      <c r="H100" s="531"/>
      <c r="I100" s="527"/>
      <c r="J100" s="527"/>
      <c r="K100" s="531"/>
      <c r="L100" s="531"/>
      <c r="M100" s="527"/>
      <c r="N100" s="527"/>
      <c r="O100" s="531">
        <v>0</v>
      </c>
      <c r="P100" s="531">
        <v>0</v>
      </c>
      <c r="Q100" s="545"/>
      <c r="R100" s="532"/>
    </row>
    <row r="101" spans="1:18" ht="14.4" customHeight="1" x14ac:dyDescent="0.3">
      <c r="A101" s="526" t="s">
        <v>1823</v>
      </c>
      <c r="B101" s="527" t="s">
        <v>1849</v>
      </c>
      <c r="C101" s="527" t="s">
        <v>977</v>
      </c>
      <c r="D101" s="527" t="s">
        <v>1850</v>
      </c>
      <c r="E101" s="527" t="s">
        <v>1997</v>
      </c>
      <c r="F101" s="527" t="s">
        <v>610</v>
      </c>
      <c r="G101" s="531">
        <v>0.04</v>
      </c>
      <c r="H101" s="531">
        <v>173.03</v>
      </c>
      <c r="I101" s="527"/>
      <c r="J101" s="527">
        <v>4325.75</v>
      </c>
      <c r="K101" s="531"/>
      <c r="L101" s="531"/>
      <c r="M101" s="527"/>
      <c r="N101" s="527"/>
      <c r="O101" s="531">
        <v>0.1</v>
      </c>
      <c r="P101" s="531">
        <v>494.38</v>
      </c>
      <c r="Q101" s="545"/>
      <c r="R101" s="532">
        <v>4943.7999999999993</v>
      </c>
    </row>
    <row r="102" spans="1:18" ht="14.4" customHeight="1" x14ac:dyDescent="0.3">
      <c r="A102" s="526" t="s">
        <v>1823</v>
      </c>
      <c r="B102" s="527" t="s">
        <v>1849</v>
      </c>
      <c r="C102" s="527" t="s">
        <v>977</v>
      </c>
      <c r="D102" s="527" t="s">
        <v>1850</v>
      </c>
      <c r="E102" s="527" t="s">
        <v>1856</v>
      </c>
      <c r="F102" s="527" t="s">
        <v>610</v>
      </c>
      <c r="G102" s="531"/>
      <c r="H102" s="531"/>
      <c r="I102" s="527"/>
      <c r="J102" s="527"/>
      <c r="K102" s="531">
        <v>0.08</v>
      </c>
      <c r="L102" s="531">
        <v>741.59</v>
      </c>
      <c r="M102" s="527">
        <v>1</v>
      </c>
      <c r="N102" s="527">
        <v>9269.875</v>
      </c>
      <c r="O102" s="531">
        <v>0.02</v>
      </c>
      <c r="P102" s="531">
        <v>197.75</v>
      </c>
      <c r="Q102" s="545">
        <v>0.26665677800401838</v>
      </c>
      <c r="R102" s="532">
        <v>9887.5</v>
      </c>
    </row>
    <row r="103" spans="1:18" ht="14.4" customHeight="1" x14ac:dyDescent="0.3">
      <c r="A103" s="526" t="s">
        <v>1823</v>
      </c>
      <c r="B103" s="527" t="s">
        <v>1849</v>
      </c>
      <c r="C103" s="527" t="s">
        <v>977</v>
      </c>
      <c r="D103" s="527" t="s">
        <v>1850</v>
      </c>
      <c r="E103" s="527" t="s">
        <v>1857</v>
      </c>
      <c r="F103" s="527" t="s">
        <v>1858</v>
      </c>
      <c r="G103" s="531">
        <v>0.01</v>
      </c>
      <c r="H103" s="531">
        <v>46.75</v>
      </c>
      <c r="I103" s="527"/>
      <c r="J103" s="527">
        <v>4675</v>
      </c>
      <c r="K103" s="531"/>
      <c r="L103" s="531"/>
      <c r="M103" s="527"/>
      <c r="N103" s="527"/>
      <c r="O103" s="531">
        <v>0.02</v>
      </c>
      <c r="P103" s="531">
        <v>96.46</v>
      </c>
      <c r="Q103" s="545"/>
      <c r="R103" s="532">
        <v>4823</v>
      </c>
    </row>
    <row r="104" spans="1:18" ht="14.4" customHeight="1" x14ac:dyDescent="0.3">
      <c r="A104" s="526" t="s">
        <v>1823</v>
      </c>
      <c r="B104" s="527" t="s">
        <v>1849</v>
      </c>
      <c r="C104" s="527" t="s">
        <v>977</v>
      </c>
      <c r="D104" s="527" t="s">
        <v>1850</v>
      </c>
      <c r="E104" s="527" t="s">
        <v>1859</v>
      </c>
      <c r="F104" s="527" t="s">
        <v>610</v>
      </c>
      <c r="G104" s="531">
        <v>7.0000000000000007E-2</v>
      </c>
      <c r="H104" s="531">
        <v>346.06</v>
      </c>
      <c r="I104" s="527">
        <v>1.3999757271734294</v>
      </c>
      <c r="J104" s="527">
        <v>4943.7142857142853</v>
      </c>
      <c r="K104" s="531">
        <v>0.05</v>
      </c>
      <c r="L104" s="531">
        <v>247.19</v>
      </c>
      <c r="M104" s="527">
        <v>1</v>
      </c>
      <c r="N104" s="527">
        <v>4943.7999999999993</v>
      </c>
      <c r="O104" s="531"/>
      <c r="P104" s="531"/>
      <c r="Q104" s="545"/>
      <c r="R104" s="532"/>
    </row>
    <row r="105" spans="1:18" ht="14.4" customHeight="1" x14ac:dyDescent="0.3">
      <c r="A105" s="526" t="s">
        <v>1823</v>
      </c>
      <c r="B105" s="527" t="s">
        <v>1849</v>
      </c>
      <c r="C105" s="527" t="s">
        <v>977</v>
      </c>
      <c r="D105" s="527" t="s">
        <v>1850</v>
      </c>
      <c r="E105" s="527" t="s">
        <v>1862</v>
      </c>
      <c r="F105" s="527" t="s">
        <v>584</v>
      </c>
      <c r="G105" s="531"/>
      <c r="H105" s="531"/>
      <c r="I105" s="527"/>
      <c r="J105" s="527"/>
      <c r="K105" s="531">
        <v>0.12000000000000001</v>
      </c>
      <c r="L105" s="531">
        <v>531.24</v>
      </c>
      <c r="M105" s="527">
        <v>1</v>
      </c>
      <c r="N105" s="527">
        <v>4427</v>
      </c>
      <c r="O105" s="531">
        <v>0.31</v>
      </c>
      <c r="P105" s="531">
        <v>1409.7300000000002</v>
      </c>
      <c r="Q105" s="545">
        <v>2.6536593629997745</v>
      </c>
      <c r="R105" s="532">
        <v>4547.5161290322585</v>
      </c>
    </row>
    <row r="106" spans="1:18" ht="14.4" customHeight="1" x14ac:dyDescent="0.3">
      <c r="A106" s="526" t="s">
        <v>1823</v>
      </c>
      <c r="B106" s="527" t="s">
        <v>1849</v>
      </c>
      <c r="C106" s="527" t="s">
        <v>977</v>
      </c>
      <c r="D106" s="527" t="s">
        <v>1850</v>
      </c>
      <c r="E106" s="527" t="s">
        <v>1863</v>
      </c>
      <c r="F106" s="527" t="s">
        <v>584</v>
      </c>
      <c r="G106" s="531">
        <v>0.40999999999999992</v>
      </c>
      <c r="H106" s="531">
        <v>3630.1399999999994</v>
      </c>
      <c r="I106" s="527">
        <v>0.3778801843317971</v>
      </c>
      <c r="J106" s="527">
        <v>8854</v>
      </c>
      <c r="K106" s="531">
        <v>1.0900000000000001</v>
      </c>
      <c r="L106" s="531">
        <v>9606.590000000002</v>
      </c>
      <c r="M106" s="527">
        <v>1</v>
      </c>
      <c r="N106" s="527">
        <v>8813.3853211009191</v>
      </c>
      <c r="O106" s="531">
        <v>0.43000000000000005</v>
      </c>
      <c r="P106" s="531">
        <v>3910.93</v>
      </c>
      <c r="Q106" s="545">
        <v>0.40710907824732806</v>
      </c>
      <c r="R106" s="532">
        <v>9095.186046511626</v>
      </c>
    </row>
    <row r="107" spans="1:18" ht="14.4" customHeight="1" x14ac:dyDescent="0.3">
      <c r="A107" s="526" t="s">
        <v>1823</v>
      </c>
      <c r="B107" s="527" t="s">
        <v>1849</v>
      </c>
      <c r="C107" s="527" t="s">
        <v>977</v>
      </c>
      <c r="D107" s="527" t="s">
        <v>1850</v>
      </c>
      <c r="E107" s="527" t="s">
        <v>1864</v>
      </c>
      <c r="F107" s="527" t="s">
        <v>649</v>
      </c>
      <c r="G107" s="531">
        <v>0.85000000000000009</v>
      </c>
      <c r="H107" s="531">
        <v>1656.8899999999999</v>
      </c>
      <c r="I107" s="527">
        <v>0.84999230492997468</v>
      </c>
      <c r="J107" s="527">
        <v>1949.2823529411762</v>
      </c>
      <c r="K107" s="531">
        <v>1</v>
      </c>
      <c r="L107" s="531">
        <v>1949.3000000000002</v>
      </c>
      <c r="M107" s="527">
        <v>1</v>
      </c>
      <c r="N107" s="527">
        <v>1949.3000000000002</v>
      </c>
      <c r="O107" s="531">
        <v>1.01</v>
      </c>
      <c r="P107" s="531">
        <v>1968.77</v>
      </c>
      <c r="Q107" s="545">
        <v>1.009988200892628</v>
      </c>
      <c r="R107" s="532">
        <v>1949.2772277227723</v>
      </c>
    </row>
    <row r="108" spans="1:18" ht="14.4" customHeight="1" x14ac:dyDescent="0.3">
      <c r="A108" s="526" t="s">
        <v>1823</v>
      </c>
      <c r="B108" s="527" t="s">
        <v>1849</v>
      </c>
      <c r="C108" s="527" t="s">
        <v>977</v>
      </c>
      <c r="D108" s="527" t="s">
        <v>1850</v>
      </c>
      <c r="E108" s="527" t="s">
        <v>1865</v>
      </c>
      <c r="F108" s="527" t="s">
        <v>584</v>
      </c>
      <c r="G108" s="531">
        <v>1.35</v>
      </c>
      <c r="H108" s="531">
        <v>2390.5499999999997</v>
      </c>
      <c r="I108" s="527">
        <v>2.4545146518266008</v>
      </c>
      <c r="J108" s="527">
        <v>1770.7777777777774</v>
      </c>
      <c r="K108" s="531">
        <v>0.55000000000000004</v>
      </c>
      <c r="L108" s="531">
        <v>973.94</v>
      </c>
      <c r="M108" s="527">
        <v>1</v>
      </c>
      <c r="N108" s="527">
        <v>1770.8</v>
      </c>
      <c r="O108" s="531">
        <v>1.57</v>
      </c>
      <c r="P108" s="531">
        <v>2855.85</v>
      </c>
      <c r="Q108" s="545">
        <v>2.9322648212415547</v>
      </c>
      <c r="R108" s="532">
        <v>1819.0127388535032</v>
      </c>
    </row>
    <row r="109" spans="1:18" ht="14.4" customHeight="1" x14ac:dyDescent="0.3">
      <c r="A109" s="526" t="s">
        <v>1823</v>
      </c>
      <c r="B109" s="527" t="s">
        <v>1849</v>
      </c>
      <c r="C109" s="527" t="s">
        <v>977</v>
      </c>
      <c r="D109" s="527" t="s">
        <v>1850</v>
      </c>
      <c r="E109" s="527" t="s">
        <v>1866</v>
      </c>
      <c r="F109" s="527" t="s">
        <v>578</v>
      </c>
      <c r="G109" s="531">
        <v>1.05</v>
      </c>
      <c r="H109" s="531">
        <v>515.81000000000006</v>
      </c>
      <c r="I109" s="527">
        <v>1.4236310443806581</v>
      </c>
      <c r="J109" s="527">
        <v>491.24761904761908</v>
      </c>
      <c r="K109" s="531">
        <v>0.7</v>
      </c>
      <c r="L109" s="531">
        <v>362.32</v>
      </c>
      <c r="M109" s="527">
        <v>1</v>
      </c>
      <c r="N109" s="527">
        <v>517.6</v>
      </c>
      <c r="O109" s="531">
        <v>0.70000000000000018</v>
      </c>
      <c r="P109" s="531">
        <v>362.32</v>
      </c>
      <c r="Q109" s="545">
        <v>1</v>
      </c>
      <c r="R109" s="532">
        <v>517.59999999999991</v>
      </c>
    </row>
    <row r="110" spans="1:18" ht="14.4" customHeight="1" x14ac:dyDescent="0.3">
      <c r="A110" s="526" t="s">
        <v>1823</v>
      </c>
      <c r="B110" s="527" t="s">
        <v>1849</v>
      </c>
      <c r="C110" s="527" t="s">
        <v>977</v>
      </c>
      <c r="D110" s="527" t="s">
        <v>1850</v>
      </c>
      <c r="E110" s="527" t="s">
        <v>1868</v>
      </c>
      <c r="F110" s="527" t="s">
        <v>584</v>
      </c>
      <c r="G110" s="531"/>
      <c r="H110" s="531"/>
      <c r="I110" s="527"/>
      <c r="J110" s="527"/>
      <c r="K110" s="531">
        <v>0.04</v>
      </c>
      <c r="L110" s="531">
        <v>991.65000000000009</v>
      </c>
      <c r="M110" s="527">
        <v>1</v>
      </c>
      <c r="N110" s="527">
        <v>24791.25</v>
      </c>
      <c r="O110" s="531">
        <v>0.01</v>
      </c>
      <c r="P110" s="531">
        <v>181.9</v>
      </c>
      <c r="Q110" s="545">
        <v>0.18343165431351785</v>
      </c>
      <c r="R110" s="532">
        <v>18190</v>
      </c>
    </row>
    <row r="111" spans="1:18" ht="14.4" customHeight="1" x14ac:dyDescent="0.3">
      <c r="A111" s="526" t="s">
        <v>1823</v>
      </c>
      <c r="B111" s="527" t="s">
        <v>1849</v>
      </c>
      <c r="C111" s="527" t="s">
        <v>977</v>
      </c>
      <c r="D111" s="527" t="s">
        <v>1825</v>
      </c>
      <c r="E111" s="527" t="s">
        <v>1998</v>
      </c>
      <c r="F111" s="527" t="s">
        <v>1999</v>
      </c>
      <c r="G111" s="531"/>
      <c r="H111" s="531"/>
      <c r="I111" s="527"/>
      <c r="J111" s="527"/>
      <c r="K111" s="531">
        <v>1</v>
      </c>
      <c r="L111" s="531">
        <v>9783.27</v>
      </c>
      <c r="M111" s="527">
        <v>1</v>
      </c>
      <c r="N111" s="527">
        <v>9783.27</v>
      </c>
      <c r="O111" s="531"/>
      <c r="P111" s="531"/>
      <c r="Q111" s="545"/>
      <c r="R111" s="532"/>
    </row>
    <row r="112" spans="1:18" ht="14.4" customHeight="1" x14ac:dyDescent="0.3">
      <c r="A112" s="526" t="s">
        <v>1823</v>
      </c>
      <c r="B112" s="527" t="s">
        <v>1849</v>
      </c>
      <c r="C112" s="527" t="s">
        <v>977</v>
      </c>
      <c r="D112" s="527" t="s">
        <v>1825</v>
      </c>
      <c r="E112" s="527" t="s">
        <v>2000</v>
      </c>
      <c r="F112" s="527" t="s">
        <v>2001</v>
      </c>
      <c r="G112" s="531">
        <v>1</v>
      </c>
      <c r="H112" s="531">
        <v>1707.1</v>
      </c>
      <c r="I112" s="527"/>
      <c r="J112" s="527">
        <v>1707.1</v>
      </c>
      <c r="K112" s="531"/>
      <c r="L112" s="531"/>
      <c r="M112" s="527"/>
      <c r="N112" s="527"/>
      <c r="O112" s="531">
        <v>1</v>
      </c>
      <c r="P112" s="531">
        <v>1707.1</v>
      </c>
      <c r="Q112" s="545"/>
      <c r="R112" s="532">
        <v>1707.1</v>
      </c>
    </row>
    <row r="113" spans="1:18" ht="14.4" customHeight="1" x14ac:dyDescent="0.3">
      <c r="A113" s="526" t="s">
        <v>1823</v>
      </c>
      <c r="B113" s="527" t="s">
        <v>1849</v>
      </c>
      <c r="C113" s="527" t="s">
        <v>977</v>
      </c>
      <c r="D113" s="527" t="s">
        <v>1825</v>
      </c>
      <c r="E113" s="527" t="s">
        <v>1826</v>
      </c>
      <c r="F113" s="527" t="s">
        <v>1827</v>
      </c>
      <c r="G113" s="531"/>
      <c r="H113" s="531"/>
      <c r="I113" s="527"/>
      <c r="J113" s="527"/>
      <c r="K113" s="531">
        <v>2</v>
      </c>
      <c r="L113" s="531">
        <v>1787.8</v>
      </c>
      <c r="M113" s="527">
        <v>1</v>
      </c>
      <c r="N113" s="527">
        <v>893.9</v>
      </c>
      <c r="O113" s="531">
        <v>2</v>
      </c>
      <c r="P113" s="531">
        <v>1787.8</v>
      </c>
      <c r="Q113" s="545">
        <v>1</v>
      </c>
      <c r="R113" s="532">
        <v>893.9</v>
      </c>
    </row>
    <row r="114" spans="1:18" ht="14.4" customHeight="1" x14ac:dyDescent="0.3">
      <c r="A114" s="526" t="s">
        <v>1823</v>
      </c>
      <c r="B114" s="527" t="s">
        <v>1849</v>
      </c>
      <c r="C114" s="527" t="s">
        <v>977</v>
      </c>
      <c r="D114" s="527" t="s">
        <v>1825</v>
      </c>
      <c r="E114" s="527" t="s">
        <v>1828</v>
      </c>
      <c r="F114" s="527" t="s">
        <v>1829</v>
      </c>
      <c r="G114" s="531">
        <v>9</v>
      </c>
      <c r="H114" s="531">
        <v>8045.0999999999995</v>
      </c>
      <c r="I114" s="527">
        <v>2.25</v>
      </c>
      <c r="J114" s="527">
        <v>893.9</v>
      </c>
      <c r="K114" s="531">
        <v>4</v>
      </c>
      <c r="L114" s="531">
        <v>3575.6</v>
      </c>
      <c r="M114" s="527">
        <v>1</v>
      </c>
      <c r="N114" s="527">
        <v>893.9</v>
      </c>
      <c r="O114" s="531">
        <v>37</v>
      </c>
      <c r="P114" s="531">
        <v>33074.30000000001</v>
      </c>
      <c r="Q114" s="545">
        <v>9.2500000000000036</v>
      </c>
      <c r="R114" s="532">
        <v>893.90000000000032</v>
      </c>
    </row>
    <row r="115" spans="1:18" ht="14.4" customHeight="1" x14ac:dyDescent="0.3">
      <c r="A115" s="526" t="s">
        <v>1823</v>
      </c>
      <c r="B115" s="527" t="s">
        <v>1849</v>
      </c>
      <c r="C115" s="527" t="s">
        <v>977</v>
      </c>
      <c r="D115" s="527" t="s">
        <v>1825</v>
      </c>
      <c r="E115" s="527" t="s">
        <v>2002</v>
      </c>
      <c r="F115" s="527" t="s">
        <v>2003</v>
      </c>
      <c r="G115" s="531">
        <v>4</v>
      </c>
      <c r="H115" s="531">
        <v>8052.56</v>
      </c>
      <c r="I115" s="527">
        <v>0.5</v>
      </c>
      <c r="J115" s="527">
        <v>2013.14</v>
      </c>
      <c r="K115" s="531">
        <v>8</v>
      </c>
      <c r="L115" s="531">
        <v>16105.12</v>
      </c>
      <c r="M115" s="527">
        <v>1</v>
      </c>
      <c r="N115" s="527">
        <v>2013.14</v>
      </c>
      <c r="O115" s="531"/>
      <c r="P115" s="531"/>
      <c r="Q115" s="545"/>
      <c r="R115" s="532"/>
    </row>
    <row r="116" spans="1:18" ht="14.4" customHeight="1" x14ac:dyDescent="0.3">
      <c r="A116" s="526" t="s">
        <v>1823</v>
      </c>
      <c r="B116" s="527" t="s">
        <v>1849</v>
      </c>
      <c r="C116" s="527" t="s">
        <v>977</v>
      </c>
      <c r="D116" s="527" t="s">
        <v>1825</v>
      </c>
      <c r="E116" s="527" t="s">
        <v>1830</v>
      </c>
      <c r="F116" s="527" t="s">
        <v>1831</v>
      </c>
      <c r="G116" s="531">
        <v>42</v>
      </c>
      <c r="H116" s="531">
        <v>21462</v>
      </c>
      <c r="I116" s="527">
        <v>0.7</v>
      </c>
      <c r="J116" s="527">
        <v>511</v>
      </c>
      <c r="K116" s="531">
        <v>60</v>
      </c>
      <c r="L116" s="531">
        <v>30660</v>
      </c>
      <c r="M116" s="527">
        <v>1</v>
      </c>
      <c r="N116" s="527">
        <v>511</v>
      </c>
      <c r="O116" s="531">
        <v>24</v>
      </c>
      <c r="P116" s="531">
        <v>12264</v>
      </c>
      <c r="Q116" s="545">
        <v>0.4</v>
      </c>
      <c r="R116" s="532">
        <v>511</v>
      </c>
    </row>
    <row r="117" spans="1:18" ht="14.4" customHeight="1" x14ac:dyDescent="0.3">
      <c r="A117" s="526" t="s">
        <v>1823</v>
      </c>
      <c r="B117" s="527" t="s">
        <v>1849</v>
      </c>
      <c r="C117" s="527" t="s">
        <v>977</v>
      </c>
      <c r="D117" s="527" t="s">
        <v>1825</v>
      </c>
      <c r="E117" s="527" t="s">
        <v>2004</v>
      </c>
      <c r="F117" s="527" t="s">
        <v>2005</v>
      </c>
      <c r="G117" s="531">
        <v>15</v>
      </c>
      <c r="H117" s="531">
        <v>146148</v>
      </c>
      <c r="I117" s="527">
        <v>1.0714285714285716</v>
      </c>
      <c r="J117" s="527">
        <v>9743.2000000000007</v>
      </c>
      <c r="K117" s="531">
        <v>14</v>
      </c>
      <c r="L117" s="531">
        <v>136404.79999999999</v>
      </c>
      <c r="M117" s="527">
        <v>1</v>
      </c>
      <c r="N117" s="527">
        <v>9743.1999999999989</v>
      </c>
      <c r="O117" s="531">
        <v>24</v>
      </c>
      <c r="P117" s="531">
        <v>233836.79999999999</v>
      </c>
      <c r="Q117" s="545">
        <v>1.7142857142857144</v>
      </c>
      <c r="R117" s="532">
        <v>9743.1999999999989</v>
      </c>
    </row>
    <row r="118" spans="1:18" ht="14.4" customHeight="1" x14ac:dyDescent="0.3">
      <c r="A118" s="526" t="s">
        <v>1823</v>
      </c>
      <c r="B118" s="527" t="s">
        <v>1849</v>
      </c>
      <c r="C118" s="527" t="s">
        <v>977</v>
      </c>
      <c r="D118" s="527" t="s">
        <v>1825</v>
      </c>
      <c r="E118" s="527" t="s">
        <v>2006</v>
      </c>
      <c r="F118" s="527" t="s">
        <v>2007</v>
      </c>
      <c r="G118" s="531">
        <v>8</v>
      </c>
      <c r="H118" s="531">
        <v>29010.880000000001</v>
      </c>
      <c r="I118" s="527">
        <v>1.3333333333333335</v>
      </c>
      <c r="J118" s="527">
        <v>3626.36</v>
      </c>
      <c r="K118" s="531">
        <v>6</v>
      </c>
      <c r="L118" s="531">
        <v>21758.16</v>
      </c>
      <c r="M118" s="527">
        <v>1</v>
      </c>
      <c r="N118" s="527">
        <v>3626.36</v>
      </c>
      <c r="O118" s="531">
        <v>6</v>
      </c>
      <c r="P118" s="531">
        <v>21758.16</v>
      </c>
      <c r="Q118" s="545">
        <v>1</v>
      </c>
      <c r="R118" s="532">
        <v>3626.36</v>
      </c>
    </row>
    <row r="119" spans="1:18" ht="14.4" customHeight="1" x14ac:dyDescent="0.3">
      <c r="A119" s="526" t="s">
        <v>1823</v>
      </c>
      <c r="B119" s="527" t="s">
        <v>1849</v>
      </c>
      <c r="C119" s="527" t="s">
        <v>977</v>
      </c>
      <c r="D119" s="527" t="s">
        <v>1825</v>
      </c>
      <c r="E119" s="527" t="s">
        <v>2008</v>
      </c>
      <c r="F119" s="527" t="s">
        <v>2009</v>
      </c>
      <c r="G119" s="531"/>
      <c r="H119" s="531"/>
      <c r="I119" s="527"/>
      <c r="J119" s="527"/>
      <c r="K119" s="531">
        <v>1</v>
      </c>
      <c r="L119" s="531">
        <v>599.25</v>
      </c>
      <c r="M119" s="527">
        <v>1</v>
      </c>
      <c r="N119" s="527">
        <v>599.25</v>
      </c>
      <c r="O119" s="531"/>
      <c r="P119" s="531"/>
      <c r="Q119" s="545"/>
      <c r="R119" s="532"/>
    </row>
    <row r="120" spans="1:18" ht="14.4" customHeight="1" x14ac:dyDescent="0.3">
      <c r="A120" s="526" t="s">
        <v>1823</v>
      </c>
      <c r="B120" s="527" t="s">
        <v>1849</v>
      </c>
      <c r="C120" s="527" t="s">
        <v>977</v>
      </c>
      <c r="D120" s="527" t="s">
        <v>1825</v>
      </c>
      <c r="E120" s="527" t="s">
        <v>2010</v>
      </c>
      <c r="F120" s="527" t="s">
        <v>2011</v>
      </c>
      <c r="G120" s="531"/>
      <c r="H120" s="531"/>
      <c r="I120" s="527"/>
      <c r="J120" s="527"/>
      <c r="K120" s="531">
        <v>2</v>
      </c>
      <c r="L120" s="531">
        <v>9055.7999999999993</v>
      </c>
      <c r="M120" s="527">
        <v>1</v>
      </c>
      <c r="N120" s="527">
        <v>4527.8999999999996</v>
      </c>
      <c r="O120" s="531">
        <v>1</v>
      </c>
      <c r="P120" s="531">
        <v>4527.8999999999996</v>
      </c>
      <c r="Q120" s="545">
        <v>0.5</v>
      </c>
      <c r="R120" s="532">
        <v>4527.8999999999996</v>
      </c>
    </row>
    <row r="121" spans="1:18" ht="14.4" customHeight="1" x14ac:dyDescent="0.3">
      <c r="A121" s="526" t="s">
        <v>1823</v>
      </c>
      <c r="B121" s="527" t="s">
        <v>1849</v>
      </c>
      <c r="C121" s="527" t="s">
        <v>977</v>
      </c>
      <c r="D121" s="527" t="s">
        <v>1825</v>
      </c>
      <c r="E121" s="527" t="s">
        <v>2012</v>
      </c>
      <c r="F121" s="527" t="s">
        <v>2013</v>
      </c>
      <c r="G121" s="531"/>
      <c r="H121" s="531"/>
      <c r="I121" s="527"/>
      <c r="J121" s="527"/>
      <c r="K121" s="531"/>
      <c r="L121" s="531"/>
      <c r="M121" s="527"/>
      <c r="N121" s="527"/>
      <c r="O121" s="531">
        <v>3</v>
      </c>
      <c r="P121" s="531">
        <v>6279</v>
      </c>
      <c r="Q121" s="545"/>
      <c r="R121" s="532">
        <v>2093</v>
      </c>
    </row>
    <row r="122" spans="1:18" ht="14.4" customHeight="1" x14ac:dyDescent="0.3">
      <c r="A122" s="526" t="s">
        <v>1823</v>
      </c>
      <c r="B122" s="527" t="s">
        <v>1849</v>
      </c>
      <c r="C122" s="527" t="s">
        <v>977</v>
      </c>
      <c r="D122" s="527" t="s">
        <v>1825</v>
      </c>
      <c r="E122" s="527" t="s">
        <v>2014</v>
      </c>
      <c r="F122" s="527" t="s">
        <v>2015</v>
      </c>
      <c r="G122" s="531"/>
      <c r="H122" s="531"/>
      <c r="I122" s="527"/>
      <c r="J122" s="527"/>
      <c r="K122" s="531"/>
      <c r="L122" s="531"/>
      <c r="M122" s="527"/>
      <c r="N122" s="527"/>
      <c r="O122" s="531">
        <v>1</v>
      </c>
      <c r="P122" s="531">
        <v>1570.6</v>
      </c>
      <c r="Q122" s="545"/>
      <c r="R122" s="532">
        <v>1570.6</v>
      </c>
    </row>
    <row r="123" spans="1:18" ht="14.4" customHeight="1" x14ac:dyDescent="0.3">
      <c r="A123" s="526" t="s">
        <v>1823</v>
      </c>
      <c r="B123" s="527" t="s">
        <v>1849</v>
      </c>
      <c r="C123" s="527" t="s">
        <v>977</v>
      </c>
      <c r="D123" s="527" t="s">
        <v>1832</v>
      </c>
      <c r="E123" s="527" t="s">
        <v>1887</v>
      </c>
      <c r="F123" s="527" t="s">
        <v>1888</v>
      </c>
      <c r="G123" s="531">
        <v>14</v>
      </c>
      <c r="H123" s="531">
        <v>2758</v>
      </c>
      <c r="I123" s="527">
        <v>0.34496560350218886</v>
      </c>
      <c r="J123" s="527">
        <v>197</v>
      </c>
      <c r="K123" s="531">
        <v>39</v>
      </c>
      <c r="L123" s="531">
        <v>7995</v>
      </c>
      <c r="M123" s="527">
        <v>1</v>
      </c>
      <c r="N123" s="527">
        <v>205</v>
      </c>
      <c r="O123" s="531">
        <v>33</v>
      </c>
      <c r="P123" s="531">
        <v>6765</v>
      </c>
      <c r="Q123" s="545">
        <v>0.84615384615384615</v>
      </c>
      <c r="R123" s="532">
        <v>205</v>
      </c>
    </row>
    <row r="124" spans="1:18" ht="14.4" customHeight="1" x14ac:dyDescent="0.3">
      <c r="A124" s="526" t="s">
        <v>1823</v>
      </c>
      <c r="B124" s="527" t="s">
        <v>1849</v>
      </c>
      <c r="C124" s="527" t="s">
        <v>977</v>
      </c>
      <c r="D124" s="527" t="s">
        <v>1832</v>
      </c>
      <c r="E124" s="527" t="s">
        <v>1889</v>
      </c>
      <c r="F124" s="527" t="s">
        <v>1890</v>
      </c>
      <c r="G124" s="531"/>
      <c r="H124" s="531"/>
      <c r="I124" s="527"/>
      <c r="J124" s="527"/>
      <c r="K124" s="531">
        <v>148</v>
      </c>
      <c r="L124" s="531">
        <v>5476</v>
      </c>
      <c r="M124" s="527">
        <v>1</v>
      </c>
      <c r="N124" s="527">
        <v>37</v>
      </c>
      <c r="O124" s="531">
        <v>169</v>
      </c>
      <c r="P124" s="531">
        <v>6253</v>
      </c>
      <c r="Q124" s="545">
        <v>1.1418918918918919</v>
      </c>
      <c r="R124" s="532">
        <v>37</v>
      </c>
    </row>
    <row r="125" spans="1:18" ht="14.4" customHeight="1" x14ac:dyDescent="0.3">
      <c r="A125" s="526" t="s">
        <v>1823</v>
      </c>
      <c r="B125" s="527" t="s">
        <v>1849</v>
      </c>
      <c r="C125" s="527" t="s">
        <v>977</v>
      </c>
      <c r="D125" s="527" t="s">
        <v>1832</v>
      </c>
      <c r="E125" s="527" t="s">
        <v>1891</v>
      </c>
      <c r="F125" s="527" t="s">
        <v>1892</v>
      </c>
      <c r="G125" s="531">
        <v>110</v>
      </c>
      <c r="H125" s="531">
        <v>22770</v>
      </c>
      <c r="I125" s="527">
        <v>1.5492957746478873</v>
      </c>
      <c r="J125" s="527">
        <v>207</v>
      </c>
      <c r="K125" s="531">
        <v>69</v>
      </c>
      <c r="L125" s="531">
        <v>14697</v>
      </c>
      <c r="M125" s="527">
        <v>1</v>
      </c>
      <c r="N125" s="527">
        <v>213</v>
      </c>
      <c r="O125" s="531">
        <v>64</v>
      </c>
      <c r="P125" s="531">
        <v>13632</v>
      </c>
      <c r="Q125" s="545">
        <v>0.92753623188405798</v>
      </c>
      <c r="R125" s="532">
        <v>213</v>
      </c>
    </row>
    <row r="126" spans="1:18" ht="14.4" customHeight="1" x14ac:dyDescent="0.3">
      <c r="A126" s="526" t="s">
        <v>1823</v>
      </c>
      <c r="B126" s="527" t="s">
        <v>1849</v>
      </c>
      <c r="C126" s="527" t="s">
        <v>977</v>
      </c>
      <c r="D126" s="527" t="s">
        <v>1832</v>
      </c>
      <c r="E126" s="527" t="s">
        <v>1893</v>
      </c>
      <c r="F126" s="527" t="s">
        <v>1894</v>
      </c>
      <c r="G126" s="531">
        <v>53</v>
      </c>
      <c r="H126" s="531">
        <v>8003</v>
      </c>
      <c r="I126" s="527">
        <v>0.87512301804264625</v>
      </c>
      <c r="J126" s="527">
        <v>151</v>
      </c>
      <c r="K126" s="531">
        <v>59</v>
      </c>
      <c r="L126" s="531">
        <v>9145</v>
      </c>
      <c r="M126" s="527">
        <v>1</v>
      </c>
      <c r="N126" s="527">
        <v>155</v>
      </c>
      <c r="O126" s="531">
        <v>57</v>
      </c>
      <c r="P126" s="531">
        <v>8835</v>
      </c>
      <c r="Q126" s="545">
        <v>0.96610169491525422</v>
      </c>
      <c r="R126" s="532">
        <v>155</v>
      </c>
    </row>
    <row r="127" spans="1:18" ht="14.4" customHeight="1" x14ac:dyDescent="0.3">
      <c r="A127" s="526" t="s">
        <v>1823</v>
      </c>
      <c r="B127" s="527" t="s">
        <v>1849</v>
      </c>
      <c r="C127" s="527" t="s">
        <v>977</v>
      </c>
      <c r="D127" s="527" t="s">
        <v>1832</v>
      </c>
      <c r="E127" s="527" t="s">
        <v>1895</v>
      </c>
      <c r="F127" s="527" t="s">
        <v>1896</v>
      </c>
      <c r="G127" s="531">
        <v>251</v>
      </c>
      <c r="H127" s="531">
        <v>45933</v>
      </c>
      <c r="I127" s="527">
        <v>0.81877005347593579</v>
      </c>
      <c r="J127" s="527">
        <v>183</v>
      </c>
      <c r="K127" s="531">
        <v>300</v>
      </c>
      <c r="L127" s="531">
        <v>56100</v>
      </c>
      <c r="M127" s="527">
        <v>1</v>
      </c>
      <c r="N127" s="527">
        <v>187</v>
      </c>
      <c r="O127" s="531">
        <v>271</v>
      </c>
      <c r="P127" s="531">
        <v>50677</v>
      </c>
      <c r="Q127" s="545">
        <v>0.90333333333333332</v>
      </c>
      <c r="R127" s="532">
        <v>187</v>
      </c>
    </row>
    <row r="128" spans="1:18" ht="14.4" customHeight="1" x14ac:dyDescent="0.3">
      <c r="A128" s="526" t="s">
        <v>1823</v>
      </c>
      <c r="B128" s="527" t="s">
        <v>1849</v>
      </c>
      <c r="C128" s="527" t="s">
        <v>977</v>
      </c>
      <c r="D128" s="527" t="s">
        <v>1832</v>
      </c>
      <c r="E128" s="527" t="s">
        <v>1897</v>
      </c>
      <c r="F128" s="527" t="s">
        <v>1898</v>
      </c>
      <c r="G128" s="531">
        <v>1814</v>
      </c>
      <c r="H128" s="531">
        <v>226750</v>
      </c>
      <c r="I128" s="527">
        <v>0.94328241480298192</v>
      </c>
      <c r="J128" s="527">
        <v>125</v>
      </c>
      <c r="K128" s="531">
        <v>1878</v>
      </c>
      <c r="L128" s="531">
        <v>240384</v>
      </c>
      <c r="M128" s="527">
        <v>1</v>
      </c>
      <c r="N128" s="527">
        <v>128</v>
      </c>
      <c r="O128" s="531">
        <v>2007</v>
      </c>
      <c r="P128" s="531">
        <v>256896</v>
      </c>
      <c r="Q128" s="545">
        <v>1.0686900958466454</v>
      </c>
      <c r="R128" s="532">
        <v>128</v>
      </c>
    </row>
    <row r="129" spans="1:18" ht="14.4" customHeight="1" x14ac:dyDescent="0.3">
      <c r="A129" s="526" t="s">
        <v>1823</v>
      </c>
      <c r="B129" s="527" t="s">
        <v>1849</v>
      </c>
      <c r="C129" s="527" t="s">
        <v>977</v>
      </c>
      <c r="D129" s="527" t="s">
        <v>1832</v>
      </c>
      <c r="E129" s="527" t="s">
        <v>1899</v>
      </c>
      <c r="F129" s="527" t="s">
        <v>1900</v>
      </c>
      <c r="G129" s="531">
        <v>3036</v>
      </c>
      <c r="H129" s="531">
        <v>664884</v>
      </c>
      <c r="I129" s="527">
        <v>0.89940953269890223</v>
      </c>
      <c r="J129" s="527">
        <v>219</v>
      </c>
      <c r="K129" s="531">
        <v>3315</v>
      </c>
      <c r="L129" s="531">
        <v>739245</v>
      </c>
      <c r="M129" s="527">
        <v>1</v>
      </c>
      <c r="N129" s="527">
        <v>223</v>
      </c>
      <c r="O129" s="531">
        <v>3573</v>
      </c>
      <c r="P129" s="531">
        <v>796779</v>
      </c>
      <c r="Q129" s="545">
        <v>1.0778280542986425</v>
      </c>
      <c r="R129" s="532">
        <v>223</v>
      </c>
    </row>
    <row r="130" spans="1:18" ht="14.4" customHeight="1" x14ac:dyDescent="0.3">
      <c r="A130" s="526" t="s">
        <v>1823</v>
      </c>
      <c r="B130" s="527" t="s">
        <v>1849</v>
      </c>
      <c r="C130" s="527" t="s">
        <v>977</v>
      </c>
      <c r="D130" s="527" t="s">
        <v>1832</v>
      </c>
      <c r="E130" s="527" t="s">
        <v>1901</v>
      </c>
      <c r="F130" s="527" t="s">
        <v>1902</v>
      </c>
      <c r="G130" s="531">
        <v>9</v>
      </c>
      <c r="H130" s="531">
        <v>1971</v>
      </c>
      <c r="I130" s="527">
        <v>0.73654708520179368</v>
      </c>
      <c r="J130" s="527">
        <v>219</v>
      </c>
      <c r="K130" s="531">
        <v>12</v>
      </c>
      <c r="L130" s="531">
        <v>2676</v>
      </c>
      <c r="M130" s="527">
        <v>1</v>
      </c>
      <c r="N130" s="527">
        <v>223</v>
      </c>
      <c r="O130" s="531">
        <v>15</v>
      </c>
      <c r="P130" s="531">
        <v>3345</v>
      </c>
      <c r="Q130" s="545">
        <v>1.25</v>
      </c>
      <c r="R130" s="532">
        <v>223</v>
      </c>
    </row>
    <row r="131" spans="1:18" ht="14.4" customHeight="1" x14ac:dyDescent="0.3">
      <c r="A131" s="526" t="s">
        <v>1823</v>
      </c>
      <c r="B131" s="527" t="s">
        <v>1849</v>
      </c>
      <c r="C131" s="527" t="s">
        <v>977</v>
      </c>
      <c r="D131" s="527" t="s">
        <v>1832</v>
      </c>
      <c r="E131" s="527" t="s">
        <v>1903</v>
      </c>
      <c r="F131" s="527" t="s">
        <v>1904</v>
      </c>
      <c r="G131" s="531">
        <v>11</v>
      </c>
      <c r="H131" s="531">
        <v>3817</v>
      </c>
      <c r="I131" s="527">
        <v>2.703257790368272</v>
      </c>
      <c r="J131" s="527">
        <v>347</v>
      </c>
      <c r="K131" s="531">
        <v>4</v>
      </c>
      <c r="L131" s="531">
        <v>1412</v>
      </c>
      <c r="M131" s="527">
        <v>1</v>
      </c>
      <c r="N131" s="527">
        <v>353</v>
      </c>
      <c r="O131" s="531">
        <v>6</v>
      </c>
      <c r="P131" s="531">
        <v>2118</v>
      </c>
      <c r="Q131" s="545">
        <v>1.5</v>
      </c>
      <c r="R131" s="532">
        <v>353</v>
      </c>
    </row>
    <row r="132" spans="1:18" ht="14.4" customHeight="1" x14ac:dyDescent="0.3">
      <c r="A132" s="526" t="s">
        <v>1823</v>
      </c>
      <c r="B132" s="527" t="s">
        <v>1849</v>
      </c>
      <c r="C132" s="527" t="s">
        <v>977</v>
      </c>
      <c r="D132" s="527" t="s">
        <v>1832</v>
      </c>
      <c r="E132" s="527" t="s">
        <v>1905</v>
      </c>
      <c r="F132" s="527" t="s">
        <v>1906</v>
      </c>
      <c r="G132" s="531">
        <v>73</v>
      </c>
      <c r="H132" s="531">
        <v>16133</v>
      </c>
      <c r="I132" s="527">
        <v>0.70992299229922995</v>
      </c>
      <c r="J132" s="527">
        <v>221</v>
      </c>
      <c r="K132" s="531">
        <v>101</v>
      </c>
      <c r="L132" s="531">
        <v>22725</v>
      </c>
      <c r="M132" s="527">
        <v>1</v>
      </c>
      <c r="N132" s="527">
        <v>225</v>
      </c>
      <c r="O132" s="531">
        <v>92</v>
      </c>
      <c r="P132" s="531">
        <v>20700</v>
      </c>
      <c r="Q132" s="545">
        <v>0.91089108910891092</v>
      </c>
      <c r="R132" s="532">
        <v>225</v>
      </c>
    </row>
    <row r="133" spans="1:18" ht="14.4" customHeight="1" x14ac:dyDescent="0.3">
      <c r="A133" s="526" t="s">
        <v>1823</v>
      </c>
      <c r="B133" s="527" t="s">
        <v>1849</v>
      </c>
      <c r="C133" s="527" t="s">
        <v>977</v>
      </c>
      <c r="D133" s="527" t="s">
        <v>1832</v>
      </c>
      <c r="E133" s="527" t="s">
        <v>1907</v>
      </c>
      <c r="F133" s="527" t="s">
        <v>1908</v>
      </c>
      <c r="G133" s="531">
        <v>4</v>
      </c>
      <c r="H133" s="531">
        <v>2452</v>
      </c>
      <c r="I133" s="527">
        <v>0.78464</v>
      </c>
      <c r="J133" s="527">
        <v>613</v>
      </c>
      <c r="K133" s="531">
        <v>5</v>
      </c>
      <c r="L133" s="531">
        <v>3125</v>
      </c>
      <c r="M133" s="527">
        <v>1</v>
      </c>
      <c r="N133" s="527">
        <v>625</v>
      </c>
      <c r="O133" s="531">
        <v>2</v>
      </c>
      <c r="P133" s="531">
        <v>1252</v>
      </c>
      <c r="Q133" s="545">
        <v>0.40064</v>
      </c>
      <c r="R133" s="532">
        <v>626</v>
      </c>
    </row>
    <row r="134" spans="1:18" ht="14.4" customHeight="1" x14ac:dyDescent="0.3">
      <c r="A134" s="526" t="s">
        <v>1823</v>
      </c>
      <c r="B134" s="527" t="s">
        <v>1849</v>
      </c>
      <c r="C134" s="527" t="s">
        <v>977</v>
      </c>
      <c r="D134" s="527" t="s">
        <v>1832</v>
      </c>
      <c r="E134" s="527" t="s">
        <v>1911</v>
      </c>
      <c r="F134" s="527" t="s">
        <v>1912</v>
      </c>
      <c r="G134" s="531">
        <v>6</v>
      </c>
      <c r="H134" s="531">
        <v>6156</v>
      </c>
      <c r="I134" s="527">
        <v>1.1849855630413859</v>
      </c>
      <c r="J134" s="527">
        <v>1026</v>
      </c>
      <c r="K134" s="531">
        <v>5</v>
      </c>
      <c r="L134" s="531">
        <v>5195</v>
      </c>
      <c r="M134" s="527">
        <v>1</v>
      </c>
      <c r="N134" s="527">
        <v>1039</v>
      </c>
      <c r="O134" s="531">
        <v>7</v>
      </c>
      <c r="P134" s="531">
        <v>7280</v>
      </c>
      <c r="Q134" s="545">
        <v>1.4013474494706448</v>
      </c>
      <c r="R134" s="532">
        <v>1040</v>
      </c>
    </row>
    <row r="135" spans="1:18" ht="14.4" customHeight="1" x14ac:dyDescent="0.3">
      <c r="A135" s="526" t="s">
        <v>1823</v>
      </c>
      <c r="B135" s="527" t="s">
        <v>1849</v>
      </c>
      <c r="C135" s="527" t="s">
        <v>977</v>
      </c>
      <c r="D135" s="527" t="s">
        <v>1832</v>
      </c>
      <c r="E135" s="527" t="s">
        <v>2016</v>
      </c>
      <c r="F135" s="527" t="s">
        <v>2017</v>
      </c>
      <c r="G135" s="531">
        <v>28</v>
      </c>
      <c r="H135" s="531">
        <v>12656</v>
      </c>
      <c r="I135" s="527">
        <v>0.52909698996655519</v>
      </c>
      <c r="J135" s="527">
        <v>452</v>
      </c>
      <c r="K135" s="531">
        <v>52</v>
      </c>
      <c r="L135" s="531">
        <v>23920</v>
      </c>
      <c r="M135" s="527">
        <v>1</v>
      </c>
      <c r="N135" s="527">
        <v>460</v>
      </c>
      <c r="O135" s="531">
        <v>34</v>
      </c>
      <c r="P135" s="531">
        <v>15640</v>
      </c>
      <c r="Q135" s="545">
        <v>0.65384615384615385</v>
      </c>
      <c r="R135" s="532">
        <v>460</v>
      </c>
    </row>
    <row r="136" spans="1:18" ht="14.4" customHeight="1" x14ac:dyDescent="0.3">
      <c r="A136" s="526" t="s">
        <v>1823</v>
      </c>
      <c r="B136" s="527" t="s">
        <v>1849</v>
      </c>
      <c r="C136" s="527" t="s">
        <v>977</v>
      </c>
      <c r="D136" s="527" t="s">
        <v>1832</v>
      </c>
      <c r="E136" s="527" t="s">
        <v>1917</v>
      </c>
      <c r="F136" s="527" t="s">
        <v>1918</v>
      </c>
      <c r="G136" s="531">
        <v>6</v>
      </c>
      <c r="H136" s="531">
        <v>1554</v>
      </c>
      <c r="I136" s="527"/>
      <c r="J136" s="527">
        <v>259</v>
      </c>
      <c r="K136" s="531"/>
      <c r="L136" s="531"/>
      <c r="M136" s="527"/>
      <c r="N136" s="527"/>
      <c r="O136" s="531">
        <v>3</v>
      </c>
      <c r="P136" s="531">
        <v>795</v>
      </c>
      <c r="Q136" s="545"/>
      <c r="R136" s="532">
        <v>265</v>
      </c>
    </row>
    <row r="137" spans="1:18" ht="14.4" customHeight="1" x14ac:dyDescent="0.3">
      <c r="A137" s="526" t="s">
        <v>1823</v>
      </c>
      <c r="B137" s="527" t="s">
        <v>1849</v>
      </c>
      <c r="C137" s="527" t="s">
        <v>977</v>
      </c>
      <c r="D137" s="527" t="s">
        <v>1832</v>
      </c>
      <c r="E137" s="527" t="s">
        <v>1919</v>
      </c>
      <c r="F137" s="527" t="s">
        <v>1920</v>
      </c>
      <c r="G137" s="531">
        <v>65</v>
      </c>
      <c r="H137" s="531">
        <v>21450</v>
      </c>
      <c r="I137" s="527">
        <v>0.74049780785031238</v>
      </c>
      <c r="J137" s="527">
        <v>330</v>
      </c>
      <c r="K137" s="531">
        <v>83</v>
      </c>
      <c r="L137" s="531">
        <v>28967</v>
      </c>
      <c r="M137" s="527">
        <v>1</v>
      </c>
      <c r="N137" s="527">
        <v>349</v>
      </c>
      <c r="O137" s="531">
        <v>78</v>
      </c>
      <c r="P137" s="531">
        <v>27300</v>
      </c>
      <c r="Q137" s="545">
        <v>0.94245175544585214</v>
      </c>
      <c r="R137" s="532">
        <v>350</v>
      </c>
    </row>
    <row r="138" spans="1:18" ht="14.4" customHeight="1" x14ac:dyDescent="0.3">
      <c r="A138" s="526" t="s">
        <v>1823</v>
      </c>
      <c r="B138" s="527" t="s">
        <v>1849</v>
      </c>
      <c r="C138" s="527" t="s">
        <v>977</v>
      </c>
      <c r="D138" s="527" t="s">
        <v>1832</v>
      </c>
      <c r="E138" s="527" t="s">
        <v>2018</v>
      </c>
      <c r="F138" s="527" t="s">
        <v>2019</v>
      </c>
      <c r="G138" s="531"/>
      <c r="H138" s="531"/>
      <c r="I138" s="527"/>
      <c r="J138" s="527"/>
      <c r="K138" s="531">
        <v>1</v>
      </c>
      <c r="L138" s="531">
        <v>1144</v>
      </c>
      <c r="M138" s="527">
        <v>1</v>
      </c>
      <c r="N138" s="527">
        <v>1144</v>
      </c>
      <c r="O138" s="531">
        <v>3</v>
      </c>
      <c r="P138" s="531">
        <v>3432</v>
      </c>
      <c r="Q138" s="545">
        <v>3</v>
      </c>
      <c r="R138" s="532">
        <v>1144</v>
      </c>
    </row>
    <row r="139" spans="1:18" ht="14.4" customHeight="1" x14ac:dyDescent="0.3">
      <c r="A139" s="526" t="s">
        <v>1823</v>
      </c>
      <c r="B139" s="527" t="s">
        <v>1849</v>
      </c>
      <c r="C139" s="527" t="s">
        <v>977</v>
      </c>
      <c r="D139" s="527" t="s">
        <v>1832</v>
      </c>
      <c r="E139" s="527" t="s">
        <v>2020</v>
      </c>
      <c r="F139" s="527" t="s">
        <v>2021</v>
      </c>
      <c r="G139" s="531">
        <v>16</v>
      </c>
      <c r="H139" s="531">
        <v>75424</v>
      </c>
      <c r="I139" s="527">
        <v>1.2125070331966883</v>
      </c>
      <c r="J139" s="527">
        <v>4714</v>
      </c>
      <c r="K139" s="531">
        <v>13</v>
      </c>
      <c r="L139" s="531">
        <v>62205</v>
      </c>
      <c r="M139" s="527">
        <v>1</v>
      </c>
      <c r="N139" s="527">
        <v>4785</v>
      </c>
      <c r="O139" s="531">
        <v>23</v>
      </c>
      <c r="P139" s="531">
        <v>110078</v>
      </c>
      <c r="Q139" s="545">
        <v>1.7696005144281006</v>
      </c>
      <c r="R139" s="532">
        <v>4786</v>
      </c>
    </row>
    <row r="140" spans="1:18" ht="14.4" customHeight="1" x14ac:dyDescent="0.3">
      <c r="A140" s="526" t="s">
        <v>1823</v>
      </c>
      <c r="B140" s="527" t="s">
        <v>1849</v>
      </c>
      <c r="C140" s="527" t="s">
        <v>977</v>
      </c>
      <c r="D140" s="527" t="s">
        <v>1832</v>
      </c>
      <c r="E140" s="527" t="s">
        <v>1921</v>
      </c>
      <c r="F140" s="527" t="s">
        <v>1922</v>
      </c>
      <c r="G140" s="531">
        <v>670</v>
      </c>
      <c r="H140" s="531">
        <v>164820</v>
      </c>
      <c r="I140" s="527">
        <v>0.80309113588524206</v>
      </c>
      <c r="J140" s="527">
        <v>246</v>
      </c>
      <c r="K140" s="531">
        <v>808</v>
      </c>
      <c r="L140" s="531">
        <v>205232</v>
      </c>
      <c r="M140" s="527">
        <v>1</v>
      </c>
      <c r="N140" s="527">
        <v>254</v>
      </c>
      <c r="O140" s="531">
        <v>834</v>
      </c>
      <c r="P140" s="531">
        <v>211836</v>
      </c>
      <c r="Q140" s="545">
        <v>1.0321782178217822</v>
      </c>
      <c r="R140" s="532">
        <v>254</v>
      </c>
    </row>
    <row r="141" spans="1:18" ht="14.4" customHeight="1" x14ac:dyDescent="0.3">
      <c r="A141" s="526" t="s">
        <v>1823</v>
      </c>
      <c r="B141" s="527" t="s">
        <v>1849</v>
      </c>
      <c r="C141" s="527" t="s">
        <v>977</v>
      </c>
      <c r="D141" s="527" t="s">
        <v>1832</v>
      </c>
      <c r="E141" s="527" t="s">
        <v>1923</v>
      </c>
      <c r="F141" s="527" t="s">
        <v>1924</v>
      </c>
      <c r="G141" s="531">
        <v>723</v>
      </c>
      <c r="H141" s="531">
        <v>243651</v>
      </c>
      <c r="I141" s="527">
        <v>0.92077546624341022</v>
      </c>
      <c r="J141" s="527">
        <v>337</v>
      </c>
      <c r="K141" s="531">
        <v>767</v>
      </c>
      <c r="L141" s="531">
        <v>264615</v>
      </c>
      <c r="M141" s="527">
        <v>1</v>
      </c>
      <c r="N141" s="527">
        <v>345</v>
      </c>
      <c r="O141" s="531">
        <v>709</v>
      </c>
      <c r="P141" s="531">
        <v>244605</v>
      </c>
      <c r="Q141" s="545">
        <v>0.92438070404172101</v>
      </c>
      <c r="R141" s="532">
        <v>345</v>
      </c>
    </row>
    <row r="142" spans="1:18" ht="14.4" customHeight="1" x14ac:dyDescent="0.3">
      <c r="A142" s="526" t="s">
        <v>1823</v>
      </c>
      <c r="B142" s="527" t="s">
        <v>1849</v>
      </c>
      <c r="C142" s="527" t="s">
        <v>977</v>
      </c>
      <c r="D142" s="527" t="s">
        <v>1832</v>
      </c>
      <c r="E142" s="527" t="s">
        <v>1925</v>
      </c>
      <c r="F142" s="527" t="s">
        <v>1926</v>
      </c>
      <c r="G142" s="531">
        <v>14</v>
      </c>
      <c r="H142" s="531">
        <v>11718</v>
      </c>
      <c r="I142" s="527">
        <v>0.55991972477064222</v>
      </c>
      <c r="J142" s="527">
        <v>837</v>
      </c>
      <c r="K142" s="531">
        <v>24</v>
      </c>
      <c r="L142" s="531">
        <v>20928</v>
      </c>
      <c r="M142" s="527">
        <v>1</v>
      </c>
      <c r="N142" s="527">
        <v>872</v>
      </c>
      <c r="O142" s="531">
        <v>24</v>
      </c>
      <c r="P142" s="531">
        <v>20952</v>
      </c>
      <c r="Q142" s="545">
        <v>1.0011467889908257</v>
      </c>
      <c r="R142" s="532">
        <v>873</v>
      </c>
    </row>
    <row r="143" spans="1:18" ht="14.4" customHeight="1" x14ac:dyDescent="0.3">
      <c r="A143" s="526" t="s">
        <v>1823</v>
      </c>
      <c r="B143" s="527" t="s">
        <v>1849</v>
      </c>
      <c r="C143" s="527" t="s">
        <v>977</v>
      </c>
      <c r="D143" s="527" t="s">
        <v>1832</v>
      </c>
      <c r="E143" s="527" t="s">
        <v>1939</v>
      </c>
      <c r="F143" s="527" t="s">
        <v>1940</v>
      </c>
      <c r="G143" s="531">
        <v>445</v>
      </c>
      <c r="H143" s="531">
        <v>46725</v>
      </c>
      <c r="I143" s="527">
        <v>4.0475571725571724</v>
      </c>
      <c r="J143" s="527">
        <v>105</v>
      </c>
      <c r="K143" s="531">
        <v>104</v>
      </c>
      <c r="L143" s="531">
        <v>11544</v>
      </c>
      <c r="M143" s="527">
        <v>1</v>
      </c>
      <c r="N143" s="527">
        <v>111</v>
      </c>
      <c r="O143" s="531">
        <v>94</v>
      </c>
      <c r="P143" s="531">
        <v>10434</v>
      </c>
      <c r="Q143" s="545">
        <v>0.90384615384615385</v>
      </c>
      <c r="R143" s="532">
        <v>111</v>
      </c>
    </row>
    <row r="144" spans="1:18" ht="14.4" customHeight="1" x14ac:dyDescent="0.3">
      <c r="A144" s="526" t="s">
        <v>1823</v>
      </c>
      <c r="B144" s="527" t="s">
        <v>1849</v>
      </c>
      <c r="C144" s="527" t="s">
        <v>977</v>
      </c>
      <c r="D144" s="527" t="s">
        <v>1832</v>
      </c>
      <c r="E144" s="527" t="s">
        <v>1941</v>
      </c>
      <c r="F144" s="527" t="s">
        <v>1942</v>
      </c>
      <c r="G144" s="531">
        <v>4731</v>
      </c>
      <c r="H144" s="531">
        <v>827925</v>
      </c>
      <c r="I144" s="527">
        <v>0.9134040954659941</v>
      </c>
      <c r="J144" s="527">
        <v>175</v>
      </c>
      <c r="K144" s="531">
        <v>5121</v>
      </c>
      <c r="L144" s="531">
        <v>906417</v>
      </c>
      <c r="M144" s="527">
        <v>1</v>
      </c>
      <c r="N144" s="527">
        <v>177</v>
      </c>
      <c r="O144" s="531">
        <v>5373</v>
      </c>
      <c r="P144" s="531">
        <v>951021</v>
      </c>
      <c r="Q144" s="545">
        <v>1.0492091388400704</v>
      </c>
      <c r="R144" s="532">
        <v>177</v>
      </c>
    </row>
    <row r="145" spans="1:18" ht="14.4" customHeight="1" x14ac:dyDescent="0.3">
      <c r="A145" s="526" t="s">
        <v>1823</v>
      </c>
      <c r="B145" s="527" t="s">
        <v>1849</v>
      </c>
      <c r="C145" s="527" t="s">
        <v>977</v>
      </c>
      <c r="D145" s="527" t="s">
        <v>1832</v>
      </c>
      <c r="E145" s="527" t="s">
        <v>1945</v>
      </c>
      <c r="F145" s="527" t="s">
        <v>1946</v>
      </c>
      <c r="G145" s="531">
        <v>722</v>
      </c>
      <c r="H145" s="531">
        <v>243314</v>
      </c>
      <c r="I145" s="527">
        <v>0.91830464975845416</v>
      </c>
      <c r="J145" s="527">
        <v>337</v>
      </c>
      <c r="K145" s="531">
        <v>768</v>
      </c>
      <c r="L145" s="531">
        <v>264960</v>
      </c>
      <c r="M145" s="527">
        <v>1</v>
      </c>
      <c r="N145" s="527">
        <v>345</v>
      </c>
      <c r="O145" s="531">
        <v>709</v>
      </c>
      <c r="P145" s="531">
        <v>244605</v>
      </c>
      <c r="Q145" s="545">
        <v>0.92317708333333337</v>
      </c>
      <c r="R145" s="532">
        <v>345</v>
      </c>
    </row>
    <row r="146" spans="1:18" ht="14.4" customHeight="1" x14ac:dyDescent="0.3">
      <c r="A146" s="526" t="s">
        <v>1823</v>
      </c>
      <c r="B146" s="527" t="s">
        <v>1849</v>
      </c>
      <c r="C146" s="527" t="s">
        <v>977</v>
      </c>
      <c r="D146" s="527" t="s">
        <v>1832</v>
      </c>
      <c r="E146" s="527" t="s">
        <v>1947</v>
      </c>
      <c r="F146" s="527" t="s">
        <v>1948</v>
      </c>
      <c r="G146" s="531">
        <v>185</v>
      </c>
      <c r="H146" s="531">
        <v>54575</v>
      </c>
      <c r="I146" s="527">
        <v>0.79361040018613305</v>
      </c>
      <c r="J146" s="527">
        <v>295</v>
      </c>
      <c r="K146" s="531">
        <v>224</v>
      </c>
      <c r="L146" s="531">
        <v>68768</v>
      </c>
      <c r="M146" s="527">
        <v>1</v>
      </c>
      <c r="N146" s="527">
        <v>307</v>
      </c>
      <c r="O146" s="531">
        <v>186</v>
      </c>
      <c r="P146" s="531">
        <v>57288</v>
      </c>
      <c r="Q146" s="545">
        <v>0.83306188925081437</v>
      </c>
      <c r="R146" s="532">
        <v>308</v>
      </c>
    </row>
    <row r="147" spans="1:18" ht="14.4" customHeight="1" x14ac:dyDescent="0.3">
      <c r="A147" s="526" t="s">
        <v>1823</v>
      </c>
      <c r="B147" s="527" t="s">
        <v>1849</v>
      </c>
      <c r="C147" s="527" t="s">
        <v>977</v>
      </c>
      <c r="D147" s="527" t="s">
        <v>1832</v>
      </c>
      <c r="E147" s="527" t="s">
        <v>1953</v>
      </c>
      <c r="F147" s="527" t="s">
        <v>1954</v>
      </c>
      <c r="G147" s="531">
        <v>74</v>
      </c>
      <c r="H147" s="531">
        <v>10952</v>
      </c>
      <c r="I147" s="527">
        <v>1.0614460166698974</v>
      </c>
      <c r="J147" s="527">
        <v>148</v>
      </c>
      <c r="K147" s="531">
        <v>67</v>
      </c>
      <c r="L147" s="531">
        <v>10318</v>
      </c>
      <c r="M147" s="527">
        <v>1</v>
      </c>
      <c r="N147" s="527">
        <v>154</v>
      </c>
      <c r="O147" s="531">
        <v>78</v>
      </c>
      <c r="P147" s="531">
        <v>12012</v>
      </c>
      <c r="Q147" s="545">
        <v>1.164179104477612</v>
      </c>
      <c r="R147" s="532">
        <v>154</v>
      </c>
    </row>
    <row r="148" spans="1:18" ht="14.4" customHeight="1" x14ac:dyDescent="0.3">
      <c r="A148" s="526" t="s">
        <v>1823</v>
      </c>
      <c r="B148" s="527" t="s">
        <v>1849</v>
      </c>
      <c r="C148" s="527" t="s">
        <v>977</v>
      </c>
      <c r="D148" s="527" t="s">
        <v>1832</v>
      </c>
      <c r="E148" s="527" t="s">
        <v>1955</v>
      </c>
      <c r="F148" s="527" t="s">
        <v>1956</v>
      </c>
      <c r="G148" s="531">
        <v>5</v>
      </c>
      <c r="H148" s="531">
        <v>3310</v>
      </c>
      <c r="I148" s="527">
        <v>1.2277448071216617</v>
      </c>
      <c r="J148" s="527">
        <v>662</v>
      </c>
      <c r="K148" s="531">
        <v>4</v>
      </c>
      <c r="L148" s="531">
        <v>2696</v>
      </c>
      <c r="M148" s="527">
        <v>1</v>
      </c>
      <c r="N148" s="527">
        <v>674</v>
      </c>
      <c r="O148" s="531">
        <v>5</v>
      </c>
      <c r="P148" s="531">
        <v>3375</v>
      </c>
      <c r="Q148" s="545">
        <v>1.2518545994065282</v>
      </c>
      <c r="R148" s="532">
        <v>675</v>
      </c>
    </row>
    <row r="149" spans="1:18" ht="14.4" customHeight="1" x14ac:dyDescent="0.3">
      <c r="A149" s="526" t="s">
        <v>1823</v>
      </c>
      <c r="B149" s="527" t="s">
        <v>1849</v>
      </c>
      <c r="C149" s="527" t="s">
        <v>977</v>
      </c>
      <c r="D149" s="527" t="s">
        <v>1832</v>
      </c>
      <c r="E149" s="527" t="s">
        <v>2022</v>
      </c>
      <c r="F149" s="527" t="s">
        <v>2023</v>
      </c>
      <c r="G149" s="531">
        <v>28</v>
      </c>
      <c r="H149" s="531">
        <v>15624</v>
      </c>
      <c r="I149" s="527">
        <v>0.5289815817984832</v>
      </c>
      <c r="J149" s="527">
        <v>558</v>
      </c>
      <c r="K149" s="531">
        <v>52</v>
      </c>
      <c r="L149" s="531">
        <v>29536</v>
      </c>
      <c r="M149" s="527">
        <v>1</v>
      </c>
      <c r="N149" s="527">
        <v>568</v>
      </c>
      <c r="O149" s="531">
        <v>34</v>
      </c>
      <c r="P149" s="531">
        <v>19346</v>
      </c>
      <c r="Q149" s="545">
        <v>0.65499729144095342</v>
      </c>
      <c r="R149" s="532">
        <v>569</v>
      </c>
    </row>
    <row r="150" spans="1:18" ht="14.4" customHeight="1" x14ac:dyDescent="0.3">
      <c r="A150" s="526" t="s">
        <v>1823</v>
      </c>
      <c r="B150" s="527" t="s">
        <v>1849</v>
      </c>
      <c r="C150" s="527" t="s">
        <v>977</v>
      </c>
      <c r="D150" s="527" t="s">
        <v>1832</v>
      </c>
      <c r="E150" s="527" t="s">
        <v>1959</v>
      </c>
      <c r="F150" s="527" t="s">
        <v>1960</v>
      </c>
      <c r="G150" s="531">
        <v>865</v>
      </c>
      <c r="H150" s="531">
        <v>130615</v>
      </c>
      <c r="I150" s="527">
        <v>0.82212431156569632</v>
      </c>
      <c r="J150" s="527">
        <v>151</v>
      </c>
      <c r="K150" s="531">
        <v>1025</v>
      </c>
      <c r="L150" s="531">
        <v>158875</v>
      </c>
      <c r="M150" s="527">
        <v>1</v>
      </c>
      <c r="N150" s="527">
        <v>155</v>
      </c>
      <c r="O150" s="531">
        <v>945</v>
      </c>
      <c r="P150" s="531">
        <v>146475</v>
      </c>
      <c r="Q150" s="545">
        <v>0.92195121951219516</v>
      </c>
      <c r="R150" s="532">
        <v>155</v>
      </c>
    </row>
    <row r="151" spans="1:18" ht="14.4" customHeight="1" x14ac:dyDescent="0.3">
      <c r="A151" s="526" t="s">
        <v>1823</v>
      </c>
      <c r="B151" s="527" t="s">
        <v>1849</v>
      </c>
      <c r="C151" s="527" t="s">
        <v>977</v>
      </c>
      <c r="D151" s="527" t="s">
        <v>1832</v>
      </c>
      <c r="E151" s="527" t="s">
        <v>1961</v>
      </c>
      <c r="F151" s="527" t="s">
        <v>1962</v>
      </c>
      <c r="G151" s="531">
        <v>492</v>
      </c>
      <c r="H151" s="531">
        <v>95940</v>
      </c>
      <c r="I151" s="527">
        <v>0.9859111508462558</v>
      </c>
      <c r="J151" s="527">
        <v>195</v>
      </c>
      <c r="K151" s="531">
        <v>489</v>
      </c>
      <c r="L151" s="531">
        <v>97311</v>
      </c>
      <c r="M151" s="527">
        <v>1</v>
      </c>
      <c r="N151" s="527">
        <v>199</v>
      </c>
      <c r="O151" s="531">
        <v>638</v>
      </c>
      <c r="P151" s="531">
        <v>126962</v>
      </c>
      <c r="Q151" s="545">
        <v>1.3047034764826175</v>
      </c>
      <c r="R151" s="532">
        <v>199</v>
      </c>
    </row>
    <row r="152" spans="1:18" ht="14.4" customHeight="1" x14ac:dyDescent="0.3">
      <c r="A152" s="526" t="s">
        <v>1823</v>
      </c>
      <c r="B152" s="527" t="s">
        <v>1849</v>
      </c>
      <c r="C152" s="527" t="s">
        <v>977</v>
      </c>
      <c r="D152" s="527" t="s">
        <v>1832</v>
      </c>
      <c r="E152" s="527" t="s">
        <v>1963</v>
      </c>
      <c r="F152" s="527" t="s">
        <v>1964</v>
      </c>
      <c r="G152" s="531">
        <v>34</v>
      </c>
      <c r="H152" s="531">
        <v>6800</v>
      </c>
      <c r="I152" s="527">
        <v>0.95238095238095233</v>
      </c>
      <c r="J152" s="527">
        <v>200</v>
      </c>
      <c r="K152" s="531">
        <v>35</v>
      </c>
      <c r="L152" s="531">
        <v>7140</v>
      </c>
      <c r="M152" s="527">
        <v>1</v>
      </c>
      <c r="N152" s="527">
        <v>204</v>
      </c>
      <c r="O152" s="531">
        <v>42</v>
      </c>
      <c r="P152" s="531">
        <v>8568</v>
      </c>
      <c r="Q152" s="545">
        <v>1.2</v>
      </c>
      <c r="R152" s="532">
        <v>204</v>
      </c>
    </row>
    <row r="153" spans="1:18" ht="14.4" customHeight="1" x14ac:dyDescent="0.3">
      <c r="A153" s="526" t="s">
        <v>1823</v>
      </c>
      <c r="B153" s="527" t="s">
        <v>1849</v>
      </c>
      <c r="C153" s="527" t="s">
        <v>977</v>
      </c>
      <c r="D153" s="527" t="s">
        <v>1832</v>
      </c>
      <c r="E153" s="527" t="s">
        <v>1965</v>
      </c>
      <c r="F153" s="527" t="s">
        <v>1966</v>
      </c>
      <c r="G153" s="531">
        <v>9</v>
      </c>
      <c r="H153" s="531">
        <v>3762</v>
      </c>
      <c r="I153" s="527">
        <v>1.471830985915493</v>
      </c>
      <c r="J153" s="527">
        <v>418</v>
      </c>
      <c r="K153" s="531">
        <v>6</v>
      </c>
      <c r="L153" s="531">
        <v>2556</v>
      </c>
      <c r="M153" s="527">
        <v>1</v>
      </c>
      <c r="N153" s="527">
        <v>426</v>
      </c>
      <c r="O153" s="531">
        <v>6</v>
      </c>
      <c r="P153" s="531">
        <v>2556</v>
      </c>
      <c r="Q153" s="545">
        <v>1</v>
      </c>
      <c r="R153" s="532">
        <v>426</v>
      </c>
    </row>
    <row r="154" spans="1:18" ht="14.4" customHeight="1" x14ac:dyDescent="0.3">
      <c r="A154" s="526" t="s">
        <v>1823</v>
      </c>
      <c r="B154" s="527" t="s">
        <v>1849</v>
      </c>
      <c r="C154" s="527" t="s">
        <v>977</v>
      </c>
      <c r="D154" s="527" t="s">
        <v>1832</v>
      </c>
      <c r="E154" s="527" t="s">
        <v>1967</v>
      </c>
      <c r="F154" s="527" t="s">
        <v>1968</v>
      </c>
      <c r="G154" s="531">
        <v>37</v>
      </c>
      <c r="H154" s="531">
        <v>9583</v>
      </c>
      <c r="I154" s="527">
        <v>3.2874785591766722</v>
      </c>
      <c r="J154" s="527">
        <v>259</v>
      </c>
      <c r="K154" s="531">
        <v>11</v>
      </c>
      <c r="L154" s="531">
        <v>2915</v>
      </c>
      <c r="M154" s="527">
        <v>1</v>
      </c>
      <c r="N154" s="527">
        <v>265</v>
      </c>
      <c r="O154" s="531">
        <v>17</v>
      </c>
      <c r="P154" s="531">
        <v>4505</v>
      </c>
      <c r="Q154" s="545">
        <v>1.5454545454545454</v>
      </c>
      <c r="R154" s="532">
        <v>265</v>
      </c>
    </row>
    <row r="155" spans="1:18" ht="14.4" customHeight="1" x14ac:dyDescent="0.3">
      <c r="A155" s="526" t="s">
        <v>1823</v>
      </c>
      <c r="B155" s="527" t="s">
        <v>1849</v>
      </c>
      <c r="C155" s="527" t="s">
        <v>977</v>
      </c>
      <c r="D155" s="527" t="s">
        <v>1832</v>
      </c>
      <c r="E155" s="527" t="s">
        <v>1969</v>
      </c>
      <c r="F155" s="527" t="s">
        <v>1970</v>
      </c>
      <c r="G155" s="531">
        <v>13</v>
      </c>
      <c r="H155" s="531">
        <v>2067</v>
      </c>
      <c r="I155" s="527">
        <v>1.1528165086447295</v>
      </c>
      <c r="J155" s="527">
        <v>159</v>
      </c>
      <c r="K155" s="531">
        <v>11</v>
      </c>
      <c r="L155" s="531">
        <v>1793</v>
      </c>
      <c r="M155" s="527">
        <v>1</v>
      </c>
      <c r="N155" s="527">
        <v>163</v>
      </c>
      <c r="O155" s="531">
        <v>14</v>
      </c>
      <c r="P155" s="531">
        <v>2282</v>
      </c>
      <c r="Q155" s="545">
        <v>1.2727272727272727</v>
      </c>
      <c r="R155" s="532">
        <v>163</v>
      </c>
    </row>
    <row r="156" spans="1:18" ht="14.4" customHeight="1" x14ac:dyDescent="0.3">
      <c r="A156" s="526" t="s">
        <v>1823</v>
      </c>
      <c r="B156" s="527" t="s">
        <v>1849</v>
      </c>
      <c r="C156" s="527" t="s">
        <v>977</v>
      </c>
      <c r="D156" s="527" t="s">
        <v>1832</v>
      </c>
      <c r="E156" s="527" t="s">
        <v>1971</v>
      </c>
      <c r="F156" s="527" t="s">
        <v>1972</v>
      </c>
      <c r="G156" s="531"/>
      <c r="H156" s="531"/>
      <c r="I156" s="527"/>
      <c r="J156" s="527"/>
      <c r="K156" s="531"/>
      <c r="L156" s="531"/>
      <c r="M156" s="527"/>
      <c r="N156" s="527"/>
      <c r="O156" s="531">
        <v>1</v>
      </c>
      <c r="P156" s="531">
        <v>436</v>
      </c>
      <c r="Q156" s="545"/>
      <c r="R156" s="532">
        <v>436</v>
      </c>
    </row>
    <row r="157" spans="1:18" ht="14.4" customHeight="1" x14ac:dyDescent="0.3">
      <c r="A157" s="526" t="s">
        <v>1823</v>
      </c>
      <c r="B157" s="527" t="s">
        <v>1849</v>
      </c>
      <c r="C157" s="527" t="s">
        <v>977</v>
      </c>
      <c r="D157" s="527" t="s">
        <v>1832</v>
      </c>
      <c r="E157" s="527" t="s">
        <v>1975</v>
      </c>
      <c r="F157" s="527" t="s">
        <v>1976</v>
      </c>
      <c r="G157" s="531">
        <v>2</v>
      </c>
      <c r="H157" s="531">
        <v>318</v>
      </c>
      <c r="I157" s="527">
        <v>0.177356385945343</v>
      </c>
      <c r="J157" s="527">
        <v>159</v>
      </c>
      <c r="K157" s="531">
        <v>11</v>
      </c>
      <c r="L157" s="531">
        <v>1793</v>
      </c>
      <c r="M157" s="527">
        <v>1</v>
      </c>
      <c r="N157" s="527">
        <v>163</v>
      </c>
      <c r="O157" s="531">
        <v>4</v>
      </c>
      <c r="P157" s="531">
        <v>652</v>
      </c>
      <c r="Q157" s="545">
        <v>0.36363636363636365</v>
      </c>
      <c r="R157" s="532">
        <v>163</v>
      </c>
    </row>
    <row r="158" spans="1:18" ht="14.4" customHeight="1" x14ac:dyDescent="0.3">
      <c r="A158" s="526" t="s">
        <v>1823</v>
      </c>
      <c r="B158" s="527" t="s">
        <v>1849</v>
      </c>
      <c r="C158" s="527" t="s">
        <v>977</v>
      </c>
      <c r="D158" s="527" t="s">
        <v>1832</v>
      </c>
      <c r="E158" s="527" t="s">
        <v>1977</v>
      </c>
      <c r="F158" s="527" t="s">
        <v>1978</v>
      </c>
      <c r="G158" s="531">
        <v>1</v>
      </c>
      <c r="H158" s="531">
        <v>917</v>
      </c>
      <c r="I158" s="527"/>
      <c r="J158" s="527">
        <v>917</v>
      </c>
      <c r="K158" s="531"/>
      <c r="L158" s="531"/>
      <c r="M158" s="527"/>
      <c r="N158" s="527"/>
      <c r="O158" s="531">
        <v>1</v>
      </c>
      <c r="P158" s="531">
        <v>934</v>
      </c>
      <c r="Q158" s="545"/>
      <c r="R158" s="532">
        <v>934</v>
      </c>
    </row>
    <row r="159" spans="1:18" ht="14.4" customHeight="1" x14ac:dyDescent="0.3">
      <c r="A159" s="526" t="s">
        <v>1823</v>
      </c>
      <c r="B159" s="527" t="s">
        <v>1849</v>
      </c>
      <c r="C159" s="527" t="s">
        <v>977</v>
      </c>
      <c r="D159" s="527" t="s">
        <v>1832</v>
      </c>
      <c r="E159" s="527" t="s">
        <v>2024</v>
      </c>
      <c r="F159" s="527" t="s">
        <v>2025</v>
      </c>
      <c r="G159" s="531">
        <v>9</v>
      </c>
      <c r="H159" s="531">
        <v>1386</v>
      </c>
      <c r="I159" s="527">
        <v>0.86624999999999996</v>
      </c>
      <c r="J159" s="527">
        <v>154</v>
      </c>
      <c r="K159" s="531">
        <v>10</v>
      </c>
      <c r="L159" s="531">
        <v>1600</v>
      </c>
      <c r="M159" s="527">
        <v>1</v>
      </c>
      <c r="N159" s="527">
        <v>160</v>
      </c>
      <c r="O159" s="531">
        <v>6</v>
      </c>
      <c r="P159" s="531">
        <v>960</v>
      </c>
      <c r="Q159" s="545">
        <v>0.6</v>
      </c>
      <c r="R159" s="532">
        <v>160</v>
      </c>
    </row>
    <row r="160" spans="1:18" ht="14.4" customHeight="1" x14ac:dyDescent="0.3">
      <c r="A160" s="526" t="s">
        <v>1823</v>
      </c>
      <c r="B160" s="527" t="s">
        <v>1849</v>
      </c>
      <c r="C160" s="527" t="s">
        <v>977</v>
      </c>
      <c r="D160" s="527" t="s">
        <v>1832</v>
      </c>
      <c r="E160" s="527" t="s">
        <v>1983</v>
      </c>
      <c r="F160" s="527" t="s">
        <v>1984</v>
      </c>
      <c r="G160" s="531">
        <v>145</v>
      </c>
      <c r="H160" s="531">
        <v>36975</v>
      </c>
      <c r="I160" s="527">
        <v>0.97781245041519016</v>
      </c>
      <c r="J160" s="527">
        <v>255</v>
      </c>
      <c r="K160" s="531">
        <v>146</v>
      </c>
      <c r="L160" s="531">
        <v>37814</v>
      </c>
      <c r="M160" s="527">
        <v>1</v>
      </c>
      <c r="N160" s="527">
        <v>259</v>
      </c>
      <c r="O160" s="531">
        <v>149</v>
      </c>
      <c r="P160" s="531">
        <v>38591</v>
      </c>
      <c r="Q160" s="545">
        <v>1.0205479452054795</v>
      </c>
      <c r="R160" s="532">
        <v>259</v>
      </c>
    </row>
    <row r="161" spans="1:18" ht="14.4" customHeight="1" x14ac:dyDescent="0.3">
      <c r="A161" s="526" t="s">
        <v>1823</v>
      </c>
      <c r="B161" s="527" t="s">
        <v>1849</v>
      </c>
      <c r="C161" s="527" t="s">
        <v>977</v>
      </c>
      <c r="D161" s="527" t="s">
        <v>1832</v>
      </c>
      <c r="E161" s="527" t="s">
        <v>1987</v>
      </c>
      <c r="F161" s="527" t="s">
        <v>1988</v>
      </c>
      <c r="G161" s="531">
        <v>125</v>
      </c>
      <c r="H161" s="531">
        <v>34875</v>
      </c>
      <c r="I161" s="527">
        <v>0.648595871303701</v>
      </c>
      <c r="J161" s="527">
        <v>279</v>
      </c>
      <c r="K161" s="531">
        <v>190</v>
      </c>
      <c r="L161" s="531">
        <v>53770</v>
      </c>
      <c r="M161" s="527">
        <v>1</v>
      </c>
      <c r="N161" s="527">
        <v>283</v>
      </c>
      <c r="O161" s="531">
        <v>211</v>
      </c>
      <c r="P161" s="531">
        <v>59713</v>
      </c>
      <c r="Q161" s="545">
        <v>1.1105263157894736</v>
      </c>
      <c r="R161" s="532">
        <v>283</v>
      </c>
    </row>
    <row r="162" spans="1:18" ht="14.4" customHeight="1" x14ac:dyDescent="0.3">
      <c r="A162" s="526" t="s">
        <v>1823</v>
      </c>
      <c r="B162" s="527" t="s">
        <v>1849</v>
      </c>
      <c r="C162" s="527" t="s">
        <v>977</v>
      </c>
      <c r="D162" s="527" t="s">
        <v>1832</v>
      </c>
      <c r="E162" s="527" t="s">
        <v>2026</v>
      </c>
      <c r="F162" s="527" t="s">
        <v>2027</v>
      </c>
      <c r="G162" s="531">
        <v>1</v>
      </c>
      <c r="H162" s="531">
        <v>5159</v>
      </c>
      <c r="I162" s="527">
        <v>0.49321223709369028</v>
      </c>
      <c r="J162" s="527">
        <v>5159</v>
      </c>
      <c r="K162" s="531">
        <v>2</v>
      </c>
      <c r="L162" s="531">
        <v>10460</v>
      </c>
      <c r="M162" s="527">
        <v>1</v>
      </c>
      <c r="N162" s="527">
        <v>5230</v>
      </c>
      <c r="O162" s="531"/>
      <c r="P162" s="531"/>
      <c r="Q162" s="545"/>
      <c r="R162" s="532"/>
    </row>
    <row r="163" spans="1:18" ht="14.4" customHeight="1" x14ac:dyDescent="0.3">
      <c r="A163" s="526" t="s">
        <v>1823</v>
      </c>
      <c r="B163" s="527" t="s">
        <v>1849</v>
      </c>
      <c r="C163" s="527" t="s">
        <v>977</v>
      </c>
      <c r="D163" s="527" t="s">
        <v>1832</v>
      </c>
      <c r="E163" s="527" t="s">
        <v>1995</v>
      </c>
      <c r="F163" s="527" t="s">
        <v>1996</v>
      </c>
      <c r="G163" s="531">
        <v>736</v>
      </c>
      <c r="H163" s="531">
        <v>253184</v>
      </c>
      <c r="I163" s="527">
        <v>0.87823287823287821</v>
      </c>
      <c r="J163" s="527">
        <v>344</v>
      </c>
      <c r="K163" s="531">
        <v>819</v>
      </c>
      <c r="L163" s="531">
        <v>288288</v>
      </c>
      <c r="M163" s="527">
        <v>1</v>
      </c>
      <c r="N163" s="527">
        <v>352</v>
      </c>
      <c r="O163" s="531">
        <v>854</v>
      </c>
      <c r="P163" s="531">
        <v>300608</v>
      </c>
      <c r="Q163" s="545">
        <v>1.0427350427350428</v>
      </c>
      <c r="R163" s="532">
        <v>352</v>
      </c>
    </row>
    <row r="164" spans="1:18" ht="14.4" customHeight="1" x14ac:dyDescent="0.3">
      <c r="A164" s="526" t="s">
        <v>1823</v>
      </c>
      <c r="B164" s="527" t="s">
        <v>1849</v>
      </c>
      <c r="C164" s="527" t="s">
        <v>505</v>
      </c>
      <c r="D164" s="527" t="s">
        <v>1850</v>
      </c>
      <c r="E164" s="527" t="s">
        <v>1997</v>
      </c>
      <c r="F164" s="527" t="s">
        <v>610</v>
      </c>
      <c r="G164" s="531">
        <v>0.42</v>
      </c>
      <c r="H164" s="531">
        <v>2076.4199999999996</v>
      </c>
      <c r="I164" s="527">
        <v>4.2001335032465557</v>
      </c>
      <c r="J164" s="527">
        <v>4943.8571428571422</v>
      </c>
      <c r="K164" s="531">
        <v>0.1</v>
      </c>
      <c r="L164" s="531">
        <v>494.37</v>
      </c>
      <c r="M164" s="527">
        <v>1</v>
      </c>
      <c r="N164" s="527">
        <v>4943.7</v>
      </c>
      <c r="O164" s="531">
        <v>0.54</v>
      </c>
      <c r="P164" s="531">
        <v>2669.6499999999996</v>
      </c>
      <c r="Q164" s="545">
        <v>5.4001051843760735</v>
      </c>
      <c r="R164" s="532">
        <v>4943.7962962962956</v>
      </c>
    </row>
    <row r="165" spans="1:18" ht="14.4" customHeight="1" x14ac:dyDescent="0.3">
      <c r="A165" s="526" t="s">
        <v>1823</v>
      </c>
      <c r="B165" s="527" t="s">
        <v>1849</v>
      </c>
      <c r="C165" s="527" t="s">
        <v>505</v>
      </c>
      <c r="D165" s="527" t="s">
        <v>1850</v>
      </c>
      <c r="E165" s="527" t="s">
        <v>1856</v>
      </c>
      <c r="F165" s="527" t="s">
        <v>610</v>
      </c>
      <c r="G165" s="531">
        <v>3.8600000000000003</v>
      </c>
      <c r="H165" s="531">
        <v>38166.94</v>
      </c>
      <c r="I165" s="527">
        <v>0.88329728426216203</v>
      </c>
      <c r="J165" s="527">
        <v>9887.8082901554408</v>
      </c>
      <c r="K165" s="531">
        <v>4.3699999999999983</v>
      </c>
      <c r="L165" s="531">
        <v>43209.62</v>
      </c>
      <c r="M165" s="527">
        <v>1</v>
      </c>
      <c r="N165" s="527">
        <v>9887.7848970251762</v>
      </c>
      <c r="O165" s="531">
        <v>3</v>
      </c>
      <c r="P165" s="531">
        <v>29663.1</v>
      </c>
      <c r="Q165" s="545">
        <v>0.68649296152106865</v>
      </c>
      <c r="R165" s="532">
        <v>9887.6999999999989</v>
      </c>
    </row>
    <row r="166" spans="1:18" ht="14.4" customHeight="1" x14ac:dyDescent="0.3">
      <c r="A166" s="526" t="s">
        <v>1823</v>
      </c>
      <c r="B166" s="527" t="s">
        <v>1849</v>
      </c>
      <c r="C166" s="527" t="s">
        <v>505</v>
      </c>
      <c r="D166" s="527" t="s">
        <v>1850</v>
      </c>
      <c r="E166" s="527" t="s">
        <v>1863</v>
      </c>
      <c r="F166" s="527" t="s">
        <v>584</v>
      </c>
      <c r="G166" s="531"/>
      <c r="H166" s="531"/>
      <c r="I166" s="527"/>
      <c r="J166" s="527"/>
      <c r="K166" s="531"/>
      <c r="L166" s="531"/>
      <c r="M166" s="527"/>
      <c r="N166" s="527"/>
      <c r="O166" s="531">
        <v>0.04</v>
      </c>
      <c r="P166" s="531">
        <v>363.8</v>
      </c>
      <c r="Q166" s="545"/>
      <c r="R166" s="532">
        <v>9095</v>
      </c>
    </row>
    <row r="167" spans="1:18" ht="14.4" customHeight="1" x14ac:dyDescent="0.3">
      <c r="A167" s="526" t="s">
        <v>1823</v>
      </c>
      <c r="B167" s="527" t="s">
        <v>1849</v>
      </c>
      <c r="C167" s="527" t="s">
        <v>505</v>
      </c>
      <c r="D167" s="527" t="s">
        <v>1850</v>
      </c>
      <c r="E167" s="527" t="s">
        <v>1865</v>
      </c>
      <c r="F167" s="527" t="s">
        <v>584</v>
      </c>
      <c r="G167" s="531"/>
      <c r="H167" s="531"/>
      <c r="I167" s="527"/>
      <c r="J167" s="527"/>
      <c r="K167" s="531">
        <v>0.42000000000000004</v>
      </c>
      <c r="L167" s="531">
        <v>743.73</v>
      </c>
      <c r="M167" s="527">
        <v>1</v>
      </c>
      <c r="N167" s="527">
        <v>1770.7857142857142</v>
      </c>
      <c r="O167" s="531">
        <v>0.02</v>
      </c>
      <c r="P167" s="531">
        <v>27.28</v>
      </c>
      <c r="Q167" s="545">
        <v>3.6679977948986864E-2</v>
      </c>
      <c r="R167" s="532">
        <v>1364</v>
      </c>
    </row>
    <row r="168" spans="1:18" ht="14.4" customHeight="1" x14ac:dyDescent="0.3">
      <c r="A168" s="526" t="s">
        <v>1823</v>
      </c>
      <c r="B168" s="527" t="s">
        <v>1849</v>
      </c>
      <c r="C168" s="527" t="s">
        <v>505</v>
      </c>
      <c r="D168" s="527" t="s">
        <v>1825</v>
      </c>
      <c r="E168" s="527" t="s">
        <v>2028</v>
      </c>
      <c r="F168" s="527" t="s">
        <v>2029</v>
      </c>
      <c r="G168" s="531"/>
      <c r="H168" s="531"/>
      <c r="I168" s="527"/>
      <c r="J168" s="527"/>
      <c r="K168" s="531"/>
      <c r="L168" s="531"/>
      <c r="M168" s="527"/>
      <c r="N168" s="527"/>
      <c r="O168" s="531">
        <v>2</v>
      </c>
      <c r="P168" s="531">
        <v>1179.18</v>
      </c>
      <c r="Q168" s="545"/>
      <c r="R168" s="532">
        <v>589.59</v>
      </c>
    </row>
    <row r="169" spans="1:18" ht="14.4" customHeight="1" x14ac:dyDescent="0.3">
      <c r="A169" s="526" t="s">
        <v>1823</v>
      </c>
      <c r="B169" s="527" t="s">
        <v>1849</v>
      </c>
      <c r="C169" s="527" t="s">
        <v>505</v>
      </c>
      <c r="D169" s="527" t="s">
        <v>1825</v>
      </c>
      <c r="E169" s="527" t="s">
        <v>2030</v>
      </c>
      <c r="F169" s="527" t="s">
        <v>2031</v>
      </c>
      <c r="G169" s="531"/>
      <c r="H169" s="531"/>
      <c r="I169" s="527"/>
      <c r="J169" s="527"/>
      <c r="K169" s="531">
        <v>1</v>
      </c>
      <c r="L169" s="531">
        <v>1447.28</v>
      </c>
      <c r="M169" s="527">
        <v>1</v>
      </c>
      <c r="N169" s="527">
        <v>1447.28</v>
      </c>
      <c r="O169" s="531">
        <v>1</v>
      </c>
      <c r="P169" s="531">
        <v>1447.28</v>
      </c>
      <c r="Q169" s="545">
        <v>1</v>
      </c>
      <c r="R169" s="532">
        <v>1447.28</v>
      </c>
    </row>
    <row r="170" spans="1:18" ht="14.4" customHeight="1" x14ac:dyDescent="0.3">
      <c r="A170" s="526" t="s">
        <v>1823</v>
      </c>
      <c r="B170" s="527" t="s">
        <v>1849</v>
      </c>
      <c r="C170" s="527" t="s">
        <v>505</v>
      </c>
      <c r="D170" s="527" t="s">
        <v>1825</v>
      </c>
      <c r="E170" s="527" t="s">
        <v>2032</v>
      </c>
      <c r="F170" s="527" t="s">
        <v>2033</v>
      </c>
      <c r="G170" s="531">
        <v>17</v>
      </c>
      <c r="H170" s="531">
        <v>16529.439999999999</v>
      </c>
      <c r="I170" s="527">
        <v>2.1249999999999996</v>
      </c>
      <c r="J170" s="527">
        <v>972.31999999999994</v>
      </c>
      <c r="K170" s="531">
        <v>8</v>
      </c>
      <c r="L170" s="531">
        <v>7778.56</v>
      </c>
      <c r="M170" s="527">
        <v>1</v>
      </c>
      <c r="N170" s="527">
        <v>972.32</v>
      </c>
      <c r="O170" s="531">
        <v>8</v>
      </c>
      <c r="P170" s="531">
        <v>7778.5599999999995</v>
      </c>
      <c r="Q170" s="545">
        <v>0.99999999999999989</v>
      </c>
      <c r="R170" s="532">
        <v>972.31999999999994</v>
      </c>
    </row>
    <row r="171" spans="1:18" ht="14.4" customHeight="1" x14ac:dyDescent="0.3">
      <c r="A171" s="526" t="s">
        <v>1823</v>
      </c>
      <c r="B171" s="527" t="s">
        <v>1849</v>
      </c>
      <c r="C171" s="527" t="s">
        <v>505</v>
      </c>
      <c r="D171" s="527" t="s">
        <v>1825</v>
      </c>
      <c r="E171" s="527" t="s">
        <v>2034</v>
      </c>
      <c r="F171" s="527" t="s">
        <v>2033</v>
      </c>
      <c r="G171" s="531"/>
      <c r="H171" s="531"/>
      <c r="I171" s="527"/>
      <c r="J171" s="527"/>
      <c r="K171" s="531"/>
      <c r="L171" s="531"/>
      <c r="M171" s="527"/>
      <c r="N171" s="527"/>
      <c r="O171" s="531">
        <v>1</v>
      </c>
      <c r="P171" s="531">
        <v>1408.42</v>
      </c>
      <c r="Q171" s="545"/>
      <c r="R171" s="532">
        <v>1408.42</v>
      </c>
    </row>
    <row r="172" spans="1:18" ht="14.4" customHeight="1" x14ac:dyDescent="0.3">
      <c r="A172" s="526" t="s">
        <v>1823</v>
      </c>
      <c r="B172" s="527" t="s">
        <v>1849</v>
      </c>
      <c r="C172" s="527" t="s">
        <v>505</v>
      </c>
      <c r="D172" s="527" t="s">
        <v>1825</v>
      </c>
      <c r="E172" s="527" t="s">
        <v>2035</v>
      </c>
      <c r="F172" s="527" t="s">
        <v>2033</v>
      </c>
      <c r="G172" s="531">
        <v>24</v>
      </c>
      <c r="H172" s="531">
        <v>40975.44000000001</v>
      </c>
      <c r="I172" s="527">
        <v>1.0000000000000004</v>
      </c>
      <c r="J172" s="527">
        <v>1707.3100000000004</v>
      </c>
      <c r="K172" s="531">
        <v>24</v>
      </c>
      <c r="L172" s="531">
        <v>40975.439999999988</v>
      </c>
      <c r="M172" s="527">
        <v>1</v>
      </c>
      <c r="N172" s="527">
        <v>1707.3099999999995</v>
      </c>
      <c r="O172" s="531">
        <v>21</v>
      </c>
      <c r="P172" s="531">
        <v>35853.51</v>
      </c>
      <c r="Q172" s="545">
        <v>0.87500000000000033</v>
      </c>
      <c r="R172" s="532">
        <v>1707.3100000000002</v>
      </c>
    </row>
    <row r="173" spans="1:18" ht="14.4" customHeight="1" x14ac:dyDescent="0.3">
      <c r="A173" s="526" t="s">
        <v>1823</v>
      </c>
      <c r="B173" s="527" t="s">
        <v>1849</v>
      </c>
      <c r="C173" s="527" t="s">
        <v>505</v>
      </c>
      <c r="D173" s="527" t="s">
        <v>1825</v>
      </c>
      <c r="E173" s="527" t="s">
        <v>2036</v>
      </c>
      <c r="F173" s="527" t="s">
        <v>2033</v>
      </c>
      <c r="G173" s="531">
        <v>5</v>
      </c>
      <c r="H173" s="531">
        <v>10331.5</v>
      </c>
      <c r="I173" s="527">
        <v>1.6666666666666665</v>
      </c>
      <c r="J173" s="527">
        <v>2066.3000000000002</v>
      </c>
      <c r="K173" s="531">
        <v>3</v>
      </c>
      <c r="L173" s="531">
        <v>6198.9000000000005</v>
      </c>
      <c r="M173" s="527">
        <v>1</v>
      </c>
      <c r="N173" s="527">
        <v>2066.3000000000002</v>
      </c>
      <c r="O173" s="531">
        <v>2</v>
      </c>
      <c r="P173" s="531">
        <v>4132.6000000000004</v>
      </c>
      <c r="Q173" s="545">
        <v>0.66666666666666663</v>
      </c>
      <c r="R173" s="532">
        <v>2066.3000000000002</v>
      </c>
    </row>
    <row r="174" spans="1:18" ht="14.4" customHeight="1" x14ac:dyDescent="0.3">
      <c r="A174" s="526" t="s">
        <v>1823</v>
      </c>
      <c r="B174" s="527" t="s">
        <v>1849</v>
      </c>
      <c r="C174" s="527" t="s">
        <v>505</v>
      </c>
      <c r="D174" s="527" t="s">
        <v>1825</v>
      </c>
      <c r="E174" s="527" t="s">
        <v>2037</v>
      </c>
      <c r="F174" s="527" t="s">
        <v>2038</v>
      </c>
      <c r="G174" s="531">
        <v>24</v>
      </c>
      <c r="H174" s="531">
        <v>24666.239999999998</v>
      </c>
      <c r="I174" s="527">
        <v>2.1818181818181817</v>
      </c>
      <c r="J174" s="527">
        <v>1027.76</v>
      </c>
      <c r="K174" s="531">
        <v>11</v>
      </c>
      <c r="L174" s="531">
        <v>11305.36</v>
      </c>
      <c r="M174" s="527">
        <v>1</v>
      </c>
      <c r="N174" s="527">
        <v>1027.76</v>
      </c>
      <c r="O174" s="531">
        <v>9</v>
      </c>
      <c r="P174" s="531">
        <v>9249.84</v>
      </c>
      <c r="Q174" s="545">
        <v>0.81818181818181812</v>
      </c>
      <c r="R174" s="532">
        <v>1027.76</v>
      </c>
    </row>
    <row r="175" spans="1:18" ht="14.4" customHeight="1" x14ac:dyDescent="0.3">
      <c r="A175" s="526" t="s">
        <v>1823</v>
      </c>
      <c r="B175" s="527" t="s">
        <v>1849</v>
      </c>
      <c r="C175" s="527" t="s">
        <v>505</v>
      </c>
      <c r="D175" s="527" t="s">
        <v>1825</v>
      </c>
      <c r="E175" s="527" t="s">
        <v>2039</v>
      </c>
      <c r="F175" s="527" t="s">
        <v>2038</v>
      </c>
      <c r="G175" s="531">
        <v>6</v>
      </c>
      <c r="H175" s="531">
        <v>12851.1</v>
      </c>
      <c r="I175" s="527">
        <v>1.5</v>
      </c>
      <c r="J175" s="527">
        <v>2141.85</v>
      </c>
      <c r="K175" s="531">
        <v>4</v>
      </c>
      <c r="L175" s="531">
        <v>8567.4</v>
      </c>
      <c r="M175" s="527">
        <v>1</v>
      </c>
      <c r="N175" s="527">
        <v>2141.85</v>
      </c>
      <c r="O175" s="531">
        <v>4</v>
      </c>
      <c r="P175" s="531">
        <v>8567.4</v>
      </c>
      <c r="Q175" s="545">
        <v>1</v>
      </c>
      <c r="R175" s="532">
        <v>2141.85</v>
      </c>
    </row>
    <row r="176" spans="1:18" ht="14.4" customHeight="1" x14ac:dyDescent="0.3">
      <c r="A176" s="526" t="s">
        <v>1823</v>
      </c>
      <c r="B176" s="527" t="s">
        <v>1849</v>
      </c>
      <c r="C176" s="527" t="s">
        <v>505</v>
      </c>
      <c r="D176" s="527" t="s">
        <v>1825</v>
      </c>
      <c r="E176" s="527" t="s">
        <v>2040</v>
      </c>
      <c r="F176" s="527" t="s">
        <v>2041</v>
      </c>
      <c r="G176" s="531"/>
      <c r="H176" s="531"/>
      <c r="I176" s="527"/>
      <c r="J176" s="527"/>
      <c r="K176" s="531"/>
      <c r="L176" s="531"/>
      <c r="M176" s="527"/>
      <c r="N176" s="527"/>
      <c r="O176" s="531">
        <v>1</v>
      </c>
      <c r="P176" s="531">
        <v>8536.5499999999993</v>
      </c>
      <c r="Q176" s="545"/>
      <c r="R176" s="532">
        <v>8536.5499999999993</v>
      </c>
    </row>
    <row r="177" spans="1:18" ht="14.4" customHeight="1" x14ac:dyDescent="0.3">
      <c r="A177" s="526" t="s">
        <v>1823</v>
      </c>
      <c r="B177" s="527" t="s">
        <v>1849</v>
      </c>
      <c r="C177" s="527" t="s">
        <v>505</v>
      </c>
      <c r="D177" s="527" t="s">
        <v>1825</v>
      </c>
      <c r="E177" s="527" t="s">
        <v>2042</v>
      </c>
      <c r="F177" s="527" t="s">
        <v>2043</v>
      </c>
      <c r="G177" s="531">
        <v>10</v>
      </c>
      <c r="H177" s="531">
        <v>30033.800000000003</v>
      </c>
      <c r="I177" s="527">
        <v>1.2499999999999998</v>
      </c>
      <c r="J177" s="527">
        <v>3003.38</v>
      </c>
      <c r="K177" s="531">
        <v>8</v>
      </c>
      <c r="L177" s="531">
        <v>24027.040000000005</v>
      </c>
      <c r="M177" s="527">
        <v>1</v>
      </c>
      <c r="N177" s="527">
        <v>3003.3800000000006</v>
      </c>
      <c r="O177" s="531">
        <v>7</v>
      </c>
      <c r="P177" s="531">
        <v>21023.66</v>
      </c>
      <c r="Q177" s="545">
        <v>0.87499999999999978</v>
      </c>
      <c r="R177" s="532">
        <v>3003.38</v>
      </c>
    </row>
    <row r="178" spans="1:18" ht="14.4" customHeight="1" x14ac:dyDescent="0.3">
      <c r="A178" s="526" t="s">
        <v>1823</v>
      </c>
      <c r="B178" s="527" t="s">
        <v>1849</v>
      </c>
      <c r="C178" s="527" t="s">
        <v>505</v>
      </c>
      <c r="D178" s="527" t="s">
        <v>1825</v>
      </c>
      <c r="E178" s="527" t="s">
        <v>2044</v>
      </c>
      <c r="F178" s="527" t="s">
        <v>2045</v>
      </c>
      <c r="G178" s="531"/>
      <c r="H178" s="531"/>
      <c r="I178" s="527"/>
      <c r="J178" s="527"/>
      <c r="K178" s="531"/>
      <c r="L178" s="531"/>
      <c r="M178" s="527"/>
      <c r="N178" s="527"/>
      <c r="O178" s="531">
        <v>1</v>
      </c>
      <c r="P178" s="531">
        <v>2236.5</v>
      </c>
      <c r="Q178" s="545"/>
      <c r="R178" s="532">
        <v>2236.5</v>
      </c>
    </row>
    <row r="179" spans="1:18" ht="14.4" customHeight="1" x14ac:dyDescent="0.3">
      <c r="A179" s="526" t="s">
        <v>1823</v>
      </c>
      <c r="B179" s="527" t="s">
        <v>1849</v>
      </c>
      <c r="C179" s="527" t="s">
        <v>505</v>
      </c>
      <c r="D179" s="527" t="s">
        <v>1825</v>
      </c>
      <c r="E179" s="527" t="s">
        <v>2046</v>
      </c>
      <c r="F179" s="527" t="s">
        <v>2047</v>
      </c>
      <c r="G179" s="531">
        <v>17</v>
      </c>
      <c r="H179" s="531">
        <v>117143.26</v>
      </c>
      <c r="I179" s="527">
        <v>1.3076923076923077</v>
      </c>
      <c r="J179" s="527">
        <v>6890.78</v>
      </c>
      <c r="K179" s="531">
        <v>13</v>
      </c>
      <c r="L179" s="531">
        <v>89580.14</v>
      </c>
      <c r="M179" s="527">
        <v>1</v>
      </c>
      <c r="N179" s="527">
        <v>6890.78</v>
      </c>
      <c r="O179" s="531">
        <v>11</v>
      </c>
      <c r="P179" s="531">
        <v>75798.58</v>
      </c>
      <c r="Q179" s="545">
        <v>0.84615384615384615</v>
      </c>
      <c r="R179" s="532">
        <v>6890.78</v>
      </c>
    </row>
    <row r="180" spans="1:18" ht="14.4" customHeight="1" x14ac:dyDescent="0.3">
      <c r="A180" s="526" t="s">
        <v>1823</v>
      </c>
      <c r="B180" s="527" t="s">
        <v>1849</v>
      </c>
      <c r="C180" s="527" t="s">
        <v>505</v>
      </c>
      <c r="D180" s="527" t="s">
        <v>1825</v>
      </c>
      <c r="E180" s="527" t="s">
        <v>2048</v>
      </c>
      <c r="F180" s="527" t="s">
        <v>2049</v>
      </c>
      <c r="G180" s="531">
        <v>12</v>
      </c>
      <c r="H180" s="531">
        <v>49654.68</v>
      </c>
      <c r="I180" s="527">
        <v>1</v>
      </c>
      <c r="J180" s="527">
        <v>4137.8900000000003</v>
      </c>
      <c r="K180" s="531">
        <v>12</v>
      </c>
      <c r="L180" s="531">
        <v>49654.68</v>
      </c>
      <c r="M180" s="527">
        <v>1</v>
      </c>
      <c r="N180" s="527">
        <v>4137.8900000000003</v>
      </c>
      <c r="O180" s="531">
        <v>8</v>
      </c>
      <c r="P180" s="531">
        <v>33103.120000000003</v>
      </c>
      <c r="Q180" s="545">
        <v>0.66666666666666674</v>
      </c>
      <c r="R180" s="532">
        <v>4137.8900000000003</v>
      </c>
    </row>
    <row r="181" spans="1:18" ht="14.4" customHeight="1" x14ac:dyDescent="0.3">
      <c r="A181" s="526" t="s">
        <v>1823</v>
      </c>
      <c r="B181" s="527" t="s">
        <v>1849</v>
      </c>
      <c r="C181" s="527" t="s">
        <v>505</v>
      </c>
      <c r="D181" s="527" t="s">
        <v>1825</v>
      </c>
      <c r="E181" s="527" t="s">
        <v>2050</v>
      </c>
      <c r="F181" s="527" t="s">
        <v>2051</v>
      </c>
      <c r="G181" s="531">
        <v>2</v>
      </c>
      <c r="H181" s="531">
        <v>2247.46</v>
      </c>
      <c r="I181" s="527"/>
      <c r="J181" s="527">
        <v>1123.73</v>
      </c>
      <c r="K181" s="531"/>
      <c r="L181" s="531"/>
      <c r="M181" s="527"/>
      <c r="N181" s="527"/>
      <c r="O181" s="531"/>
      <c r="P181" s="531"/>
      <c r="Q181" s="545"/>
      <c r="R181" s="532"/>
    </row>
    <row r="182" spans="1:18" ht="14.4" customHeight="1" x14ac:dyDescent="0.3">
      <c r="A182" s="526" t="s">
        <v>1823</v>
      </c>
      <c r="B182" s="527" t="s">
        <v>1849</v>
      </c>
      <c r="C182" s="527" t="s">
        <v>505</v>
      </c>
      <c r="D182" s="527" t="s">
        <v>1825</v>
      </c>
      <c r="E182" s="527" t="s">
        <v>2052</v>
      </c>
      <c r="F182" s="527" t="s">
        <v>2053</v>
      </c>
      <c r="G182" s="531">
        <v>8</v>
      </c>
      <c r="H182" s="531">
        <v>136584.4</v>
      </c>
      <c r="I182" s="527"/>
      <c r="J182" s="527">
        <v>17073.05</v>
      </c>
      <c r="K182" s="531"/>
      <c r="L182" s="531"/>
      <c r="M182" s="527"/>
      <c r="N182" s="527"/>
      <c r="O182" s="531"/>
      <c r="P182" s="531"/>
      <c r="Q182" s="545"/>
      <c r="R182" s="532"/>
    </row>
    <row r="183" spans="1:18" ht="14.4" customHeight="1" x14ac:dyDescent="0.3">
      <c r="A183" s="526" t="s">
        <v>1823</v>
      </c>
      <c r="B183" s="527" t="s">
        <v>1849</v>
      </c>
      <c r="C183" s="527" t="s">
        <v>505</v>
      </c>
      <c r="D183" s="527" t="s">
        <v>1825</v>
      </c>
      <c r="E183" s="527" t="s">
        <v>2054</v>
      </c>
      <c r="F183" s="527" t="s">
        <v>2055</v>
      </c>
      <c r="G183" s="531">
        <v>14</v>
      </c>
      <c r="H183" s="531">
        <v>14039.199999999999</v>
      </c>
      <c r="I183" s="527">
        <v>1.1666666666666667</v>
      </c>
      <c r="J183" s="527">
        <v>1002.8</v>
      </c>
      <c r="K183" s="531">
        <v>12</v>
      </c>
      <c r="L183" s="531">
        <v>12033.599999999999</v>
      </c>
      <c r="M183" s="527">
        <v>1</v>
      </c>
      <c r="N183" s="527">
        <v>1002.7999999999998</v>
      </c>
      <c r="O183" s="531">
        <v>15</v>
      </c>
      <c r="P183" s="531">
        <v>15041.999999999998</v>
      </c>
      <c r="Q183" s="545">
        <v>1.25</v>
      </c>
      <c r="R183" s="532">
        <v>1002.7999999999998</v>
      </c>
    </row>
    <row r="184" spans="1:18" ht="14.4" customHeight="1" x14ac:dyDescent="0.3">
      <c r="A184" s="526" t="s">
        <v>1823</v>
      </c>
      <c r="B184" s="527" t="s">
        <v>1849</v>
      </c>
      <c r="C184" s="527" t="s">
        <v>505</v>
      </c>
      <c r="D184" s="527" t="s">
        <v>1825</v>
      </c>
      <c r="E184" s="527" t="s">
        <v>2056</v>
      </c>
      <c r="F184" s="527" t="s">
        <v>2057</v>
      </c>
      <c r="G184" s="531">
        <v>19</v>
      </c>
      <c r="H184" s="531">
        <v>145350</v>
      </c>
      <c r="I184" s="527">
        <v>9.5</v>
      </c>
      <c r="J184" s="527">
        <v>7650</v>
      </c>
      <c r="K184" s="531">
        <v>2</v>
      </c>
      <c r="L184" s="531">
        <v>15300</v>
      </c>
      <c r="M184" s="527">
        <v>1</v>
      </c>
      <c r="N184" s="527">
        <v>7650</v>
      </c>
      <c r="O184" s="531">
        <v>2</v>
      </c>
      <c r="P184" s="531">
        <v>15300</v>
      </c>
      <c r="Q184" s="545">
        <v>1</v>
      </c>
      <c r="R184" s="532">
        <v>7650</v>
      </c>
    </row>
    <row r="185" spans="1:18" ht="14.4" customHeight="1" x14ac:dyDescent="0.3">
      <c r="A185" s="526" t="s">
        <v>1823</v>
      </c>
      <c r="B185" s="527" t="s">
        <v>1849</v>
      </c>
      <c r="C185" s="527" t="s">
        <v>505</v>
      </c>
      <c r="D185" s="527" t="s">
        <v>1825</v>
      </c>
      <c r="E185" s="527" t="s">
        <v>2058</v>
      </c>
      <c r="F185" s="527" t="s">
        <v>2059</v>
      </c>
      <c r="G185" s="531">
        <v>2</v>
      </c>
      <c r="H185" s="531">
        <v>18740.78</v>
      </c>
      <c r="I185" s="527">
        <v>2</v>
      </c>
      <c r="J185" s="527">
        <v>9370.39</v>
      </c>
      <c r="K185" s="531">
        <v>1</v>
      </c>
      <c r="L185" s="531">
        <v>9370.39</v>
      </c>
      <c r="M185" s="527">
        <v>1</v>
      </c>
      <c r="N185" s="527">
        <v>9370.39</v>
      </c>
      <c r="O185" s="531">
        <v>2</v>
      </c>
      <c r="P185" s="531">
        <v>18740.78</v>
      </c>
      <c r="Q185" s="545">
        <v>2</v>
      </c>
      <c r="R185" s="532">
        <v>9370.39</v>
      </c>
    </row>
    <row r="186" spans="1:18" ht="14.4" customHeight="1" x14ac:dyDescent="0.3">
      <c r="A186" s="526" t="s">
        <v>1823</v>
      </c>
      <c r="B186" s="527" t="s">
        <v>1849</v>
      </c>
      <c r="C186" s="527" t="s">
        <v>505</v>
      </c>
      <c r="D186" s="527" t="s">
        <v>1825</v>
      </c>
      <c r="E186" s="527" t="s">
        <v>2060</v>
      </c>
      <c r="F186" s="527" t="s">
        <v>2061</v>
      </c>
      <c r="G186" s="531">
        <v>3</v>
      </c>
      <c r="H186" s="531">
        <v>39853.56</v>
      </c>
      <c r="I186" s="527">
        <v>1</v>
      </c>
      <c r="J186" s="527">
        <v>13284.519999999999</v>
      </c>
      <c r="K186" s="531">
        <v>3</v>
      </c>
      <c r="L186" s="531">
        <v>39853.56</v>
      </c>
      <c r="M186" s="527">
        <v>1</v>
      </c>
      <c r="N186" s="527">
        <v>13284.519999999999</v>
      </c>
      <c r="O186" s="531">
        <v>2</v>
      </c>
      <c r="P186" s="531">
        <v>26569.040000000001</v>
      </c>
      <c r="Q186" s="545">
        <v>0.66666666666666674</v>
      </c>
      <c r="R186" s="532">
        <v>13284.52</v>
      </c>
    </row>
    <row r="187" spans="1:18" ht="14.4" customHeight="1" x14ac:dyDescent="0.3">
      <c r="A187" s="526" t="s">
        <v>1823</v>
      </c>
      <c r="B187" s="527" t="s">
        <v>1849</v>
      </c>
      <c r="C187" s="527" t="s">
        <v>505</v>
      </c>
      <c r="D187" s="527" t="s">
        <v>1825</v>
      </c>
      <c r="E187" s="527" t="s">
        <v>2062</v>
      </c>
      <c r="F187" s="527" t="s">
        <v>2063</v>
      </c>
      <c r="G187" s="531">
        <v>9</v>
      </c>
      <c r="H187" s="531">
        <v>19538.73</v>
      </c>
      <c r="I187" s="527">
        <v>1.125</v>
      </c>
      <c r="J187" s="527">
        <v>2170.9699999999998</v>
      </c>
      <c r="K187" s="531">
        <v>8</v>
      </c>
      <c r="L187" s="531">
        <v>17367.759999999998</v>
      </c>
      <c r="M187" s="527">
        <v>1</v>
      </c>
      <c r="N187" s="527">
        <v>2170.9699999999998</v>
      </c>
      <c r="O187" s="531">
        <v>7</v>
      </c>
      <c r="P187" s="531">
        <v>15196.789999999999</v>
      </c>
      <c r="Q187" s="545">
        <v>0.875</v>
      </c>
      <c r="R187" s="532">
        <v>2170.9699999999998</v>
      </c>
    </row>
    <row r="188" spans="1:18" ht="14.4" customHeight="1" x14ac:dyDescent="0.3">
      <c r="A188" s="526" t="s">
        <v>1823</v>
      </c>
      <c r="B188" s="527" t="s">
        <v>1849</v>
      </c>
      <c r="C188" s="527" t="s">
        <v>505</v>
      </c>
      <c r="D188" s="527" t="s">
        <v>1825</v>
      </c>
      <c r="E188" s="527" t="s">
        <v>2064</v>
      </c>
      <c r="F188" s="527" t="s">
        <v>2065</v>
      </c>
      <c r="G188" s="531">
        <v>1</v>
      </c>
      <c r="H188" s="531">
        <v>1497.44</v>
      </c>
      <c r="I188" s="527">
        <v>1</v>
      </c>
      <c r="J188" s="527">
        <v>1497.44</v>
      </c>
      <c r="K188" s="531">
        <v>1</v>
      </c>
      <c r="L188" s="531">
        <v>1497.44</v>
      </c>
      <c r="M188" s="527">
        <v>1</v>
      </c>
      <c r="N188" s="527">
        <v>1497.44</v>
      </c>
      <c r="O188" s="531">
        <v>1</v>
      </c>
      <c r="P188" s="531">
        <v>1497.44</v>
      </c>
      <c r="Q188" s="545">
        <v>1</v>
      </c>
      <c r="R188" s="532">
        <v>1497.44</v>
      </c>
    </row>
    <row r="189" spans="1:18" ht="14.4" customHeight="1" x14ac:dyDescent="0.3">
      <c r="A189" s="526" t="s">
        <v>1823</v>
      </c>
      <c r="B189" s="527" t="s">
        <v>1849</v>
      </c>
      <c r="C189" s="527" t="s">
        <v>505</v>
      </c>
      <c r="D189" s="527" t="s">
        <v>1825</v>
      </c>
      <c r="E189" s="527" t="s">
        <v>2066</v>
      </c>
      <c r="F189" s="527" t="s">
        <v>2067</v>
      </c>
      <c r="G189" s="531">
        <v>8</v>
      </c>
      <c r="H189" s="531">
        <v>4845.2</v>
      </c>
      <c r="I189" s="527">
        <v>0.8</v>
      </c>
      <c r="J189" s="527">
        <v>605.65</v>
      </c>
      <c r="K189" s="531">
        <v>10</v>
      </c>
      <c r="L189" s="531">
        <v>6056.4999999999991</v>
      </c>
      <c r="M189" s="527">
        <v>1</v>
      </c>
      <c r="N189" s="527">
        <v>605.64999999999986</v>
      </c>
      <c r="O189" s="531">
        <v>8</v>
      </c>
      <c r="P189" s="531">
        <v>4845.2</v>
      </c>
      <c r="Q189" s="545">
        <v>0.8</v>
      </c>
      <c r="R189" s="532">
        <v>605.65</v>
      </c>
    </row>
    <row r="190" spans="1:18" ht="14.4" customHeight="1" x14ac:dyDescent="0.3">
      <c r="A190" s="526" t="s">
        <v>1823</v>
      </c>
      <c r="B190" s="527" t="s">
        <v>1849</v>
      </c>
      <c r="C190" s="527" t="s">
        <v>505</v>
      </c>
      <c r="D190" s="527" t="s">
        <v>1825</v>
      </c>
      <c r="E190" s="527" t="s">
        <v>2068</v>
      </c>
      <c r="F190" s="527" t="s">
        <v>2069</v>
      </c>
      <c r="G190" s="531"/>
      <c r="H190" s="531"/>
      <c r="I190" s="527"/>
      <c r="J190" s="527"/>
      <c r="K190" s="531"/>
      <c r="L190" s="531"/>
      <c r="M190" s="527"/>
      <c r="N190" s="527"/>
      <c r="O190" s="531">
        <v>1</v>
      </c>
      <c r="P190" s="531">
        <v>15489.6</v>
      </c>
      <c r="Q190" s="545"/>
      <c r="R190" s="532">
        <v>15489.6</v>
      </c>
    </row>
    <row r="191" spans="1:18" ht="14.4" customHeight="1" x14ac:dyDescent="0.3">
      <c r="A191" s="526" t="s">
        <v>1823</v>
      </c>
      <c r="B191" s="527" t="s">
        <v>1849</v>
      </c>
      <c r="C191" s="527" t="s">
        <v>505</v>
      </c>
      <c r="D191" s="527" t="s">
        <v>1825</v>
      </c>
      <c r="E191" s="527" t="s">
        <v>2070</v>
      </c>
      <c r="F191" s="527" t="s">
        <v>2071</v>
      </c>
      <c r="G191" s="531">
        <v>2</v>
      </c>
      <c r="H191" s="531">
        <v>1662.32</v>
      </c>
      <c r="I191" s="527">
        <v>0.5</v>
      </c>
      <c r="J191" s="527">
        <v>831.16</v>
      </c>
      <c r="K191" s="531">
        <v>4</v>
      </c>
      <c r="L191" s="531">
        <v>3324.64</v>
      </c>
      <c r="M191" s="527">
        <v>1</v>
      </c>
      <c r="N191" s="527">
        <v>831.16</v>
      </c>
      <c r="O191" s="531">
        <v>4</v>
      </c>
      <c r="P191" s="531">
        <v>3324.64</v>
      </c>
      <c r="Q191" s="545">
        <v>1</v>
      </c>
      <c r="R191" s="532">
        <v>831.16</v>
      </c>
    </row>
    <row r="192" spans="1:18" ht="14.4" customHeight="1" x14ac:dyDescent="0.3">
      <c r="A192" s="526" t="s">
        <v>1823</v>
      </c>
      <c r="B192" s="527" t="s">
        <v>1849</v>
      </c>
      <c r="C192" s="527" t="s">
        <v>505</v>
      </c>
      <c r="D192" s="527" t="s">
        <v>1825</v>
      </c>
      <c r="E192" s="527" t="s">
        <v>2072</v>
      </c>
      <c r="F192" s="527" t="s">
        <v>2071</v>
      </c>
      <c r="G192" s="531">
        <v>8</v>
      </c>
      <c r="H192" s="531">
        <v>7104.48</v>
      </c>
      <c r="I192" s="527">
        <v>0.61538461538461542</v>
      </c>
      <c r="J192" s="527">
        <v>888.06</v>
      </c>
      <c r="K192" s="531">
        <v>13</v>
      </c>
      <c r="L192" s="531">
        <v>11544.779999999999</v>
      </c>
      <c r="M192" s="527">
        <v>1</v>
      </c>
      <c r="N192" s="527">
        <v>888.06</v>
      </c>
      <c r="O192" s="531">
        <v>3</v>
      </c>
      <c r="P192" s="531">
        <v>2664.18</v>
      </c>
      <c r="Q192" s="545">
        <v>0.23076923076923078</v>
      </c>
      <c r="R192" s="532">
        <v>888.06</v>
      </c>
    </row>
    <row r="193" spans="1:18" ht="14.4" customHeight="1" x14ac:dyDescent="0.3">
      <c r="A193" s="526" t="s">
        <v>1823</v>
      </c>
      <c r="B193" s="527" t="s">
        <v>1849</v>
      </c>
      <c r="C193" s="527" t="s">
        <v>505</v>
      </c>
      <c r="D193" s="527" t="s">
        <v>1825</v>
      </c>
      <c r="E193" s="527" t="s">
        <v>2073</v>
      </c>
      <c r="F193" s="527" t="s">
        <v>2074</v>
      </c>
      <c r="G193" s="531">
        <v>3</v>
      </c>
      <c r="H193" s="531">
        <v>2664.18</v>
      </c>
      <c r="I193" s="527">
        <v>3</v>
      </c>
      <c r="J193" s="527">
        <v>888.06</v>
      </c>
      <c r="K193" s="531">
        <v>1</v>
      </c>
      <c r="L193" s="531">
        <v>888.06</v>
      </c>
      <c r="M193" s="527">
        <v>1</v>
      </c>
      <c r="N193" s="527">
        <v>888.06</v>
      </c>
      <c r="O193" s="531"/>
      <c r="P193" s="531"/>
      <c r="Q193" s="545"/>
      <c r="R193" s="532"/>
    </row>
    <row r="194" spans="1:18" ht="14.4" customHeight="1" x14ac:dyDescent="0.3">
      <c r="A194" s="526" t="s">
        <v>1823</v>
      </c>
      <c r="B194" s="527" t="s">
        <v>1849</v>
      </c>
      <c r="C194" s="527" t="s">
        <v>505</v>
      </c>
      <c r="D194" s="527" t="s">
        <v>1825</v>
      </c>
      <c r="E194" s="527" t="s">
        <v>2075</v>
      </c>
      <c r="F194" s="527" t="s">
        <v>2076</v>
      </c>
      <c r="G194" s="531">
        <v>2</v>
      </c>
      <c r="H194" s="531">
        <v>1662.32</v>
      </c>
      <c r="I194" s="527">
        <v>0.66666666666666663</v>
      </c>
      <c r="J194" s="527">
        <v>831.16</v>
      </c>
      <c r="K194" s="531">
        <v>3</v>
      </c>
      <c r="L194" s="531">
        <v>2493.48</v>
      </c>
      <c r="M194" s="527">
        <v>1</v>
      </c>
      <c r="N194" s="527">
        <v>831.16</v>
      </c>
      <c r="O194" s="531">
        <v>1</v>
      </c>
      <c r="P194" s="531">
        <v>831.16</v>
      </c>
      <c r="Q194" s="545">
        <v>0.33333333333333331</v>
      </c>
      <c r="R194" s="532">
        <v>831.16</v>
      </c>
    </row>
    <row r="195" spans="1:18" ht="14.4" customHeight="1" x14ac:dyDescent="0.3">
      <c r="A195" s="526" t="s">
        <v>1823</v>
      </c>
      <c r="B195" s="527" t="s">
        <v>1849</v>
      </c>
      <c r="C195" s="527" t="s">
        <v>505</v>
      </c>
      <c r="D195" s="527" t="s">
        <v>1825</v>
      </c>
      <c r="E195" s="527" t="s">
        <v>2077</v>
      </c>
      <c r="F195" s="527" t="s">
        <v>2078</v>
      </c>
      <c r="G195" s="531">
        <v>8</v>
      </c>
      <c r="H195" s="531">
        <v>10497.12</v>
      </c>
      <c r="I195" s="527">
        <v>1.142857142857143</v>
      </c>
      <c r="J195" s="527">
        <v>1312.14</v>
      </c>
      <c r="K195" s="531">
        <v>7</v>
      </c>
      <c r="L195" s="531">
        <v>9184.98</v>
      </c>
      <c r="M195" s="527">
        <v>1</v>
      </c>
      <c r="N195" s="527">
        <v>1312.1399999999999</v>
      </c>
      <c r="O195" s="531">
        <v>7</v>
      </c>
      <c r="P195" s="531">
        <v>9184.98</v>
      </c>
      <c r="Q195" s="545">
        <v>1</v>
      </c>
      <c r="R195" s="532">
        <v>1312.1399999999999</v>
      </c>
    </row>
    <row r="196" spans="1:18" ht="14.4" customHeight="1" x14ac:dyDescent="0.3">
      <c r="A196" s="526" t="s">
        <v>1823</v>
      </c>
      <c r="B196" s="527" t="s">
        <v>1849</v>
      </c>
      <c r="C196" s="527" t="s">
        <v>505</v>
      </c>
      <c r="D196" s="527" t="s">
        <v>1825</v>
      </c>
      <c r="E196" s="527" t="s">
        <v>2079</v>
      </c>
      <c r="F196" s="527" t="s">
        <v>2080</v>
      </c>
      <c r="G196" s="531">
        <v>32</v>
      </c>
      <c r="H196" s="531">
        <v>36682.560000000012</v>
      </c>
      <c r="I196" s="527">
        <v>1.7777777777777781</v>
      </c>
      <c r="J196" s="527">
        <v>1146.3300000000004</v>
      </c>
      <c r="K196" s="531">
        <v>18</v>
      </c>
      <c r="L196" s="531">
        <v>20633.940000000002</v>
      </c>
      <c r="M196" s="527">
        <v>1</v>
      </c>
      <c r="N196" s="527">
        <v>1146.3300000000002</v>
      </c>
      <c r="O196" s="531">
        <v>17</v>
      </c>
      <c r="P196" s="531">
        <v>19487.61</v>
      </c>
      <c r="Q196" s="545">
        <v>0.94444444444444442</v>
      </c>
      <c r="R196" s="532">
        <v>1146.33</v>
      </c>
    </row>
    <row r="197" spans="1:18" ht="14.4" customHeight="1" x14ac:dyDescent="0.3">
      <c r="A197" s="526" t="s">
        <v>1823</v>
      </c>
      <c r="B197" s="527" t="s">
        <v>1849</v>
      </c>
      <c r="C197" s="527" t="s">
        <v>505</v>
      </c>
      <c r="D197" s="527" t="s">
        <v>1825</v>
      </c>
      <c r="E197" s="527" t="s">
        <v>2081</v>
      </c>
      <c r="F197" s="527" t="s">
        <v>2082</v>
      </c>
      <c r="G197" s="531">
        <v>8</v>
      </c>
      <c r="H197" s="531">
        <v>2872.8</v>
      </c>
      <c r="I197" s="527">
        <v>1.6</v>
      </c>
      <c r="J197" s="527">
        <v>359.1</v>
      </c>
      <c r="K197" s="531">
        <v>5</v>
      </c>
      <c r="L197" s="531">
        <v>1795.5</v>
      </c>
      <c r="M197" s="527">
        <v>1</v>
      </c>
      <c r="N197" s="527">
        <v>359.1</v>
      </c>
      <c r="O197" s="531">
        <v>3</v>
      </c>
      <c r="P197" s="531">
        <v>1077.3000000000002</v>
      </c>
      <c r="Q197" s="545">
        <v>0.60000000000000009</v>
      </c>
      <c r="R197" s="532">
        <v>359.10000000000008</v>
      </c>
    </row>
    <row r="198" spans="1:18" ht="14.4" customHeight="1" x14ac:dyDescent="0.3">
      <c r="A198" s="526" t="s">
        <v>1823</v>
      </c>
      <c r="B198" s="527" t="s">
        <v>1849</v>
      </c>
      <c r="C198" s="527" t="s">
        <v>505</v>
      </c>
      <c r="D198" s="527" t="s">
        <v>1825</v>
      </c>
      <c r="E198" s="527" t="s">
        <v>2083</v>
      </c>
      <c r="F198" s="527" t="s">
        <v>2084</v>
      </c>
      <c r="G198" s="531">
        <v>2</v>
      </c>
      <c r="H198" s="531">
        <v>33663.379999999997</v>
      </c>
      <c r="I198" s="527">
        <v>0.66666666666666663</v>
      </c>
      <c r="J198" s="527">
        <v>16831.689999999999</v>
      </c>
      <c r="K198" s="531">
        <v>3</v>
      </c>
      <c r="L198" s="531">
        <v>50495.07</v>
      </c>
      <c r="M198" s="527">
        <v>1</v>
      </c>
      <c r="N198" s="527">
        <v>16831.689999999999</v>
      </c>
      <c r="O198" s="531">
        <v>1</v>
      </c>
      <c r="P198" s="531">
        <v>16831.689999999999</v>
      </c>
      <c r="Q198" s="545">
        <v>0.33333333333333331</v>
      </c>
      <c r="R198" s="532">
        <v>16831.689999999999</v>
      </c>
    </row>
    <row r="199" spans="1:18" ht="14.4" customHeight="1" x14ac:dyDescent="0.3">
      <c r="A199" s="526" t="s">
        <v>1823</v>
      </c>
      <c r="B199" s="527" t="s">
        <v>1849</v>
      </c>
      <c r="C199" s="527" t="s">
        <v>505</v>
      </c>
      <c r="D199" s="527" t="s">
        <v>1825</v>
      </c>
      <c r="E199" s="527" t="s">
        <v>2085</v>
      </c>
      <c r="F199" s="527" t="s">
        <v>2086</v>
      </c>
      <c r="G199" s="531">
        <v>5</v>
      </c>
      <c r="H199" s="531">
        <v>32935.65</v>
      </c>
      <c r="I199" s="527">
        <v>1.6666666666666667</v>
      </c>
      <c r="J199" s="527">
        <v>6587.13</v>
      </c>
      <c r="K199" s="531">
        <v>3</v>
      </c>
      <c r="L199" s="531">
        <v>19761.39</v>
      </c>
      <c r="M199" s="527">
        <v>1</v>
      </c>
      <c r="N199" s="527">
        <v>6587.13</v>
      </c>
      <c r="O199" s="531">
        <v>4</v>
      </c>
      <c r="P199" s="531">
        <v>26348.52</v>
      </c>
      <c r="Q199" s="545">
        <v>1.3333333333333335</v>
      </c>
      <c r="R199" s="532">
        <v>6587.13</v>
      </c>
    </row>
    <row r="200" spans="1:18" ht="14.4" customHeight="1" x14ac:dyDescent="0.3">
      <c r="A200" s="526" t="s">
        <v>1823</v>
      </c>
      <c r="B200" s="527" t="s">
        <v>1849</v>
      </c>
      <c r="C200" s="527" t="s">
        <v>505</v>
      </c>
      <c r="D200" s="527" t="s">
        <v>1825</v>
      </c>
      <c r="E200" s="527" t="s">
        <v>1879</v>
      </c>
      <c r="F200" s="527" t="s">
        <v>1880</v>
      </c>
      <c r="G200" s="531"/>
      <c r="H200" s="531"/>
      <c r="I200" s="527"/>
      <c r="J200" s="527"/>
      <c r="K200" s="531"/>
      <c r="L200" s="531"/>
      <c r="M200" s="527"/>
      <c r="N200" s="527"/>
      <c r="O200" s="531">
        <v>1</v>
      </c>
      <c r="P200" s="531">
        <v>1841.62</v>
      </c>
      <c r="Q200" s="545"/>
      <c r="R200" s="532">
        <v>1841.62</v>
      </c>
    </row>
    <row r="201" spans="1:18" ht="14.4" customHeight="1" x14ac:dyDescent="0.3">
      <c r="A201" s="526" t="s">
        <v>1823</v>
      </c>
      <c r="B201" s="527" t="s">
        <v>1849</v>
      </c>
      <c r="C201" s="527" t="s">
        <v>505</v>
      </c>
      <c r="D201" s="527" t="s">
        <v>1825</v>
      </c>
      <c r="E201" s="527" t="s">
        <v>2087</v>
      </c>
      <c r="F201" s="527" t="s">
        <v>2088</v>
      </c>
      <c r="G201" s="531">
        <v>2</v>
      </c>
      <c r="H201" s="531">
        <v>161872.79999999999</v>
      </c>
      <c r="I201" s="527">
        <v>1</v>
      </c>
      <c r="J201" s="527">
        <v>80936.399999999994</v>
      </c>
      <c r="K201" s="531">
        <v>2</v>
      </c>
      <c r="L201" s="531">
        <v>161872.79999999999</v>
      </c>
      <c r="M201" s="527">
        <v>1</v>
      </c>
      <c r="N201" s="527">
        <v>80936.399999999994</v>
      </c>
      <c r="O201" s="531">
        <v>1</v>
      </c>
      <c r="P201" s="531">
        <v>80936.399999999994</v>
      </c>
      <c r="Q201" s="545">
        <v>0.5</v>
      </c>
      <c r="R201" s="532">
        <v>80936.399999999994</v>
      </c>
    </row>
    <row r="202" spans="1:18" ht="14.4" customHeight="1" x14ac:dyDescent="0.3">
      <c r="A202" s="526" t="s">
        <v>1823</v>
      </c>
      <c r="B202" s="527" t="s">
        <v>1849</v>
      </c>
      <c r="C202" s="527" t="s">
        <v>505</v>
      </c>
      <c r="D202" s="527" t="s">
        <v>1825</v>
      </c>
      <c r="E202" s="527" t="s">
        <v>2089</v>
      </c>
      <c r="F202" s="527" t="s">
        <v>2090</v>
      </c>
      <c r="G202" s="531">
        <v>1</v>
      </c>
      <c r="H202" s="531">
        <v>15954.82</v>
      </c>
      <c r="I202" s="527"/>
      <c r="J202" s="527">
        <v>15954.82</v>
      </c>
      <c r="K202" s="531"/>
      <c r="L202" s="531"/>
      <c r="M202" s="527"/>
      <c r="N202" s="527"/>
      <c r="O202" s="531"/>
      <c r="P202" s="531"/>
      <c r="Q202" s="545"/>
      <c r="R202" s="532"/>
    </row>
    <row r="203" spans="1:18" ht="14.4" customHeight="1" x14ac:dyDescent="0.3">
      <c r="A203" s="526" t="s">
        <v>1823</v>
      </c>
      <c r="B203" s="527" t="s">
        <v>1849</v>
      </c>
      <c r="C203" s="527" t="s">
        <v>505</v>
      </c>
      <c r="D203" s="527" t="s">
        <v>1825</v>
      </c>
      <c r="E203" s="527" t="s">
        <v>2091</v>
      </c>
      <c r="F203" s="527" t="s">
        <v>2092</v>
      </c>
      <c r="G203" s="531"/>
      <c r="H203" s="531"/>
      <c r="I203" s="527"/>
      <c r="J203" s="527"/>
      <c r="K203" s="531">
        <v>2</v>
      </c>
      <c r="L203" s="531">
        <v>52898.48</v>
      </c>
      <c r="M203" s="527">
        <v>1</v>
      </c>
      <c r="N203" s="527">
        <v>26449.24</v>
      </c>
      <c r="O203" s="531">
        <v>1</v>
      </c>
      <c r="P203" s="531">
        <v>26449.24</v>
      </c>
      <c r="Q203" s="545">
        <v>0.5</v>
      </c>
      <c r="R203" s="532">
        <v>26449.24</v>
      </c>
    </row>
    <row r="204" spans="1:18" ht="14.4" customHeight="1" x14ac:dyDescent="0.3">
      <c r="A204" s="526" t="s">
        <v>1823</v>
      </c>
      <c r="B204" s="527" t="s">
        <v>1849</v>
      </c>
      <c r="C204" s="527" t="s">
        <v>505</v>
      </c>
      <c r="D204" s="527" t="s">
        <v>1825</v>
      </c>
      <c r="E204" s="527" t="s">
        <v>2093</v>
      </c>
      <c r="F204" s="527" t="s">
        <v>2094</v>
      </c>
      <c r="G204" s="531"/>
      <c r="H204" s="531"/>
      <c r="I204" s="527"/>
      <c r="J204" s="527"/>
      <c r="K204" s="531">
        <v>1</v>
      </c>
      <c r="L204" s="531">
        <v>18844.98</v>
      </c>
      <c r="M204" s="527">
        <v>1</v>
      </c>
      <c r="N204" s="527">
        <v>18844.98</v>
      </c>
      <c r="O204" s="531">
        <v>1</v>
      </c>
      <c r="P204" s="531">
        <v>18844.98</v>
      </c>
      <c r="Q204" s="545">
        <v>1</v>
      </c>
      <c r="R204" s="532">
        <v>18844.98</v>
      </c>
    </row>
    <row r="205" spans="1:18" ht="14.4" customHeight="1" x14ac:dyDescent="0.3">
      <c r="A205" s="526" t="s">
        <v>1823</v>
      </c>
      <c r="B205" s="527" t="s">
        <v>1849</v>
      </c>
      <c r="C205" s="527" t="s">
        <v>505</v>
      </c>
      <c r="D205" s="527" t="s">
        <v>1825</v>
      </c>
      <c r="E205" s="527" t="s">
        <v>2095</v>
      </c>
      <c r="F205" s="527" t="s">
        <v>2096</v>
      </c>
      <c r="G205" s="531">
        <v>3</v>
      </c>
      <c r="H205" s="531">
        <v>13080</v>
      </c>
      <c r="I205" s="527">
        <v>1.5</v>
      </c>
      <c r="J205" s="527">
        <v>4360</v>
      </c>
      <c r="K205" s="531">
        <v>2</v>
      </c>
      <c r="L205" s="531">
        <v>8720</v>
      </c>
      <c r="M205" s="527">
        <v>1</v>
      </c>
      <c r="N205" s="527">
        <v>4360</v>
      </c>
      <c r="O205" s="531">
        <v>2</v>
      </c>
      <c r="P205" s="531">
        <v>8720</v>
      </c>
      <c r="Q205" s="545">
        <v>1</v>
      </c>
      <c r="R205" s="532">
        <v>4360</v>
      </c>
    </row>
    <row r="206" spans="1:18" ht="14.4" customHeight="1" x14ac:dyDescent="0.3">
      <c r="A206" s="526" t="s">
        <v>1823</v>
      </c>
      <c r="B206" s="527" t="s">
        <v>1849</v>
      </c>
      <c r="C206" s="527" t="s">
        <v>505</v>
      </c>
      <c r="D206" s="527" t="s">
        <v>1825</v>
      </c>
      <c r="E206" s="527" t="s">
        <v>2097</v>
      </c>
      <c r="F206" s="527" t="s">
        <v>2098</v>
      </c>
      <c r="G206" s="531"/>
      <c r="H206" s="531"/>
      <c r="I206" s="527"/>
      <c r="J206" s="527"/>
      <c r="K206" s="531">
        <v>2</v>
      </c>
      <c r="L206" s="531">
        <v>6213</v>
      </c>
      <c r="M206" s="527">
        <v>1</v>
      </c>
      <c r="N206" s="527">
        <v>3106.5</v>
      </c>
      <c r="O206" s="531">
        <v>1</v>
      </c>
      <c r="P206" s="531">
        <v>3106.5</v>
      </c>
      <c r="Q206" s="545">
        <v>0.5</v>
      </c>
      <c r="R206" s="532">
        <v>3106.5</v>
      </c>
    </row>
    <row r="207" spans="1:18" ht="14.4" customHeight="1" x14ac:dyDescent="0.3">
      <c r="A207" s="526" t="s">
        <v>1823</v>
      </c>
      <c r="B207" s="527" t="s">
        <v>1849</v>
      </c>
      <c r="C207" s="527" t="s">
        <v>505</v>
      </c>
      <c r="D207" s="527" t="s">
        <v>1825</v>
      </c>
      <c r="E207" s="527" t="s">
        <v>2099</v>
      </c>
      <c r="F207" s="527" t="s">
        <v>2100</v>
      </c>
      <c r="G207" s="531">
        <v>1</v>
      </c>
      <c r="H207" s="531">
        <v>380.86</v>
      </c>
      <c r="I207" s="527">
        <v>0.33333333333333337</v>
      </c>
      <c r="J207" s="527">
        <v>380.86</v>
      </c>
      <c r="K207" s="531">
        <v>3</v>
      </c>
      <c r="L207" s="531">
        <v>1142.58</v>
      </c>
      <c r="M207" s="527">
        <v>1</v>
      </c>
      <c r="N207" s="527">
        <v>380.85999999999996</v>
      </c>
      <c r="O207" s="531">
        <v>1</v>
      </c>
      <c r="P207" s="531">
        <v>380.86</v>
      </c>
      <c r="Q207" s="545">
        <v>0.33333333333333337</v>
      </c>
      <c r="R207" s="532">
        <v>380.86</v>
      </c>
    </row>
    <row r="208" spans="1:18" ht="14.4" customHeight="1" x14ac:dyDescent="0.3">
      <c r="A208" s="526" t="s">
        <v>1823</v>
      </c>
      <c r="B208" s="527" t="s">
        <v>1849</v>
      </c>
      <c r="C208" s="527" t="s">
        <v>505</v>
      </c>
      <c r="D208" s="527" t="s">
        <v>1825</v>
      </c>
      <c r="E208" s="527" t="s">
        <v>2101</v>
      </c>
      <c r="F208" s="527" t="s">
        <v>2102</v>
      </c>
      <c r="G208" s="531"/>
      <c r="H208" s="531"/>
      <c r="I208" s="527"/>
      <c r="J208" s="527"/>
      <c r="K208" s="531">
        <v>1</v>
      </c>
      <c r="L208" s="531">
        <v>38086.36</v>
      </c>
      <c r="M208" s="527">
        <v>1</v>
      </c>
      <c r="N208" s="527">
        <v>38086.36</v>
      </c>
      <c r="O208" s="531">
        <v>2</v>
      </c>
      <c r="P208" s="531">
        <v>76172.72</v>
      </c>
      <c r="Q208" s="545">
        <v>2</v>
      </c>
      <c r="R208" s="532">
        <v>38086.36</v>
      </c>
    </row>
    <row r="209" spans="1:18" ht="14.4" customHeight="1" x14ac:dyDescent="0.3">
      <c r="A209" s="526" t="s">
        <v>1823</v>
      </c>
      <c r="B209" s="527" t="s">
        <v>1849</v>
      </c>
      <c r="C209" s="527" t="s">
        <v>505</v>
      </c>
      <c r="D209" s="527" t="s">
        <v>1825</v>
      </c>
      <c r="E209" s="527" t="s">
        <v>2103</v>
      </c>
      <c r="F209" s="527" t="s">
        <v>2104</v>
      </c>
      <c r="G209" s="531">
        <v>2</v>
      </c>
      <c r="H209" s="531">
        <v>51776.1</v>
      </c>
      <c r="I209" s="527"/>
      <c r="J209" s="527">
        <v>25888.05</v>
      </c>
      <c r="K209" s="531"/>
      <c r="L209" s="531"/>
      <c r="M209" s="527"/>
      <c r="N209" s="527"/>
      <c r="O209" s="531">
        <v>2</v>
      </c>
      <c r="P209" s="531">
        <v>51776.1</v>
      </c>
      <c r="Q209" s="545"/>
      <c r="R209" s="532">
        <v>25888.05</v>
      </c>
    </row>
    <row r="210" spans="1:18" ht="14.4" customHeight="1" x14ac:dyDescent="0.3">
      <c r="A210" s="526" t="s">
        <v>1823</v>
      </c>
      <c r="B210" s="527" t="s">
        <v>1849</v>
      </c>
      <c r="C210" s="527" t="s">
        <v>505</v>
      </c>
      <c r="D210" s="527" t="s">
        <v>1825</v>
      </c>
      <c r="E210" s="527" t="s">
        <v>2105</v>
      </c>
      <c r="F210" s="527" t="s">
        <v>2106</v>
      </c>
      <c r="G210" s="531"/>
      <c r="H210" s="531"/>
      <c r="I210" s="527"/>
      <c r="J210" s="527"/>
      <c r="K210" s="531">
        <v>1</v>
      </c>
      <c r="L210" s="531">
        <v>17527.810000000001</v>
      </c>
      <c r="M210" s="527">
        <v>1</v>
      </c>
      <c r="N210" s="527">
        <v>17527.810000000001</v>
      </c>
      <c r="O210" s="531"/>
      <c r="P210" s="531"/>
      <c r="Q210" s="545"/>
      <c r="R210" s="532"/>
    </row>
    <row r="211" spans="1:18" ht="14.4" customHeight="1" x14ac:dyDescent="0.3">
      <c r="A211" s="526" t="s">
        <v>1823</v>
      </c>
      <c r="B211" s="527" t="s">
        <v>1849</v>
      </c>
      <c r="C211" s="527" t="s">
        <v>505</v>
      </c>
      <c r="D211" s="527" t="s">
        <v>1825</v>
      </c>
      <c r="E211" s="527" t="s">
        <v>2107</v>
      </c>
      <c r="F211" s="527" t="s">
        <v>2108</v>
      </c>
      <c r="G211" s="531"/>
      <c r="H211" s="531"/>
      <c r="I211" s="527"/>
      <c r="J211" s="527"/>
      <c r="K211" s="531">
        <v>1</v>
      </c>
      <c r="L211" s="531">
        <v>310</v>
      </c>
      <c r="M211" s="527">
        <v>1</v>
      </c>
      <c r="N211" s="527">
        <v>310</v>
      </c>
      <c r="O211" s="531"/>
      <c r="P211" s="531"/>
      <c r="Q211" s="545"/>
      <c r="R211" s="532"/>
    </row>
    <row r="212" spans="1:18" ht="14.4" customHeight="1" x14ac:dyDescent="0.3">
      <c r="A212" s="526" t="s">
        <v>1823</v>
      </c>
      <c r="B212" s="527" t="s">
        <v>1849</v>
      </c>
      <c r="C212" s="527" t="s">
        <v>505</v>
      </c>
      <c r="D212" s="527" t="s">
        <v>1825</v>
      </c>
      <c r="E212" s="527" t="s">
        <v>2109</v>
      </c>
      <c r="F212" s="527" t="s">
        <v>2110</v>
      </c>
      <c r="G212" s="531">
        <v>1</v>
      </c>
      <c r="H212" s="531">
        <v>658.4</v>
      </c>
      <c r="I212" s="527"/>
      <c r="J212" s="527">
        <v>658.4</v>
      </c>
      <c r="K212" s="531"/>
      <c r="L212" s="531"/>
      <c r="M212" s="527"/>
      <c r="N212" s="527"/>
      <c r="O212" s="531"/>
      <c r="P212" s="531"/>
      <c r="Q212" s="545"/>
      <c r="R212" s="532"/>
    </row>
    <row r="213" spans="1:18" ht="14.4" customHeight="1" x14ac:dyDescent="0.3">
      <c r="A213" s="526" t="s">
        <v>1823</v>
      </c>
      <c r="B213" s="527" t="s">
        <v>1849</v>
      </c>
      <c r="C213" s="527" t="s">
        <v>505</v>
      </c>
      <c r="D213" s="527" t="s">
        <v>1825</v>
      </c>
      <c r="E213" s="527" t="s">
        <v>2111</v>
      </c>
      <c r="F213" s="527" t="s">
        <v>2112</v>
      </c>
      <c r="G213" s="531"/>
      <c r="H213" s="531"/>
      <c r="I213" s="527"/>
      <c r="J213" s="527"/>
      <c r="K213" s="531">
        <v>2</v>
      </c>
      <c r="L213" s="531">
        <v>4987.18</v>
      </c>
      <c r="M213" s="527">
        <v>1</v>
      </c>
      <c r="N213" s="527">
        <v>2493.59</v>
      </c>
      <c r="O213" s="531"/>
      <c r="P213" s="531"/>
      <c r="Q213" s="545"/>
      <c r="R213" s="532"/>
    </row>
    <row r="214" spans="1:18" ht="14.4" customHeight="1" x14ac:dyDescent="0.3">
      <c r="A214" s="526" t="s">
        <v>1823</v>
      </c>
      <c r="B214" s="527" t="s">
        <v>1849</v>
      </c>
      <c r="C214" s="527" t="s">
        <v>505</v>
      </c>
      <c r="D214" s="527" t="s">
        <v>1825</v>
      </c>
      <c r="E214" s="527" t="s">
        <v>2113</v>
      </c>
      <c r="F214" s="527" t="s">
        <v>2114</v>
      </c>
      <c r="G214" s="531"/>
      <c r="H214" s="531"/>
      <c r="I214" s="527"/>
      <c r="J214" s="527"/>
      <c r="K214" s="531">
        <v>7</v>
      </c>
      <c r="L214" s="531">
        <v>132300</v>
      </c>
      <c r="M214" s="527">
        <v>1</v>
      </c>
      <c r="N214" s="527">
        <v>18900</v>
      </c>
      <c r="O214" s="531">
        <v>3</v>
      </c>
      <c r="P214" s="531">
        <v>56700</v>
      </c>
      <c r="Q214" s="545">
        <v>0.42857142857142855</v>
      </c>
      <c r="R214" s="532">
        <v>18900</v>
      </c>
    </row>
    <row r="215" spans="1:18" ht="14.4" customHeight="1" x14ac:dyDescent="0.3">
      <c r="A215" s="526" t="s">
        <v>1823</v>
      </c>
      <c r="B215" s="527" t="s">
        <v>1849</v>
      </c>
      <c r="C215" s="527" t="s">
        <v>505</v>
      </c>
      <c r="D215" s="527" t="s">
        <v>1825</v>
      </c>
      <c r="E215" s="527" t="s">
        <v>2115</v>
      </c>
      <c r="F215" s="527" t="s">
        <v>2116</v>
      </c>
      <c r="G215" s="531"/>
      <c r="H215" s="531"/>
      <c r="I215" s="527"/>
      <c r="J215" s="527"/>
      <c r="K215" s="531"/>
      <c r="L215" s="531"/>
      <c r="M215" s="527"/>
      <c r="N215" s="527"/>
      <c r="O215" s="531">
        <v>1</v>
      </c>
      <c r="P215" s="531">
        <v>1932.09</v>
      </c>
      <c r="Q215" s="545"/>
      <c r="R215" s="532">
        <v>1932.09</v>
      </c>
    </row>
    <row r="216" spans="1:18" ht="14.4" customHeight="1" x14ac:dyDescent="0.3">
      <c r="A216" s="526" t="s">
        <v>1823</v>
      </c>
      <c r="B216" s="527" t="s">
        <v>1849</v>
      </c>
      <c r="C216" s="527" t="s">
        <v>505</v>
      </c>
      <c r="D216" s="527" t="s">
        <v>1825</v>
      </c>
      <c r="E216" s="527" t="s">
        <v>2117</v>
      </c>
      <c r="F216" s="527" t="s">
        <v>2118</v>
      </c>
      <c r="G216" s="531"/>
      <c r="H216" s="531"/>
      <c r="I216" s="527"/>
      <c r="J216" s="527"/>
      <c r="K216" s="531"/>
      <c r="L216" s="531"/>
      <c r="M216" s="527"/>
      <c r="N216" s="527"/>
      <c r="O216" s="531">
        <v>1</v>
      </c>
      <c r="P216" s="531">
        <v>8860.39</v>
      </c>
      <c r="Q216" s="545"/>
      <c r="R216" s="532">
        <v>8860.39</v>
      </c>
    </row>
    <row r="217" spans="1:18" ht="14.4" customHeight="1" x14ac:dyDescent="0.3">
      <c r="A217" s="526" t="s">
        <v>1823</v>
      </c>
      <c r="B217" s="527" t="s">
        <v>1849</v>
      </c>
      <c r="C217" s="527" t="s">
        <v>505</v>
      </c>
      <c r="D217" s="527" t="s">
        <v>1832</v>
      </c>
      <c r="E217" s="527" t="s">
        <v>1919</v>
      </c>
      <c r="F217" s="527" t="s">
        <v>1920</v>
      </c>
      <c r="G217" s="531">
        <v>33</v>
      </c>
      <c r="H217" s="531">
        <v>10890</v>
      </c>
      <c r="I217" s="527"/>
      <c r="J217" s="527">
        <v>330</v>
      </c>
      <c r="K217" s="531"/>
      <c r="L217" s="531"/>
      <c r="M217" s="527"/>
      <c r="N217" s="527"/>
      <c r="O217" s="531">
        <v>1</v>
      </c>
      <c r="P217" s="531">
        <v>350</v>
      </c>
      <c r="Q217" s="545"/>
      <c r="R217" s="532">
        <v>350</v>
      </c>
    </row>
    <row r="218" spans="1:18" ht="14.4" customHeight="1" x14ac:dyDescent="0.3">
      <c r="A218" s="526" t="s">
        <v>1823</v>
      </c>
      <c r="B218" s="527" t="s">
        <v>1849</v>
      </c>
      <c r="C218" s="527" t="s">
        <v>505</v>
      </c>
      <c r="D218" s="527" t="s">
        <v>1832</v>
      </c>
      <c r="E218" s="527" t="s">
        <v>2119</v>
      </c>
      <c r="F218" s="527" t="s">
        <v>2120</v>
      </c>
      <c r="G218" s="531"/>
      <c r="H218" s="531"/>
      <c r="I218" s="527"/>
      <c r="J218" s="527"/>
      <c r="K218" s="531">
        <v>2</v>
      </c>
      <c r="L218" s="531">
        <v>9152</v>
      </c>
      <c r="M218" s="527">
        <v>1</v>
      </c>
      <c r="N218" s="527">
        <v>4576</v>
      </c>
      <c r="O218" s="531">
        <v>1</v>
      </c>
      <c r="P218" s="531">
        <v>4576</v>
      </c>
      <c r="Q218" s="545">
        <v>0.5</v>
      </c>
      <c r="R218" s="532">
        <v>4576</v>
      </c>
    </row>
    <row r="219" spans="1:18" ht="14.4" customHeight="1" x14ac:dyDescent="0.3">
      <c r="A219" s="526" t="s">
        <v>1823</v>
      </c>
      <c r="B219" s="527" t="s">
        <v>1849</v>
      </c>
      <c r="C219" s="527" t="s">
        <v>505</v>
      </c>
      <c r="D219" s="527" t="s">
        <v>1832</v>
      </c>
      <c r="E219" s="527" t="s">
        <v>2121</v>
      </c>
      <c r="F219" s="527" t="s">
        <v>2122</v>
      </c>
      <c r="G219" s="531">
        <v>4</v>
      </c>
      <c r="H219" s="531">
        <v>16556</v>
      </c>
      <c r="I219" s="527">
        <v>1.9879923150816523</v>
      </c>
      <c r="J219" s="527">
        <v>4139</v>
      </c>
      <c r="K219" s="531">
        <v>2</v>
      </c>
      <c r="L219" s="531">
        <v>8328</v>
      </c>
      <c r="M219" s="527">
        <v>1</v>
      </c>
      <c r="N219" s="527">
        <v>4164</v>
      </c>
      <c r="O219" s="531">
        <v>1</v>
      </c>
      <c r="P219" s="531">
        <v>4164</v>
      </c>
      <c r="Q219" s="545">
        <v>0.5</v>
      </c>
      <c r="R219" s="532">
        <v>4164</v>
      </c>
    </row>
    <row r="220" spans="1:18" ht="14.4" customHeight="1" x14ac:dyDescent="0.3">
      <c r="A220" s="526" t="s">
        <v>1823</v>
      </c>
      <c r="B220" s="527" t="s">
        <v>1849</v>
      </c>
      <c r="C220" s="527" t="s">
        <v>505</v>
      </c>
      <c r="D220" s="527" t="s">
        <v>1832</v>
      </c>
      <c r="E220" s="527" t="s">
        <v>2123</v>
      </c>
      <c r="F220" s="527" t="s">
        <v>2124</v>
      </c>
      <c r="G220" s="531">
        <v>8</v>
      </c>
      <c r="H220" s="531">
        <v>2232</v>
      </c>
      <c r="I220" s="527">
        <v>0.71699325409572756</v>
      </c>
      <c r="J220" s="527">
        <v>279</v>
      </c>
      <c r="K220" s="531">
        <v>11</v>
      </c>
      <c r="L220" s="531">
        <v>3113</v>
      </c>
      <c r="M220" s="527">
        <v>1</v>
      </c>
      <c r="N220" s="527">
        <v>283</v>
      </c>
      <c r="O220" s="531">
        <v>9</v>
      </c>
      <c r="P220" s="531">
        <v>2547</v>
      </c>
      <c r="Q220" s="545">
        <v>0.81818181818181823</v>
      </c>
      <c r="R220" s="532">
        <v>283</v>
      </c>
    </row>
    <row r="221" spans="1:18" ht="14.4" customHeight="1" x14ac:dyDescent="0.3">
      <c r="A221" s="526" t="s">
        <v>1823</v>
      </c>
      <c r="B221" s="527" t="s">
        <v>1849</v>
      </c>
      <c r="C221" s="527" t="s">
        <v>505</v>
      </c>
      <c r="D221" s="527" t="s">
        <v>1832</v>
      </c>
      <c r="E221" s="527" t="s">
        <v>2125</v>
      </c>
      <c r="F221" s="527" t="s">
        <v>2126</v>
      </c>
      <c r="G221" s="531">
        <v>15</v>
      </c>
      <c r="H221" s="531">
        <v>93960</v>
      </c>
      <c r="I221" s="527">
        <v>1.1438031821003811</v>
      </c>
      <c r="J221" s="527">
        <v>6264</v>
      </c>
      <c r="K221" s="531">
        <v>13</v>
      </c>
      <c r="L221" s="531">
        <v>82147</v>
      </c>
      <c r="M221" s="527">
        <v>1</v>
      </c>
      <c r="N221" s="527">
        <v>6319</v>
      </c>
      <c r="O221" s="531">
        <v>10</v>
      </c>
      <c r="P221" s="531">
        <v>63200</v>
      </c>
      <c r="Q221" s="545">
        <v>0.7693525022216271</v>
      </c>
      <c r="R221" s="532">
        <v>6320</v>
      </c>
    </row>
    <row r="222" spans="1:18" ht="14.4" customHeight="1" x14ac:dyDescent="0.3">
      <c r="A222" s="526" t="s">
        <v>1823</v>
      </c>
      <c r="B222" s="527" t="s">
        <v>1849</v>
      </c>
      <c r="C222" s="527" t="s">
        <v>505</v>
      </c>
      <c r="D222" s="527" t="s">
        <v>1832</v>
      </c>
      <c r="E222" s="527" t="s">
        <v>2127</v>
      </c>
      <c r="F222" s="527" t="s">
        <v>2128</v>
      </c>
      <c r="G222" s="531">
        <v>11</v>
      </c>
      <c r="H222" s="531">
        <v>16797</v>
      </c>
      <c r="I222" s="527">
        <v>1.184973544973545</v>
      </c>
      <c r="J222" s="527">
        <v>1527</v>
      </c>
      <c r="K222" s="531">
        <v>9</v>
      </c>
      <c r="L222" s="531">
        <v>14175</v>
      </c>
      <c r="M222" s="527">
        <v>1</v>
      </c>
      <c r="N222" s="527">
        <v>1575</v>
      </c>
      <c r="O222" s="531">
        <v>7</v>
      </c>
      <c r="P222" s="531">
        <v>11025</v>
      </c>
      <c r="Q222" s="545">
        <v>0.77777777777777779</v>
      </c>
      <c r="R222" s="532">
        <v>1575</v>
      </c>
    </row>
    <row r="223" spans="1:18" ht="14.4" customHeight="1" x14ac:dyDescent="0.3">
      <c r="A223" s="526" t="s">
        <v>1823</v>
      </c>
      <c r="B223" s="527" t="s">
        <v>1849</v>
      </c>
      <c r="C223" s="527" t="s">
        <v>505</v>
      </c>
      <c r="D223" s="527" t="s">
        <v>1832</v>
      </c>
      <c r="E223" s="527" t="s">
        <v>2129</v>
      </c>
      <c r="F223" s="527" t="s">
        <v>2130</v>
      </c>
      <c r="G223" s="531">
        <v>44</v>
      </c>
      <c r="H223" s="531">
        <v>168256</v>
      </c>
      <c r="I223" s="527">
        <v>1.7435854922279792</v>
      </c>
      <c r="J223" s="527">
        <v>3824</v>
      </c>
      <c r="K223" s="531">
        <v>25</v>
      </c>
      <c r="L223" s="531">
        <v>96500</v>
      </c>
      <c r="M223" s="527">
        <v>1</v>
      </c>
      <c r="N223" s="527">
        <v>3860</v>
      </c>
      <c r="O223" s="531">
        <v>22</v>
      </c>
      <c r="P223" s="531">
        <v>84920</v>
      </c>
      <c r="Q223" s="545">
        <v>0.88</v>
      </c>
      <c r="R223" s="532">
        <v>3860</v>
      </c>
    </row>
    <row r="224" spans="1:18" ht="14.4" customHeight="1" x14ac:dyDescent="0.3">
      <c r="A224" s="526" t="s">
        <v>1823</v>
      </c>
      <c r="B224" s="527" t="s">
        <v>1849</v>
      </c>
      <c r="C224" s="527" t="s">
        <v>505</v>
      </c>
      <c r="D224" s="527" t="s">
        <v>1832</v>
      </c>
      <c r="E224" s="527" t="s">
        <v>2131</v>
      </c>
      <c r="F224" s="527" t="s">
        <v>2132</v>
      </c>
      <c r="G224" s="531">
        <v>5</v>
      </c>
      <c r="H224" s="531">
        <v>25810</v>
      </c>
      <c r="I224" s="527">
        <v>0.35385248149163695</v>
      </c>
      <c r="J224" s="527">
        <v>5162</v>
      </c>
      <c r="K224" s="531">
        <v>14</v>
      </c>
      <c r="L224" s="531">
        <v>72940</v>
      </c>
      <c r="M224" s="527">
        <v>1</v>
      </c>
      <c r="N224" s="527">
        <v>5210</v>
      </c>
      <c r="O224" s="531">
        <v>13</v>
      </c>
      <c r="P224" s="531">
        <v>67730</v>
      </c>
      <c r="Q224" s="545">
        <v>0.9285714285714286</v>
      </c>
      <c r="R224" s="532">
        <v>5210</v>
      </c>
    </row>
    <row r="225" spans="1:18" ht="14.4" customHeight="1" x14ac:dyDescent="0.3">
      <c r="A225" s="526" t="s">
        <v>1823</v>
      </c>
      <c r="B225" s="527" t="s">
        <v>1849</v>
      </c>
      <c r="C225" s="527" t="s">
        <v>505</v>
      </c>
      <c r="D225" s="527" t="s">
        <v>1832</v>
      </c>
      <c r="E225" s="527" t="s">
        <v>2133</v>
      </c>
      <c r="F225" s="527" t="s">
        <v>2134</v>
      </c>
      <c r="G225" s="531">
        <v>40</v>
      </c>
      <c r="H225" s="531">
        <v>314120</v>
      </c>
      <c r="I225" s="527">
        <v>1.9818296529968453</v>
      </c>
      <c r="J225" s="527">
        <v>7853</v>
      </c>
      <c r="K225" s="531">
        <v>20</v>
      </c>
      <c r="L225" s="531">
        <v>158500</v>
      </c>
      <c r="M225" s="527">
        <v>1</v>
      </c>
      <c r="N225" s="527">
        <v>7925</v>
      </c>
      <c r="O225" s="531">
        <v>15</v>
      </c>
      <c r="P225" s="531">
        <v>118890</v>
      </c>
      <c r="Q225" s="545">
        <v>0.75009463722397474</v>
      </c>
      <c r="R225" s="532">
        <v>7926</v>
      </c>
    </row>
    <row r="226" spans="1:18" ht="14.4" customHeight="1" x14ac:dyDescent="0.3">
      <c r="A226" s="526" t="s">
        <v>1823</v>
      </c>
      <c r="B226" s="527" t="s">
        <v>1849</v>
      </c>
      <c r="C226" s="527" t="s">
        <v>505</v>
      </c>
      <c r="D226" s="527" t="s">
        <v>1832</v>
      </c>
      <c r="E226" s="527" t="s">
        <v>2135</v>
      </c>
      <c r="F226" s="527" t="s">
        <v>2136</v>
      </c>
      <c r="G226" s="531">
        <v>9</v>
      </c>
      <c r="H226" s="531">
        <v>14994</v>
      </c>
      <c r="I226" s="527">
        <v>0.97884841363102237</v>
      </c>
      <c r="J226" s="527">
        <v>1666</v>
      </c>
      <c r="K226" s="531">
        <v>9</v>
      </c>
      <c r="L226" s="531">
        <v>15318</v>
      </c>
      <c r="M226" s="527">
        <v>1</v>
      </c>
      <c r="N226" s="527">
        <v>1702</v>
      </c>
      <c r="O226" s="531">
        <v>7</v>
      </c>
      <c r="P226" s="531">
        <v>11914</v>
      </c>
      <c r="Q226" s="545">
        <v>0.77777777777777779</v>
      </c>
      <c r="R226" s="532">
        <v>1702</v>
      </c>
    </row>
    <row r="227" spans="1:18" ht="14.4" customHeight="1" x14ac:dyDescent="0.3">
      <c r="A227" s="526" t="s">
        <v>1823</v>
      </c>
      <c r="B227" s="527" t="s">
        <v>1849</v>
      </c>
      <c r="C227" s="527" t="s">
        <v>505</v>
      </c>
      <c r="D227" s="527" t="s">
        <v>1832</v>
      </c>
      <c r="E227" s="527" t="s">
        <v>1939</v>
      </c>
      <c r="F227" s="527" t="s">
        <v>1940</v>
      </c>
      <c r="G227" s="531">
        <v>13</v>
      </c>
      <c r="H227" s="531">
        <v>1365</v>
      </c>
      <c r="I227" s="527">
        <v>0.51238738738738743</v>
      </c>
      <c r="J227" s="527">
        <v>105</v>
      </c>
      <c r="K227" s="531">
        <v>24</v>
      </c>
      <c r="L227" s="531">
        <v>2664</v>
      </c>
      <c r="M227" s="527">
        <v>1</v>
      </c>
      <c r="N227" s="527">
        <v>111</v>
      </c>
      <c r="O227" s="531">
        <v>19</v>
      </c>
      <c r="P227" s="531">
        <v>2109</v>
      </c>
      <c r="Q227" s="545">
        <v>0.79166666666666663</v>
      </c>
      <c r="R227" s="532">
        <v>111</v>
      </c>
    </row>
    <row r="228" spans="1:18" ht="14.4" customHeight="1" x14ac:dyDescent="0.3">
      <c r="A228" s="526" t="s">
        <v>1823</v>
      </c>
      <c r="B228" s="527" t="s">
        <v>1849</v>
      </c>
      <c r="C228" s="527" t="s">
        <v>505</v>
      </c>
      <c r="D228" s="527" t="s">
        <v>1832</v>
      </c>
      <c r="E228" s="527" t="s">
        <v>2137</v>
      </c>
      <c r="F228" s="527" t="s">
        <v>2138</v>
      </c>
      <c r="G228" s="531"/>
      <c r="H228" s="531"/>
      <c r="I228" s="527"/>
      <c r="J228" s="527"/>
      <c r="K228" s="531">
        <v>2</v>
      </c>
      <c r="L228" s="531">
        <v>1600</v>
      </c>
      <c r="M228" s="527">
        <v>1</v>
      </c>
      <c r="N228" s="527">
        <v>800</v>
      </c>
      <c r="O228" s="531">
        <v>9</v>
      </c>
      <c r="P228" s="531">
        <v>7209</v>
      </c>
      <c r="Q228" s="545">
        <v>4.5056250000000002</v>
      </c>
      <c r="R228" s="532">
        <v>801</v>
      </c>
    </row>
    <row r="229" spans="1:18" ht="14.4" customHeight="1" x14ac:dyDescent="0.3">
      <c r="A229" s="526" t="s">
        <v>1823</v>
      </c>
      <c r="B229" s="527" t="s">
        <v>1849</v>
      </c>
      <c r="C229" s="527" t="s">
        <v>505</v>
      </c>
      <c r="D229" s="527" t="s">
        <v>1832</v>
      </c>
      <c r="E229" s="527" t="s">
        <v>1941</v>
      </c>
      <c r="F229" s="527" t="s">
        <v>1942</v>
      </c>
      <c r="G229" s="531">
        <v>3</v>
      </c>
      <c r="H229" s="531">
        <v>525</v>
      </c>
      <c r="I229" s="527">
        <v>0.98870056497175141</v>
      </c>
      <c r="J229" s="527">
        <v>175</v>
      </c>
      <c r="K229" s="531">
        <v>3</v>
      </c>
      <c r="L229" s="531">
        <v>531</v>
      </c>
      <c r="M229" s="527">
        <v>1</v>
      </c>
      <c r="N229" s="527">
        <v>177</v>
      </c>
      <c r="O229" s="531">
        <v>6</v>
      </c>
      <c r="P229" s="531">
        <v>1062</v>
      </c>
      <c r="Q229" s="545">
        <v>2</v>
      </c>
      <c r="R229" s="532">
        <v>177</v>
      </c>
    </row>
    <row r="230" spans="1:18" ht="14.4" customHeight="1" x14ac:dyDescent="0.3">
      <c r="A230" s="526" t="s">
        <v>1823</v>
      </c>
      <c r="B230" s="527" t="s">
        <v>1849</v>
      </c>
      <c r="C230" s="527" t="s">
        <v>505</v>
      </c>
      <c r="D230" s="527" t="s">
        <v>1832</v>
      </c>
      <c r="E230" s="527" t="s">
        <v>1953</v>
      </c>
      <c r="F230" s="527" t="s">
        <v>1954</v>
      </c>
      <c r="G230" s="531"/>
      <c r="H230" s="531"/>
      <c r="I230" s="527"/>
      <c r="J230" s="527"/>
      <c r="K230" s="531">
        <v>59</v>
      </c>
      <c r="L230" s="531">
        <v>9086</v>
      </c>
      <c r="M230" s="527">
        <v>1</v>
      </c>
      <c r="N230" s="527">
        <v>154</v>
      </c>
      <c r="O230" s="531">
        <v>63</v>
      </c>
      <c r="P230" s="531">
        <v>9702</v>
      </c>
      <c r="Q230" s="545">
        <v>1.0677966101694916</v>
      </c>
      <c r="R230" s="532">
        <v>154</v>
      </c>
    </row>
    <row r="231" spans="1:18" ht="14.4" customHeight="1" x14ac:dyDescent="0.3">
      <c r="A231" s="526" t="s">
        <v>1823</v>
      </c>
      <c r="B231" s="527" t="s">
        <v>1849</v>
      </c>
      <c r="C231" s="527" t="s">
        <v>505</v>
      </c>
      <c r="D231" s="527" t="s">
        <v>1832</v>
      </c>
      <c r="E231" s="527" t="s">
        <v>1955</v>
      </c>
      <c r="F231" s="527" t="s">
        <v>1956</v>
      </c>
      <c r="G231" s="531"/>
      <c r="H231" s="531"/>
      <c r="I231" s="527"/>
      <c r="J231" s="527"/>
      <c r="K231" s="531">
        <v>1</v>
      </c>
      <c r="L231" s="531">
        <v>674</v>
      </c>
      <c r="M231" s="527">
        <v>1</v>
      </c>
      <c r="N231" s="527">
        <v>674</v>
      </c>
      <c r="O231" s="531"/>
      <c r="P231" s="531"/>
      <c r="Q231" s="545"/>
      <c r="R231" s="532"/>
    </row>
    <row r="232" spans="1:18" ht="14.4" customHeight="1" x14ac:dyDescent="0.3">
      <c r="A232" s="526" t="s">
        <v>1823</v>
      </c>
      <c r="B232" s="527" t="s">
        <v>1849</v>
      </c>
      <c r="C232" s="527" t="s">
        <v>505</v>
      </c>
      <c r="D232" s="527" t="s">
        <v>1832</v>
      </c>
      <c r="E232" s="527" t="s">
        <v>2139</v>
      </c>
      <c r="F232" s="527" t="s">
        <v>2140</v>
      </c>
      <c r="G232" s="531"/>
      <c r="H232" s="531"/>
      <c r="I232" s="527"/>
      <c r="J232" s="527"/>
      <c r="K232" s="531">
        <v>2</v>
      </c>
      <c r="L232" s="531">
        <v>4226</v>
      </c>
      <c r="M232" s="527">
        <v>1</v>
      </c>
      <c r="N232" s="527">
        <v>2113</v>
      </c>
      <c r="O232" s="531">
        <v>1</v>
      </c>
      <c r="P232" s="531">
        <v>2113</v>
      </c>
      <c r="Q232" s="545">
        <v>0.5</v>
      </c>
      <c r="R232" s="532">
        <v>2113</v>
      </c>
    </row>
    <row r="233" spans="1:18" ht="14.4" customHeight="1" x14ac:dyDescent="0.3">
      <c r="A233" s="526" t="s">
        <v>1823</v>
      </c>
      <c r="B233" s="527" t="s">
        <v>1849</v>
      </c>
      <c r="C233" s="527" t="s">
        <v>505</v>
      </c>
      <c r="D233" s="527" t="s">
        <v>1832</v>
      </c>
      <c r="E233" s="527" t="s">
        <v>1965</v>
      </c>
      <c r="F233" s="527" t="s">
        <v>1966</v>
      </c>
      <c r="G233" s="531">
        <v>6</v>
      </c>
      <c r="H233" s="531">
        <v>2508</v>
      </c>
      <c r="I233" s="527"/>
      <c r="J233" s="527">
        <v>418</v>
      </c>
      <c r="K233" s="531"/>
      <c r="L233" s="531"/>
      <c r="M233" s="527"/>
      <c r="N233" s="527"/>
      <c r="O233" s="531">
        <v>1</v>
      </c>
      <c r="P233" s="531">
        <v>426</v>
      </c>
      <c r="Q233" s="545"/>
      <c r="R233" s="532">
        <v>426</v>
      </c>
    </row>
    <row r="234" spans="1:18" ht="14.4" customHeight="1" x14ac:dyDescent="0.3">
      <c r="A234" s="526" t="s">
        <v>1823</v>
      </c>
      <c r="B234" s="527" t="s">
        <v>1849</v>
      </c>
      <c r="C234" s="527" t="s">
        <v>505</v>
      </c>
      <c r="D234" s="527" t="s">
        <v>1832</v>
      </c>
      <c r="E234" s="527" t="s">
        <v>1967</v>
      </c>
      <c r="F234" s="527" t="s">
        <v>1968</v>
      </c>
      <c r="G234" s="531">
        <v>3</v>
      </c>
      <c r="H234" s="531">
        <v>777</v>
      </c>
      <c r="I234" s="527"/>
      <c r="J234" s="527">
        <v>259</v>
      </c>
      <c r="K234" s="531"/>
      <c r="L234" s="531"/>
      <c r="M234" s="527"/>
      <c r="N234" s="527"/>
      <c r="O234" s="531"/>
      <c r="P234" s="531"/>
      <c r="Q234" s="545"/>
      <c r="R234" s="532"/>
    </row>
    <row r="235" spans="1:18" ht="14.4" customHeight="1" x14ac:dyDescent="0.3">
      <c r="A235" s="526" t="s">
        <v>1823</v>
      </c>
      <c r="B235" s="527" t="s">
        <v>1849</v>
      </c>
      <c r="C235" s="527" t="s">
        <v>505</v>
      </c>
      <c r="D235" s="527" t="s">
        <v>1832</v>
      </c>
      <c r="E235" s="527" t="s">
        <v>1971</v>
      </c>
      <c r="F235" s="527" t="s">
        <v>1972</v>
      </c>
      <c r="G235" s="531">
        <v>1</v>
      </c>
      <c r="H235" s="531">
        <v>428</v>
      </c>
      <c r="I235" s="527"/>
      <c r="J235" s="527">
        <v>428</v>
      </c>
      <c r="K235" s="531"/>
      <c r="L235" s="531"/>
      <c r="M235" s="527"/>
      <c r="N235" s="527"/>
      <c r="O235" s="531"/>
      <c r="P235" s="531"/>
      <c r="Q235" s="545"/>
      <c r="R235" s="532"/>
    </row>
    <row r="236" spans="1:18" ht="14.4" customHeight="1" x14ac:dyDescent="0.3">
      <c r="A236" s="526" t="s">
        <v>1823</v>
      </c>
      <c r="B236" s="527" t="s">
        <v>1849</v>
      </c>
      <c r="C236" s="527" t="s">
        <v>505</v>
      </c>
      <c r="D236" s="527" t="s">
        <v>1832</v>
      </c>
      <c r="E236" s="527" t="s">
        <v>2141</v>
      </c>
      <c r="F236" s="527" t="s">
        <v>2130</v>
      </c>
      <c r="G236" s="531">
        <v>48</v>
      </c>
      <c r="H236" s="531">
        <v>89712</v>
      </c>
      <c r="I236" s="527">
        <v>1.827574967405476</v>
      </c>
      <c r="J236" s="527">
        <v>1869</v>
      </c>
      <c r="K236" s="531">
        <v>26</v>
      </c>
      <c r="L236" s="531">
        <v>49088</v>
      </c>
      <c r="M236" s="527">
        <v>1</v>
      </c>
      <c r="N236" s="527">
        <v>1888</v>
      </c>
      <c r="O236" s="531">
        <v>26</v>
      </c>
      <c r="P236" s="531">
        <v>49114</v>
      </c>
      <c r="Q236" s="545">
        <v>1.0005296610169492</v>
      </c>
      <c r="R236" s="532">
        <v>1889</v>
      </c>
    </row>
    <row r="237" spans="1:18" ht="14.4" customHeight="1" x14ac:dyDescent="0.3">
      <c r="A237" s="526" t="s">
        <v>1823</v>
      </c>
      <c r="B237" s="527" t="s">
        <v>1849</v>
      </c>
      <c r="C237" s="527" t="s">
        <v>505</v>
      </c>
      <c r="D237" s="527" t="s">
        <v>1832</v>
      </c>
      <c r="E237" s="527" t="s">
        <v>2142</v>
      </c>
      <c r="F237" s="527" t="s">
        <v>2143</v>
      </c>
      <c r="G237" s="531">
        <v>2</v>
      </c>
      <c r="H237" s="531">
        <v>19458</v>
      </c>
      <c r="I237" s="527">
        <v>0.98902104300091487</v>
      </c>
      <c r="J237" s="527">
        <v>9729</v>
      </c>
      <c r="K237" s="531">
        <v>2</v>
      </c>
      <c r="L237" s="531">
        <v>19674</v>
      </c>
      <c r="M237" s="527">
        <v>1</v>
      </c>
      <c r="N237" s="527">
        <v>9837</v>
      </c>
      <c r="O237" s="531">
        <v>1</v>
      </c>
      <c r="P237" s="531">
        <v>9838</v>
      </c>
      <c r="Q237" s="545">
        <v>0.50005082850462534</v>
      </c>
      <c r="R237" s="532">
        <v>9838</v>
      </c>
    </row>
    <row r="238" spans="1:18" ht="14.4" customHeight="1" x14ac:dyDescent="0.3">
      <c r="A238" s="526" t="s">
        <v>1823</v>
      </c>
      <c r="B238" s="527" t="s">
        <v>1849</v>
      </c>
      <c r="C238" s="527" t="s">
        <v>505</v>
      </c>
      <c r="D238" s="527" t="s">
        <v>1832</v>
      </c>
      <c r="E238" s="527" t="s">
        <v>1977</v>
      </c>
      <c r="F238" s="527" t="s">
        <v>1978</v>
      </c>
      <c r="G238" s="531">
        <v>2</v>
      </c>
      <c r="H238" s="531">
        <v>1834</v>
      </c>
      <c r="I238" s="527">
        <v>0.32761700607359773</v>
      </c>
      <c r="J238" s="527">
        <v>917</v>
      </c>
      <c r="K238" s="531">
        <v>6</v>
      </c>
      <c r="L238" s="531">
        <v>5598</v>
      </c>
      <c r="M238" s="527">
        <v>1</v>
      </c>
      <c r="N238" s="527">
        <v>933</v>
      </c>
      <c r="O238" s="531">
        <v>5</v>
      </c>
      <c r="P238" s="531">
        <v>4670</v>
      </c>
      <c r="Q238" s="545">
        <v>0.83422650946766708</v>
      </c>
      <c r="R238" s="532">
        <v>934</v>
      </c>
    </row>
    <row r="239" spans="1:18" ht="14.4" customHeight="1" x14ac:dyDescent="0.3">
      <c r="A239" s="526" t="s">
        <v>1823</v>
      </c>
      <c r="B239" s="527" t="s">
        <v>1849</v>
      </c>
      <c r="C239" s="527" t="s">
        <v>505</v>
      </c>
      <c r="D239" s="527" t="s">
        <v>1832</v>
      </c>
      <c r="E239" s="527" t="s">
        <v>1981</v>
      </c>
      <c r="F239" s="527" t="s">
        <v>1982</v>
      </c>
      <c r="G239" s="531">
        <v>49</v>
      </c>
      <c r="H239" s="531">
        <v>411551</v>
      </c>
      <c r="I239" s="527">
        <v>0.78471679333712141</v>
      </c>
      <c r="J239" s="527">
        <v>8399</v>
      </c>
      <c r="K239" s="531">
        <v>62</v>
      </c>
      <c r="L239" s="531">
        <v>524458</v>
      </c>
      <c r="M239" s="527">
        <v>1</v>
      </c>
      <c r="N239" s="527">
        <v>8459</v>
      </c>
      <c r="O239" s="531">
        <v>69</v>
      </c>
      <c r="P239" s="531">
        <v>583740</v>
      </c>
      <c r="Q239" s="545">
        <v>1.1130347902024567</v>
      </c>
      <c r="R239" s="532">
        <v>8460</v>
      </c>
    </row>
    <row r="240" spans="1:18" ht="14.4" customHeight="1" x14ac:dyDescent="0.3">
      <c r="A240" s="526" t="s">
        <v>1823</v>
      </c>
      <c r="B240" s="527" t="s">
        <v>1849</v>
      </c>
      <c r="C240" s="527" t="s">
        <v>505</v>
      </c>
      <c r="D240" s="527" t="s">
        <v>1832</v>
      </c>
      <c r="E240" s="527" t="s">
        <v>2144</v>
      </c>
      <c r="F240" s="527" t="s">
        <v>2145</v>
      </c>
      <c r="G240" s="531"/>
      <c r="H240" s="531"/>
      <c r="I240" s="527"/>
      <c r="J240" s="527"/>
      <c r="K240" s="531"/>
      <c r="L240" s="531"/>
      <c r="M240" s="527"/>
      <c r="N240" s="527"/>
      <c r="O240" s="531">
        <v>1</v>
      </c>
      <c r="P240" s="531">
        <v>5753</v>
      </c>
      <c r="Q240" s="545"/>
      <c r="R240" s="532">
        <v>5753</v>
      </c>
    </row>
    <row r="241" spans="1:18" ht="14.4" customHeight="1" x14ac:dyDescent="0.3">
      <c r="A241" s="526" t="s">
        <v>1823</v>
      </c>
      <c r="B241" s="527" t="s">
        <v>1849</v>
      </c>
      <c r="C241" s="527" t="s">
        <v>505</v>
      </c>
      <c r="D241" s="527" t="s">
        <v>1832</v>
      </c>
      <c r="E241" s="527" t="s">
        <v>2146</v>
      </c>
      <c r="F241" s="527" t="s">
        <v>2147</v>
      </c>
      <c r="G241" s="531">
        <v>3</v>
      </c>
      <c r="H241" s="531">
        <v>2757</v>
      </c>
      <c r="I241" s="527"/>
      <c r="J241" s="527">
        <v>919</v>
      </c>
      <c r="K241" s="531"/>
      <c r="L241" s="531"/>
      <c r="M241" s="527"/>
      <c r="N241" s="527"/>
      <c r="O241" s="531"/>
      <c r="P241" s="531"/>
      <c r="Q241" s="545"/>
      <c r="R241" s="532"/>
    </row>
    <row r="242" spans="1:18" ht="14.4" customHeight="1" x14ac:dyDescent="0.3">
      <c r="A242" s="526" t="s">
        <v>1823</v>
      </c>
      <c r="B242" s="527" t="s">
        <v>1849</v>
      </c>
      <c r="C242" s="527" t="s">
        <v>505</v>
      </c>
      <c r="D242" s="527" t="s">
        <v>1832</v>
      </c>
      <c r="E242" s="527" t="s">
        <v>2148</v>
      </c>
      <c r="F242" s="527" t="s">
        <v>2149</v>
      </c>
      <c r="G242" s="531"/>
      <c r="H242" s="531"/>
      <c r="I242" s="527"/>
      <c r="J242" s="527"/>
      <c r="K242" s="531">
        <v>1</v>
      </c>
      <c r="L242" s="531">
        <v>580</v>
      </c>
      <c r="M242" s="527">
        <v>1</v>
      </c>
      <c r="N242" s="527">
        <v>580</v>
      </c>
      <c r="O242" s="531"/>
      <c r="P242" s="531"/>
      <c r="Q242" s="545"/>
      <c r="R242" s="532"/>
    </row>
    <row r="243" spans="1:18" ht="14.4" customHeight="1" thickBot="1" x14ac:dyDescent="0.35">
      <c r="A243" s="533" t="s">
        <v>1823</v>
      </c>
      <c r="B243" s="534" t="s">
        <v>1849</v>
      </c>
      <c r="C243" s="534" t="s">
        <v>505</v>
      </c>
      <c r="D243" s="534" t="s">
        <v>1832</v>
      </c>
      <c r="E243" s="534" t="s">
        <v>2150</v>
      </c>
      <c r="F243" s="534" t="s">
        <v>2151</v>
      </c>
      <c r="G243" s="538"/>
      <c r="H243" s="538"/>
      <c r="I243" s="534"/>
      <c r="J243" s="534"/>
      <c r="K243" s="538">
        <v>2</v>
      </c>
      <c r="L243" s="538">
        <v>0</v>
      </c>
      <c r="M243" s="534"/>
      <c r="N243" s="534">
        <v>0</v>
      </c>
      <c r="O243" s="538">
        <v>1</v>
      </c>
      <c r="P243" s="538">
        <v>0</v>
      </c>
      <c r="Q243" s="546"/>
      <c r="R243" s="539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7.77734375" style="160" customWidth="1"/>
    <col min="5" max="5" width="2.109375" style="160" bestFit="1" customWidth="1"/>
    <col min="6" max="6" width="8" style="160" customWidth="1"/>
    <col min="7" max="7" width="50.88671875" style="160" bestFit="1" customWidth="1" collapsed="1"/>
    <col min="8" max="9" width="11.109375" style="240" hidden="1" customWidth="1" outlineLevel="1"/>
    <col min="10" max="11" width="9.33203125" style="160" hidden="1" customWidth="1"/>
    <col min="12" max="13" width="11.109375" style="240" customWidth="1"/>
    <col min="14" max="15" width="9.33203125" style="160" hidden="1" customWidth="1"/>
    <col min="16" max="17" width="11.109375" style="240" customWidth="1"/>
    <col min="18" max="18" width="11.109375" style="243" customWidth="1"/>
    <col min="19" max="19" width="11.109375" style="240" customWidth="1"/>
    <col min="20" max="16384" width="8.88671875" style="160"/>
  </cols>
  <sheetData>
    <row r="1" spans="1:19" ht="18.600000000000001" customHeight="1" thickBot="1" x14ac:dyDescent="0.4">
      <c r="A1" s="380" t="s">
        <v>2153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19" ht="14.4" customHeight="1" thickBot="1" x14ac:dyDescent="0.35">
      <c r="A2" s="272" t="s">
        <v>272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" customHeight="1" thickBot="1" x14ac:dyDescent="0.35">
      <c r="G3" s="100" t="s">
        <v>140</v>
      </c>
      <c r="H3" s="131">
        <f t="shared" ref="H3:Q3" si="0">SUBTOTAL(9,H6:H1048576)</f>
        <v>55488.819999999985</v>
      </c>
      <c r="I3" s="132">
        <f t="shared" si="0"/>
        <v>48483780.979999989</v>
      </c>
      <c r="J3" s="74"/>
      <c r="K3" s="74"/>
      <c r="L3" s="132">
        <f t="shared" si="0"/>
        <v>60290.2</v>
      </c>
      <c r="M3" s="132">
        <f t="shared" si="0"/>
        <v>52358060.749999985</v>
      </c>
      <c r="N3" s="74"/>
      <c r="O3" s="74"/>
      <c r="P3" s="132">
        <f t="shared" si="0"/>
        <v>59473.289999999964</v>
      </c>
      <c r="Q3" s="132">
        <f t="shared" si="0"/>
        <v>51265973.420000002</v>
      </c>
      <c r="R3" s="75">
        <f>IF(M3=0,0,Q3/M3)</f>
        <v>0.97914194463361626</v>
      </c>
      <c r="S3" s="133">
        <f>IF(P3=0,0,Q3/P3)</f>
        <v>861.9999569554675</v>
      </c>
    </row>
    <row r="4" spans="1:19" ht="14.4" customHeight="1" x14ac:dyDescent="0.3">
      <c r="A4" s="462" t="s">
        <v>260</v>
      </c>
      <c r="B4" s="462" t="s">
        <v>104</v>
      </c>
      <c r="C4" s="470" t="s">
        <v>0</v>
      </c>
      <c r="D4" s="345" t="s">
        <v>148</v>
      </c>
      <c r="E4" s="464" t="s">
        <v>105</v>
      </c>
      <c r="F4" s="469" t="s">
        <v>77</v>
      </c>
      <c r="G4" s="465" t="s">
        <v>71</v>
      </c>
      <c r="H4" s="466">
        <v>2015</v>
      </c>
      <c r="I4" s="467"/>
      <c r="J4" s="130"/>
      <c r="K4" s="130"/>
      <c r="L4" s="466">
        <v>2016</v>
      </c>
      <c r="M4" s="467"/>
      <c r="N4" s="130"/>
      <c r="O4" s="130"/>
      <c r="P4" s="466">
        <v>2017</v>
      </c>
      <c r="Q4" s="467"/>
      <c r="R4" s="468" t="s">
        <v>2</v>
      </c>
      <c r="S4" s="463" t="s">
        <v>107</v>
      </c>
    </row>
    <row r="5" spans="1:19" ht="14.4" customHeight="1" thickBot="1" x14ac:dyDescent="0.35">
      <c r="A5" s="652"/>
      <c r="B5" s="652"/>
      <c r="C5" s="653"/>
      <c r="D5" s="662"/>
      <c r="E5" s="654"/>
      <c r="F5" s="655"/>
      <c r="G5" s="656"/>
      <c r="H5" s="657" t="s">
        <v>78</v>
      </c>
      <c r="I5" s="658" t="s">
        <v>14</v>
      </c>
      <c r="J5" s="659"/>
      <c r="K5" s="659"/>
      <c r="L5" s="657" t="s">
        <v>78</v>
      </c>
      <c r="M5" s="658" t="s">
        <v>14</v>
      </c>
      <c r="N5" s="659"/>
      <c r="O5" s="659"/>
      <c r="P5" s="657" t="s">
        <v>78</v>
      </c>
      <c r="Q5" s="658" t="s">
        <v>14</v>
      </c>
      <c r="R5" s="660"/>
      <c r="S5" s="661"/>
    </row>
    <row r="6" spans="1:19" ht="14.4" customHeight="1" x14ac:dyDescent="0.3">
      <c r="A6" s="603" t="s">
        <v>1823</v>
      </c>
      <c r="B6" s="604" t="s">
        <v>1824</v>
      </c>
      <c r="C6" s="604" t="s">
        <v>977</v>
      </c>
      <c r="D6" s="604" t="s">
        <v>692</v>
      </c>
      <c r="E6" s="604" t="s">
        <v>1832</v>
      </c>
      <c r="F6" s="604" t="s">
        <v>1835</v>
      </c>
      <c r="G6" s="604" t="s">
        <v>1836</v>
      </c>
      <c r="H6" s="147"/>
      <c r="I6" s="147"/>
      <c r="J6" s="604"/>
      <c r="K6" s="604"/>
      <c r="L6" s="147"/>
      <c r="M6" s="147"/>
      <c r="N6" s="604"/>
      <c r="O6" s="604"/>
      <c r="P6" s="147">
        <v>1</v>
      </c>
      <c r="Q6" s="147">
        <v>742</v>
      </c>
      <c r="R6" s="609"/>
      <c r="S6" s="617">
        <v>742</v>
      </c>
    </row>
    <row r="7" spans="1:19" ht="14.4" customHeight="1" x14ac:dyDescent="0.3">
      <c r="A7" s="526" t="s">
        <v>1823</v>
      </c>
      <c r="B7" s="527" t="s">
        <v>1824</v>
      </c>
      <c r="C7" s="527" t="s">
        <v>977</v>
      </c>
      <c r="D7" s="527" t="s">
        <v>692</v>
      </c>
      <c r="E7" s="527" t="s">
        <v>1832</v>
      </c>
      <c r="F7" s="527" t="s">
        <v>1837</v>
      </c>
      <c r="G7" s="527" t="s">
        <v>1838</v>
      </c>
      <c r="H7" s="531"/>
      <c r="I7" s="531"/>
      <c r="J7" s="527"/>
      <c r="K7" s="527"/>
      <c r="L7" s="531"/>
      <c r="M7" s="531"/>
      <c r="N7" s="527"/>
      <c r="O7" s="527"/>
      <c r="P7" s="531">
        <v>143</v>
      </c>
      <c r="Q7" s="531">
        <v>18733</v>
      </c>
      <c r="R7" s="545"/>
      <c r="S7" s="532">
        <v>131</v>
      </c>
    </row>
    <row r="8" spans="1:19" ht="14.4" customHeight="1" x14ac:dyDescent="0.3">
      <c r="A8" s="526" t="s">
        <v>1823</v>
      </c>
      <c r="B8" s="527" t="s">
        <v>1824</v>
      </c>
      <c r="C8" s="527" t="s">
        <v>977</v>
      </c>
      <c r="D8" s="527" t="s">
        <v>692</v>
      </c>
      <c r="E8" s="527" t="s">
        <v>1832</v>
      </c>
      <c r="F8" s="527" t="s">
        <v>1839</v>
      </c>
      <c r="G8" s="527" t="s">
        <v>1840</v>
      </c>
      <c r="H8" s="531"/>
      <c r="I8" s="531"/>
      <c r="J8" s="527"/>
      <c r="K8" s="527"/>
      <c r="L8" s="531"/>
      <c r="M8" s="531"/>
      <c r="N8" s="527"/>
      <c r="O8" s="527"/>
      <c r="P8" s="531">
        <v>30</v>
      </c>
      <c r="Q8" s="531">
        <v>8430</v>
      </c>
      <c r="R8" s="545"/>
      <c r="S8" s="532">
        <v>281</v>
      </c>
    </row>
    <row r="9" spans="1:19" ht="14.4" customHeight="1" x14ac:dyDescent="0.3">
      <c r="A9" s="526" t="s">
        <v>1823</v>
      </c>
      <c r="B9" s="527" t="s">
        <v>1824</v>
      </c>
      <c r="C9" s="527" t="s">
        <v>977</v>
      </c>
      <c r="D9" s="527" t="s">
        <v>692</v>
      </c>
      <c r="E9" s="527" t="s">
        <v>1832</v>
      </c>
      <c r="F9" s="527" t="s">
        <v>1841</v>
      </c>
      <c r="G9" s="527" t="s">
        <v>1842</v>
      </c>
      <c r="H9" s="531"/>
      <c r="I9" s="531"/>
      <c r="J9" s="527"/>
      <c r="K9" s="527"/>
      <c r="L9" s="531"/>
      <c r="M9" s="531"/>
      <c r="N9" s="527"/>
      <c r="O9" s="527"/>
      <c r="P9" s="531">
        <v>1</v>
      </c>
      <c r="Q9" s="531">
        <v>491</v>
      </c>
      <c r="R9" s="545"/>
      <c r="S9" s="532">
        <v>491</v>
      </c>
    </row>
    <row r="10" spans="1:19" ht="14.4" customHeight="1" x14ac:dyDescent="0.3">
      <c r="A10" s="526" t="s">
        <v>1823</v>
      </c>
      <c r="B10" s="527" t="s">
        <v>1824</v>
      </c>
      <c r="C10" s="527" t="s">
        <v>977</v>
      </c>
      <c r="D10" s="527" t="s">
        <v>692</v>
      </c>
      <c r="E10" s="527" t="s">
        <v>1832</v>
      </c>
      <c r="F10" s="527" t="s">
        <v>1845</v>
      </c>
      <c r="G10" s="527" t="s">
        <v>1846</v>
      </c>
      <c r="H10" s="531"/>
      <c r="I10" s="531"/>
      <c r="J10" s="527"/>
      <c r="K10" s="527"/>
      <c r="L10" s="531"/>
      <c r="M10" s="531"/>
      <c r="N10" s="527"/>
      <c r="O10" s="527"/>
      <c r="P10" s="531">
        <v>141</v>
      </c>
      <c r="Q10" s="531">
        <v>104622</v>
      </c>
      <c r="R10" s="545"/>
      <c r="S10" s="532">
        <v>742</v>
      </c>
    </row>
    <row r="11" spans="1:19" ht="14.4" customHeight="1" x14ac:dyDescent="0.3">
      <c r="A11" s="526" t="s">
        <v>1823</v>
      </c>
      <c r="B11" s="527" t="s">
        <v>1824</v>
      </c>
      <c r="C11" s="527" t="s">
        <v>977</v>
      </c>
      <c r="D11" s="527" t="s">
        <v>692</v>
      </c>
      <c r="E11" s="527" t="s">
        <v>1832</v>
      </c>
      <c r="F11" s="527" t="s">
        <v>1847</v>
      </c>
      <c r="G11" s="527" t="s">
        <v>1848</v>
      </c>
      <c r="H11" s="531"/>
      <c r="I11" s="531"/>
      <c r="J11" s="527"/>
      <c r="K11" s="527"/>
      <c r="L11" s="531"/>
      <c r="M11" s="531"/>
      <c r="N11" s="527"/>
      <c r="O11" s="527"/>
      <c r="P11" s="531">
        <v>19</v>
      </c>
      <c r="Q11" s="531">
        <v>7049</v>
      </c>
      <c r="R11" s="545"/>
      <c r="S11" s="532">
        <v>371</v>
      </c>
    </row>
    <row r="12" spans="1:19" ht="14.4" customHeight="1" x14ac:dyDescent="0.3">
      <c r="A12" s="526" t="s">
        <v>1823</v>
      </c>
      <c r="B12" s="527" t="s">
        <v>1824</v>
      </c>
      <c r="C12" s="527" t="s">
        <v>977</v>
      </c>
      <c r="D12" s="527" t="s">
        <v>1807</v>
      </c>
      <c r="E12" s="527" t="s">
        <v>1825</v>
      </c>
      <c r="F12" s="527" t="s">
        <v>1826</v>
      </c>
      <c r="G12" s="527" t="s">
        <v>1827</v>
      </c>
      <c r="H12" s="531"/>
      <c r="I12" s="531"/>
      <c r="J12" s="527"/>
      <c r="K12" s="527"/>
      <c r="L12" s="531">
        <v>2</v>
      </c>
      <c r="M12" s="531">
        <v>1787.8</v>
      </c>
      <c r="N12" s="527">
        <v>1</v>
      </c>
      <c r="O12" s="527">
        <v>893.9</v>
      </c>
      <c r="P12" s="531"/>
      <c r="Q12" s="531"/>
      <c r="R12" s="545"/>
      <c r="S12" s="532"/>
    </row>
    <row r="13" spans="1:19" ht="14.4" customHeight="1" x14ac:dyDescent="0.3">
      <c r="A13" s="526" t="s">
        <v>1823</v>
      </c>
      <c r="B13" s="527" t="s">
        <v>1824</v>
      </c>
      <c r="C13" s="527" t="s">
        <v>977</v>
      </c>
      <c r="D13" s="527" t="s">
        <v>1807</v>
      </c>
      <c r="E13" s="527" t="s">
        <v>1825</v>
      </c>
      <c r="F13" s="527" t="s">
        <v>1828</v>
      </c>
      <c r="G13" s="527" t="s">
        <v>1829</v>
      </c>
      <c r="H13" s="531">
        <v>2</v>
      </c>
      <c r="I13" s="531">
        <v>1787.8</v>
      </c>
      <c r="J13" s="527">
        <v>2</v>
      </c>
      <c r="K13" s="527">
        <v>893.9</v>
      </c>
      <c r="L13" s="531">
        <v>1</v>
      </c>
      <c r="M13" s="531">
        <v>893.9</v>
      </c>
      <c r="N13" s="527">
        <v>1</v>
      </c>
      <c r="O13" s="527">
        <v>893.9</v>
      </c>
      <c r="P13" s="531">
        <v>6</v>
      </c>
      <c r="Q13" s="531">
        <v>5363.4</v>
      </c>
      <c r="R13" s="545">
        <v>6</v>
      </c>
      <c r="S13" s="532">
        <v>893.9</v>
      </c>
    </row>
    <row r="14" spans="1:19" ht="14.4" customHeight="1" x14ac:dyDescent="0.3">
      <c r="A14" s="526" t="s">
        <v>1823</v>
      </c>
      <c r="B14" s="527" t="s">
        <v>1824</v>
      </c>
      <c r="C14" s="527" t="s">
        <v>977</v>
      </c>
      <c r="D14" s="527" t="s">
        <v>1807</v>
      </c>
      <c r="E14" s="527" t="s">
        <v>1825</v>
      </c>
      <c r="F14" s="527" t="s">
        <v>1830</v>
      </c>
      <c r="G14" s="527" t="s">
        <v>1831</v>
      </c>
      <c r="H14" s="531">
        <v>12</v>
      </c>
      <c r="I14" s="531">
        <v>6132</v>
      </c>
      <c r="J14" s="527">
        <v>0.8</v>
      </c>
      <c r="K14" s="527">
        <v>511</v>
      </c>
      <c r="L14" s="531">
        <v>15</v>
      </c>
      <c r="M14" s="531">
        <v>7665</v>
      </c>
      <c r="N14" s="527">
        <v>1</v>
      </c>
      <c r="O14" s="527">
        <v>511</v>
      </c>
      <c r="P14" s="531">
        <v>4</v>
      </c>
      <c r="Q14" s="531">
        <v>2044</v>
      </c>
      <c r="R14" s="545">
        <v>0.26666666666666666</v>
      </c>
      <c r="S14" s="532">
        <v>511</v>
      </c>
    </row>
    <row r="15" spans="1:19" ht="14.4" customHeight="1" x14ac:dyDescent="0.3">
      <c r="A15" s="526" t="s">
        <v>1823</v>
      </c>
      <c r="B15" s="527" t="s">
        <v>1824</v>
      </c>
      <c r="C15" s="527" t="s">
        <v>977</v>
      </c>
      <c r="D15" s="527" t="s">
        <v>1807</v>
      </c>
      <c r="E15" s="527" t="s">
        <v>1832</v>
      </c>
      <c r="F15" s="527" t="s">
        <v>1833</v>
      </c>
      <c r="G15" s="527" t="s">
        <v>1834</v>
      </c>
      <c r="H15" s="531">
        <v>1</v>
      </c>
      <c r="I15" s="531">
        <v>111.11</v>
      </c>
      <c r="J15" s="527">
        <v>1</v>
      </c>
      <c r="K15" s="527">
        <v>111.11</v>
      </c>
      <c r="L15" s="531">
        <v>1</v>
      </c>
      <c r="M15" s="531">
        <v>111.11</v>
      </c>
      <c r="N15" s="527">
        <v>1</v>
      </c>
      <c r="O15" s="527">
        <v>111.11</v>
      </c>
      <c r="P15" s="531">
        <v>0</v>
      </c>
      <c r="Q15" s="531">
        <v>0</v>
      </c>
      <c r="R15" s="545">
        <v>0</v>
      </c>
      <c r="S15" s="532"/>
    </row>
    <row r="16" spans="1:19" ht="14.4" customHeight="1" x14ac:dyDescent="0.3">
      <c r="A16" s="526" t="s">
        <v>1823</v>
      </c>
      <c r="B16" s="527" t="s">
        <v>1824</v>
      </c>
      <c r="C16" s="527" t="s">
        <v>977</v>
      </c>
      <c r="D16" s="527" t="s">
        <v>1807</v>
      </c>
      <c r="E16" s="527" t="s">
        <v>1832</v>
      </c>
      <c r="F16" s="527" t="s">
        <v>1835</v>
      </c>
      <c r="G16" s="527" t="s">
        <v>1836</v>
      </c>
      <c r="H16" s="531">
        <v>15</v>
      </c>
      <c r="I16" s="531">
        <v>10875</v>
      </c>
      <c r="J16" s="527">
        <v>1.3323940210732663</v>
      </c>
      <c r="K16" s="527">
        <v>725</v>
      </c>
      <c r="L16" s="531">
        <v>11</v>
      </c>
      <c r="M16" s="531">
        <v>8162</v>
      </c>
      <c r="N16" s="527">
        <v>1</v>
      </c>
      <c r="O16" s="527">
        <v>742</v>
      </c>
      <c r="P16" s="531">
        <v>9</v>
      </c>
      <c r="Q16" s="531">
        <v>6678</v>
      </c>
      <c r="R16" s="545">
        <v>0.81818181818181823</v>
      </c>
      <c r="S16" s="532">
        <v>742</v>
      </c>
    </row>
    <row r="17" spans="1:19" ht="14.4" customHeight="1" x14ac:dyDescent="0.3">
      <c r="A17" s="526" t="s">
        <v>1823</v>
      </c>
      <c r="B17" s="527" t="s">
        <v>1824</v>
      </c>
      <c r="C17" s="527" t="s">
        <v>977</v>
      </c>
      <c r="D17" s="527" t="s">
        <v>1807</v>
      </c>
      <c r="E17" s="527" t="s">
        <v>1832</v>
      </c>
      <c r="F17" s="527" t="s">
        <v>1837</v>
      </c>
      <c r="G17" s="527" t="s">
        <v>1838</v>
      </c>
      <c r="H17" s="531">
        <v>1808</v>
      </c>
      <c r="I17" s="531">
        <v>222384</v>
      </c>
      <c r="J17" s="527">
        <v>0.79999424423164089</v>
      </c>
      <c r="K17" s="527">
        <v>123</v>
      </c>
      <c r="L17" s="531">
        <v>2122</v>
      </c>
      <c r="M17" s="531">
        <v>277982</v>
      </c>
      <c r="N17" s="527">
        <v>1</v>
      </c>
      <c r="O17" s="527">
        <v>131</v>
      </c>
      <c r="P17" s="531">
        <v>1508</v>
      </c>
      <c r="Q17" s="531">
        <v>197548</v>
      </c>
      <c r="R17" s="545">
        <v>0.71065032987747412</v>
      </c>
      <c r="S17" s="532">
        <v>131</v>
      </c>
    </row>
    <row r="18" spans="1:19" ht="14.4" customHeight="1" x14ac:dyDescent="0.3">
      <c r="A18" s="526" t="s">
        <v>1823</v>
      </c>
      <c r="B18" s="527" t="s">
        <v>1824</v>
      </c>
      <c r="C18" s="527" t="s">
        <v>977</v>
      </c>
      <c r="D18" s="527" t="s">
        <v>1807</v>
      </c>
      <c r="E18" s="527" t="s">
        <v>1832</v>
      </c>
      <c r="F18" s="527" t="s">
        <v>1839</v>
      </c>
      <c r="G18" s="527" t="s">
        <v>1840</v>
      </c>
      <c r="H18" s="531">
        <v>372</v>
      </c>
      <c r="I18" s="531">
        <v>100068</v>
      </c>
      <c r="J18" s="527">
        <v>0.91077718415232412</v>
      </c>
      <c r="K18" s="527">
        <v>269</v>
      </c>
      <c r="L18" s="531">
        <v>391</v>
      </c>
      <c r="M18" s="531">
        <v>109871</v>
      </c>
      <c r="N18" s="527">
        <v>1</v>
      </c>
      <c r="O18" s="527">
        <v>281</v>
      </c>
      <c r="P18" s="531">
        <v>278</v>
      </c>
      <c r="Q18" s="531">
        <v>78118</v>
      </c>
      <c r="R18" s="545">
        <v>0.71099744245524299</v>
      </c>
      <c r="S18" s="532">
        <v>281</v>
      </c>
    </row>
    <row r="19" spans="1:19" ht="14.4" customHeight="1" x14ac:dyDescent="0.3">
      <c r="A19" s="526" t="s">
        <v>1823</v>
      </c>
      <c r="B19" s="527" t="s">
        <v>1824</v>
      </c>
      <c r="C19" s="527" t="s">
        <v>977</v>
      </c>
      <c r="D19" s="527" t="s">
        <v>1807</v>
      </c>
      <c r="E19" s="527" t="s">
        <v>1832</v>
      </c>
      <c r="F19" s="527" t="s">
        <v>1841</v>
      </c>
      <c r="G19" s="527" t="s">
        <v>1842</v>
      </c>
      <c r="H19" s="531">
        <v>17</v>
      </c>
      <c r="I19" s="531">
        <v>8007</v>
      </c>
      <c r="J19" s="527">
        <v>0.77654931626418389</v>
      </c>
      <c r="K19" s="527">
        <v>471</v>
      </c>
      <c r="L19" s="531">
        <v>21</v>
      </c>
      <c r="M19" s="531">
        <v>10311</v>
      </c>
      <c r="N19" s="527">
        <v>1</v>
      </c>
      <c r="O19" s="527">
        <v>491</v>
      </c>
      <c r="P19" s="531">
        <v>10</v>
      </c>
      <c r="Q19" s="531">
        <v>4910</v>
      </c>
      <c r="R19" s="545">
        <v>0.47619047619047616</v>
      </c>
      <c r="S19" s="532">
        <v>491</v>
      </c>
    </row>
    <row r="20" spans="1:19" ht="14.4" customHeight="1" x14ac:dyDescent="0.3">
      <c r="A20" s="526" t="s">
        <v>1823</v>
      </c>
      <c r="B20" s="527" t="s">
        <v>1824</v>
      </c>
      <c r="C20" s="527" t="s">
        <v>977</v>
      </c>
      <c r="D20" s="527" t="s">
        <v>1807</v>
      </c>
      <c r="E20" s="527" t="s">
        <v>1832</v>
      </c>
      <c r="F20" s="527" t="s">
        <v>1843</v>
      </c>
      <c r="G20" s="527" t="s">
        <v>1844</v>
      </c>
      <c r="H20" s="531">
        <v>3</v>
      </c>
      <c r="I20" s="531">
        <v>1666.6699999999998</v>
      </c>
      <c r="J20" s="527">
        <v>0.99999400004799965</v>
      </c>
      <c r="K20" s="527">
        <v>555.55666666666662</v>
      </c>
      <c r="L20" s="531">
        <v>3</v>
      </c>
      <c r="M20" s="531">
        <v>1666.6799999999998</v>
      </c>
      <c r="N20" s="527">
        <v>1</v>
      </c>
      <c r="O20" s="527">
        <v>555.55999999999995</v>
      </c>
      <c r="P20" s="531">
        <v>0</v>
      </c>
      <c r="Q20" s="531">
        <v>0</v>
      </c>
      <c r="R20" s="545">
        <v>0</v>
      </c>
      <c r="S20" s="532"/>
    </row>
    <row r="21" spans="1:19" ht="14.4" customHeight="1" x14ac:dyDescent="0.3">
      <c r="A21" s="526" t="s">
        <v>1823</v>
      </c>
      <c r="B21" s="527" t="s">
        <v>1824</v>
      </c>
      <c r="C21" s="527" t="s">
        <v>977</v>
      </c>
      <c r="D21" s="527" t="s">
        <v>1807</v>
      </c>
      <c r="E21" s="527" t="s">
        <v>1832</v>
      </c>
      <c r="F21" s="527" t="s">
        <v>1845</v>
      </c>
      <c r="G21" s="527" t="s">
        <v>1846</v>
      </c>
      <c r="H21" s="531">
        <v>1804</v>
      </c>
      <c r="I21" s="531">
        <v>1307900</v>
      </c>
      <c r="J21" s="527">
        <v>0.83027247461698528</v>
      </c>
      <c r="K21" s="527">
        <v>725</v>
      </c>
      <c r="L21" s="531">
        <v>2123</v>
      </c>
      <c r="M21" s="531">
        <v>1575266</v>
      </c>
      <c r="N21" s="527">
        <v>1</v>
      </c>
      <c r="O21" s="527">
        <v>742</v>
      </c>
      <c r="P21" s="531">
        <v>1510</v>
      </c>
      <c r="Q21" s="531">
        <v>1120420</v>
      </c>
      <c r="R21" s="545">
        <v>0.7112576542628356</v>
      </c>
      <c r="S21" s="532">
        <v>742</v>
      </c>
    </row>
    <row r="22" spans="1:19" ht="14.4" customHeight="1" x14ac:dyDescent="0.3">
      <c r="A22" s="526" t="s">
        <v>1823</v>
      </c>
      <c r="B22" s="527" t="s">
        <v>1824</v>
      </c>
      <c r="C22" s="527" t="s">
        <v>977</v>
      </c>
      <c r="D22" s="527" t="s">
        <v>1807</v>
      </c>
      <c r="E22" s="527" t="s">
        <v>1832</v>
      </c>
      <c r="F22" s="527" t="s">
        <v>1847</v>
      </c>
      <c r="G22" s="527" t="s">
        <v>1848</v>
      </c>
      <c r="H22" s="531">
        <v>78</v>
      </c>
      <c r="I22" s="531">
        <v>28314</v>
      </c>
      <c r="J22" s="527">
        <v>0.71325289064664832</v>
      </c>
      <c r="K22" s="527">
        <v>363</v>
      </c>
      <c r="L22" s="531">
        <v>107</v>
      </c>
      <c r="M22" s="531">
        <v>39697</v>
      </c>
      <c r="N22" s="527">
        <v>1</v>
      </c>
      <c r="O22" s="527">
        <v>371</v>
      </c>
      <c r="P22" s="531">
        <v>96</v>
      </c>
      <c r="Q22" s="531">
        <v>35616</v>
      </c>
      <c r="R22" s="545">
        <v>0.89719626168224298</v>
      </c>
      <c r="S22" s="532">
        <v>371</v>
      </c>
    </row>
    <row r="23" spans="1:19" ht="14.4" customHeight="1" x14ac:dyDescent="0.3">
      <c r="A23" s="526" t="s">
        <v>1823</v>
      </c>
      <c r="B23" s="527" t="s">
        <v>1824</v>
      </c>
      <c r="C23" s="527" t="s">
        <v>977</v>
      </c>
      <c r="D23" s="527" t="s">
        <v>698</v>
      </c>
      <c r="E23" s="527" t="s">
        <v>1832</v>
      </c>
      <c r="F23" s="527" t="s">
        <v>1839</v>
      </c>
      <c r="G23" s="527" t="s">
        <v>1840</v>
      </c>
      <c r="H23" s="531"/>
      <c r="I23" s="531"/>
      <c r="J23" s="527"/>
      <c r="K23" s="527"/>
      <c r="L23" s="531">
        <v>14</v>
      </c>
      <c r="M23" s="531">
        <v>3934</v>
      </c>
      <c r="N23" s="527">
        <v>1</v>
      </c>
      <c r="O23" s="527">
        <v>281</v>
      </c>
      <c r="P23" s="531"/>
      <c r="Q23" s="531"/>
      <c r="R23" s="545"/>
      <c r="S23" s="532"/>
    </row>
    <row r="24" spans="1:19" ht="14.4" customHeight="1" x14ac:dyDescent="0.3">
      <c r="A24" s="526" t="s">
        <v>1823</v>
      </c>
      <c r="B24" s="527" t="s">
        <v>1824</v>
      </c>
      <c r="C24" s="527" t="s">
        <v>977</v>
      </c>
      <c r="D24" s="527" t="s">
        <v>1819</v>
      </c>
      <c r="E24" s="527" t="s">
        <v>1832</v>
      </c>
      <c r="F24" s="527" t="s">
        <v>1837</v>
      </c>
      <c r="G24" s="527" t="s">
        <v>1838</v>
      </c>
      <c r="H24" s="531"/>
      <c r="I24" s="531"/>
      <c r="J24" s="527"/>
      <c r="K24" s="527"/>
      <c r="L24" s="531"/>
      <c r="M24" s="531"/>
      <c r="N24" s="527"/>
      <c r="O24" s="527"/>
      <c r="P24" s="531">
        <v>1</v>
      </c>
      <c r="Q24" s="531">
        <v>131</v>
      </c>
      <c r="R24" s="545"/>
      <c r="S24" s="532">
        <v>131</v>
      </c>
    </row>
    <row r="25" spans="1:19" ht="14.4" customHeight="1" x14ac:dyDescent="0.3">
      <c r="A25" s="526" t="s">
        <v>1823</v>
      </c>
      <c r="B25" s="527" t="s">
        <v>1824</v>
      </c>
      <c r="C25" s="527" t="s">
        <v>977</v>
      </c>
      <c r="D25" s="527" t="s">
        <v>1819</v>
      </c>
      <c r="E25" s="527" t="s">
        <v>1832</v>
      </c>
      <c r="F25" s="527" t="s">
        <v>1839</v>
      </c>
      <c r="G25" s="527" t="s">
        <v>1840</v>
      </c>
      <c r="H25" s="531"/>
      <c r="I25" s="531"/>
      <c r="J25" s="527"/>
      <c r="K25" s="527"/>
      <c r="L25" s="531"/>
      <c r="M25" s="531"/>
      <c r="N25" s="527"/>
      <c r="O25" s="527"/>
      <c r="P25" s="531">
        <v>30</v>
      </c>
      <c r="Q25" s="531">
        <v>8430</v>
      </c>
      <c r="R25" s="545"/>
      <c r="S25" s="532">
        <v>281</v>
      </c>
    </row>
    <row r="26" spans="1:19" ht="14.4" customHeight="1" x14ac:dyDescent="0.3">
      <c r="A26" s="526" t="s">
        <v>1823</v>
      </c>
      <c r="B26" s="527" t="s">
        <v>1824</v>
      </c>
      <c r="C26" s="527" t="s">
        <v>977</v>
      </c>
      <c r="D26" s="527" t="s">
        <v>1819</v>
      </c>
      <c r="E26" s="527" t="s">
        <v>1832</v>
      </c>
      <c r="F26" s="527" t="s">
        <v>1845</v>
      </c>
      <c r="G26" s="527" t="s">
        <v>1846</v>
      </c>
      <c r="H26" s="531"/>
      <c r="I26" s="531"/>
      <c r="J26" s="527"/>
      <c r="K26" s="527"/>
      <c r="L26" s="531"/>
      <c r="M26" s="531"/>
      <c r="N26" s="527"/>
      <c r="O26" s="527"/>
      <c r="P26" s="531">
        <v>1</v>
      </c>
      <c r="Q26" s="531">
        <v>742</v>
      </c>
      <c r="R26" s="545"/>
      <c r="S26" s="532">
        <v>742</v>
      </c>
    </row>
    <row r="27" spans="1:19" ht="14.4" customHeight="1" x14ac:dyDescent="0.3">
      <c r="A27" s="526" t="s">
        <v>1823</v>
      </c>
      <c r="B27" s="527" t="s">
        <v>1849</v>
      </c>
      <c r="C27" s="527" t="s">
        <v>502</v>
      </c>
      <c r="D27" s="527" t="s">
        <v>692</v>
      </c>
      <c r="E27" s="527" t="s">
        <v>1850</v>
      </c>
      <c r="F27" s="527" t="s">
        <v>1853</v>
      </c>
      <c r="G27" s="527" t="s">
        <v>664</v>
      </c>
      <c r="H27" s="531"/>
      <c r="I27" s="531"/>
      <c r="J27" s="527"/>
      <c r="K27" s="527"/>
      <c r="L27" s="531">
        <v>0.68</v>
      </c>
      <c r="M27" s="531">
        <v>1841.46</v>
      </c>
      <c r="N27" s="527">
        <v>1</v>
      </c>
      <c r="O27" s="527">
        <v>2708.0294117647059</v>
      </c>
      <c r="P27" s="531"/>
      <c r="Q27" s="531"/>
      <c r="R27" s="545"/>
      <c r="S27" s="532"/>
    </row>
    <row r="28" spans="1:19" ht="14.4" customHeight="1" x14ac:dyDescent="0.3">
      <c r="A28" s="526" t="s">
        <v>1823</v>
      </c>
      <c r="B28" s="527" t="s">
        <v>1849</v>
      </c>
      <c r="C28" s="527" t="s">
        <v>502</v>
      </c>
      <c r="D28" s="527" t="s">
        <v>692</v>
      </c>
      <c r="E28" s="527" t="s">
        <v>1850</v>
      </c>
      <c r="F28" s="527" t="s">
        <v>1854</v>
      </c>
      <c r="G28" s="527" t="s">
        <v>664</v>
      </c>
      <c r="H28" s="531"/>
      <c r="I28" s="531"/>
      <c r="J28" s="527"/>
      <c r="K28" s="527"/>
      <c r="L28" s="531">
        <v>0.60000000000000009</v>
      </c>
      <c r="M28" s="531">
        <v>4062.06</v>
      </c>
      <c r="N28" s="527">
        <v>1</v>
      </c>
      <c r="O28" s="527">
        <v>6770.0999999999985</v>
      </c>
      <c r="P28" s="531"/>
      <c r="Q28" s="531"/>
      <c r="R28" s="545"/>
      <c r="S28" s="532"/>
    </row>
    <row r="29" spans="1:19" ht="14.4" customHeight="1" x14ac:dyDescent="0.3">
      <c r="A29" s="526" t="s">
        <v>1823</v>
      </c>
      <c r="B29" s="527" t="s">
        <v>1849</v>
      </c>
      <c r="C29" s="527" t="s">
        <v>502</v>
      </c>
      <c r="D29" s="527" t="s">
        <v>692</v>
      </c>
      <c r="E29" s="527" t="s">
        <v>1850</v>
      </c>
      <c r="F29" s="527" t="s">
        <v>1855</v>
      </c>
      <c r="G29" s="527" t="s">
        <v>576</v>
      </c>
      <c r="H29" s="531"/>
      <c r="I29" s="531"/>
      <c r="J29" s="527"/>
      <c r="K29" s="527"/>
      <c r="L29" s="531">
        <v>1</v>
      </c>
      <c r="M29" s="531">
        <v>1004.82</v>
      </c>
      <c r="N29" s="527">
        <v>1</v>
      </c>
      <c r="O29" s="527">
        <v>1004.82</v>
      </c>
      <c r="P29" s="531">
        <v>1</v>
      </c>
      <c r="Q29" s="531">
        <v>1004.82</v>
      </c>
      <c r="R29" s="545">
        <v>1</v>
      </c>
      <c r="S29" s="532">
        <v>1004.82</v>
      </c>
    </row>
    <row r="30" spans="1:19" ht="14.4" customHeight="1" x14ac:dyDescent="0.3">
      <c r="A30" s="526" t="s">
        <v>1823</v>
      </c>
      <c r="B30" s="527" t="s">
        <v>1849</v>
      </c>
      <c r="C30" s="527" t="s">
        <v>502</v>
      </c>
      <c r="D30" s="527" t="s">
        <v>692</v>
      </c>
      <c r="E30" s="527" t="s">
        <v>1850</v>
      </c>
      <c r="F30" s="527" t="s">
        <v>1856</v>
      </c>
      <c r="G30" s="527" t="s">
        <v>610</v>
      </c>
      <c r="H30" s="531"/>
      <c r="I30" s="531"/>
      <c r="J30" s="527"/>
      <c r="K30" s="527"/>
      <c r="L30" s="531">
        <v>0.02</v>
      </c>
      <c r="M30" s="531">
        <v>197.75</v>
      </c>
      <c r="N30" s="527">
        <v>1</v>
      </c>
      <c r="O30" s="527">
        <v>9887.5</v>
      </c>
      <c r="P30" s="531"/>
      <c r="Q30" s="531"/>
      <c r="R30" s="545"/>
      <c r="S30" s="532"/>
    </row>
    <row r="31" spans="1:19" ht="14.4" customHeight="1" x14ac:dyDescent="0.3">
      <c r="A31" s="526" t="s">
        <v>1823</v>
      </c>
      <c r="B31" s="527" t="s">
        <v>1849</v>
      </c>
      <c r="C31" s="527" t="s">
        <v>502</v>
      </c>
      <c r="D31" s="527" t="s">
        <v>692</v>
      </c>
      <c r="E31" s="527" t="s">
        <v>1850</v>
      </c>
      <c r="F31" s="527" t="s">
        <v>1860</v>
      </c>
      <c r="G31" s="527" t="s">
        <v>571</v>
      </c>
      <c r="H31" s="531"/>
      <c r="I31" s="531"/>
      <c r="J31" s="527"/>
      <c r="K31" s="527"/>
      <c r="L31" s="531">
        <v>3</v>
      </c>
      <c r="M31" s="531">
        <v>2798.46</v>
      </c>
      <c r="N31" s="527">
        <v>1</v>
      </c>
      <c r="O31" s="527">
        <v>932.82</v>
      </c>
      <c r="P31" s="531">
        <v>2</v>
      </c>
      <c r="Q31" s="531">
        <v>1686.92</v>
      </c>
      <c r="R31" s="545">
        <v>0.60280297020504137</v>
      </c>
      <c r="S31" s="532">
        <v>843.46</v>
      </c>
    </row>
    <row r="32" spans="1:19" ht="14.4" customHeight="1" x14ac:dyDescent="0.3">
      <c r="A32" s="526" t="s">
        <v>1823</v>
      </c>
      <c r="B32" s="527" t="s">
        <v>1849</v>
      </c>
      <c r="C32" s="527" t="s">
        <v>502</v>
      </c>
      <c r="D32" s="527" t="s">
        <v>692</v>
      </c>
      <c r="E32" s="527" t="s">
        <v>1850</v>
      </c>
      <c r="F32" s="527" t="s">
        <v>1862</v>
      </c>
      <c r="G32" s="527" t="s">
        <v>584</v>
      </c>
      <c r="H32" s="531"/>
      <c r="I32" s="531"/>
      <c r="J32" s="527"/>
      <c r="K32" s="527"/>
      <c r="L32" s="531">
        <v>0.05</v>
      </c>
      <c r="M32" s="531">
        <v>221.35</v>
      </c>
      <c r="N32" s="527">
        <v>1</v>
      </c>
      <c r="O32" s="527">
        <v>4427</v>
      </c>
      <c r="P32" s="531"/>
      <c r="Q32" s="531"/>
      <c r="R32" s="545"/>
      <c r="S32" s="532"/>
    </row>
    <row r="33" spans="1:19" ht="14.4" customHeight="1" x14ac:dyDescent="0.3">
      <c r="A33" s="526" t="s">
        <v>1823</v>
      </c>
      <c r="B33" s="527" t="s">
        <v>1849</v>
      </c>
      <c r="C33" s="527" t="s">
        <v>502</v>
      </c>
      <c r="D33" s="527" t="s">
        <v>692</v>
      </c>
      <c r="E33" s="527" t="s">
        <v>1850</v>
      </c>
      <c r="F33" s="527" t="s">
        <v>1863</v>
      </c>
      <c r="G33" s="527" t="s">
        <v>584</v>
      </c>
      <c r="H33" s="531"/>
      <c r="I33" s="531"/>
      <c r="J33" s="527"/>
      <c r="K33" s="527"/>
      <c r="L33" s="531">
        <v>0.36</v>
      </c>
      <c r="M33" s="531">
        <v>3187.44</v>
      </c>
      <c r="N33" s="527">
        <v>1</v>
      </c>
      <c r="O33" s="527">
        <v>8854</v>
      </c>
      <c r="P33" s="531">
        <v>7.0000000000000007E-2</v>
      </c>
      <c r="Q33" s="531">
        <v>636.66</v>
      </c>
      <c r="R33" s="545">
        <v>0.199740230404337</v>
      </c>
      <c r="S33" s="532">
        <v>9095.1428571428551</v>
      </c>
    </row>
    <row r="34" spans="1:19" ht="14.4" customHeight="1" x14ac:dyDescent="0.3">
      <c r="A34" s="526" t="s">
        <v>1823</v>
      </c>
      <c r="B34" s="527" t="s">
        <v>1849</v>
      </c>
      <c r="C34" s="527" t="s">
        <v>502</v>
      </c>
      <c r="D34" s="527" t="s">
        <v>692</v>
      </c>
      <c r="E34" s="527" t="s">
        <v>1850</v>
      </c>
      <c r="F34" s="527" t="s">
        <v>1864</v>
      </c>
      <c r="G34" s="527" t="s">
        <v>649</v>
      </c>
      <c r="H34" s="531"/>
      <c r="I34" s="531"/>
      <c r="J34" s="527"/>
      <c r="K34" s="527"/>
      <c r="L34" s="531"/>
      <c r="M34" s="531"/>
      <c r="N34" s="527"/>
      <c r="O34" s="527"/>
      <c r="P34" s="531">
        <v>0.1</v>
      </c>
      <c r="Q34" s="531">
        <v>194.93</v>
      </c>
      <c r="R34" s="545"/>
      <c r="S34" s="532">
        <v>1949.3</v>
      </c>
    </row>
    <row r="35" spans="1:19" ht="14.4" customHeight="1" x14ac:dyDescent="0.3">
      <c r="A35" s="526" t="s">
        <v>1823</v>
      </c>
      <c r="B35" s="527" t="s">
        <v>1849</v>
      </c>
      <c r="C35" s="527" t="s">
        <v>502</v>
      </c>
      <c r="D35" s="527" t="s">
        <v>692</v>
      </c>
      <c r="E35" s="527" t="s">
        <v>1850</v>
      </c>
      <c r="F35" s="527" t="s">
        <v>1865</v>
      </c>
      <c r="G35" s="527" t="s">
        <v>584</v>
      </c>
      <c r="H35" s="531">
        <v>1.2000000000000002</v>
      </c>
      <c r="I35" s="531">
        <v>2124.96</v>
      </c>
      <c r="J35" s="527">
        <v>0.61538461538461542</v>
      </c>
      <c r="K35" s="527">
        <v>1770.7999999999997</v>
      </c>
      <c r="L35" s="531">
        <v>1.9500000000000002</v>
      </c>
      <c r="M35" s="531">
        <v>3453.06</v>
      </c>
      <c r="N35" s="527">
        <v>1</v>
      </c>
      <c r="O35" s="527">
        <v>1770.7999999999997</v>
      </c>
      <c r="P35" s="531">
        <v>1.5</v>
      </c>
      <c r="Q35" s="531">
        <v>2728.56</v>
      </c>
      <c r="R35" s="545">
        <v>0.79018609581067223</v>
      </c>
      <c r="S35" s="532">
        <v>1819.04</v>
      </c>
    </row>
    <row r="36" spans="1:19" ht="14.4" customHeight="1" x14ac:dyDescent="0.3">
      <c r="A36" s="526" t="s">
        <v>1823</v>
      </c>
      <c r="B36" s="527" t="s">
        <v>1849</v>
      </c>
      <c r="C36" s="527" t="s">
        <v>502</v>
      </c>
      <c r="D36" s="527" t="s">
        <v>692</v>
      </c>
      <c r="E36" s="527" t="s">
        <v>1850</v>
      </c>
      <c r="F36" s="527" t="s">
        <v>1866</v>
      </c>
      <c r="G36" s="527" t="s">
        <v>578</v>
      </c>
      <c r="H36" s="531">
        <v>0.55000000000000004</v>
      </c>
      <c r="I36" s="531">
        <v>208.62</v>
      </c>
      <c r="J36" s="527"/>
      <c r="K36" s="527">
        <v>379.30909090909091</v>
      </c>
      <c r="L36" s="531"/>
      <c r="M36" s="531"/>
      <c r="N36" s="527"/>
      <c r="O36" s="527"/>
      <c r="P36" s="531"/>
      <c r="Q36" s="531"/>
      <c r="R36" s="545"/>
      <c r="S36" s="532"/>
    </row>
    <row r="37" spans="1:19" ht="14.4" customHeight="1" x14ac:dyDescent="0.3">
      <c r="A37" s="526" t="s">
        <v>1823</v>
      </c>
      <c r="B37" s="527" t="s">
        <v>1849</v>
      </c>
      <c r="C37" s="527" t="s">
        <v>502</v>
      </c>
      <c r="D37" s="527" t="s">
        <v>692</v>
      </c>
      <c r="E37" s="527" t="s">
        <v>1850</v>
      </c>
      <c r="F37" s="527" t="s">
        <v>1868</v>
      </c>
      <c r="G37" s="527" t="s">
        <v>584</v>
      </c>
      <c r="H37" s="531"/>
      <c r="I37" s="531"/>
      <c r="J37" s="527"/>
      <c r="K37" s="527"/>
      <c r="L37" s="531">
        <v>0.1</v>
      </c>
      <c r="M37" s="531">
        <v>3541.6099999999997</v>
      </c>
      <c r="N37" s="527">
        <v>1</v>
      </c>
      <c r="O37" s="527">
        <v>35416.099999999991</v>
      </c>
      <c r="P37" s="531">
        <v>0.05</v>
      </c>
      <c r="Q37" s="531">
        <v>1782.65</v>
      </c>
      <c r="R37" s="545">
        <v>0.50334452410062103</v>
      </c>
      <c r="S37" s="532">
        <v>35653</v>
      </c>
    </row>
    <row r="38" spans="1:19" ht="14.4" customHeight="1" x14ac:dyDescent="0.3">
      <c r="A38" s="526" t="s">
        <v>1823</v>
      </c>
      <c r="B38" s="527" t="s">
        <v>1849</v>
      </c>
      <c r="C38" s="527" t="s">
        <v>502</v>
      </c>
      <c r="D38" s="527" t="s">
        <v>692</v>
      </c>
      <c r="E38" s="527" t="s">
        <v>1832</v>
      </c>
      <c r="F38" s="527" t="s">
        <v>1891</v>
      </c>
      <c r="G38" s="527" t="s">
        <v>1892</v>
      </c>
      <c r="H38" s="531">
        <v>29</v>
      </c>
      <c r="I38" s="531">
        <v>6003</v>
      </c>
      <c r="J38" s="527">
        <v>1.1742957746478873</v>
      </c>
      <c r="K38" s="527">
        <v>207</v>
      </c>
      <c r="L38" s="531">
        <v>24</v>
      </c>
      <c r="M38" s="531">
        <v>5112</v>
      </c>
      <c r="N38" s="527">
        <v>1</v>
      </c>
      <c r="O38" s="527">
        <v>213</v>
      </c>
      <c r="P38" s="531">
        <v>22</v>
      </c>
      <c r="Q38" s="531">
        <v>4686</v>
      </c>
      <c r="R38" s="545">
        <v>0.91666666666666663</v>
      </c>
      <c r="S38" s="532">
        <v>213</v>
      </c>
    </row>
    <row r="39" spans="1:19" ht="14.4" customHeight="1" x14ac:dyDescent="0.3">
      <c r="A39" s="526" t="s">
        <v>1823</v>
      </c>
      <c r="B39" s="527" t="s">
        <v>1849</v>
      </c>
      <c r="C39" s="527" t="s">
        <v>502</v>
      </c>
      <c r="D39" s="527" t="s">
        <v>692</v>
      </c>
      <c r="E39" s="527" t="s">
        <v>1832</v>
      </c>
      <c r="F39" s="527" t="s">
        <v>1893</v>
      </c>
      <c r="G39" s="527" t="s">
        <v>1894</v>
      </c>
      <c r="H39" s="531">
        <v>33</v>
      </c>
      <c r="I39" s="531">
        <v>4983</v>
      </c>
      <c r="J39" s="527">
        <v>1.0046370967741935</v>
      </c>
      <c r="K39" s="527">
        <v>151</v>
      </c>
      <c r="L39" s="531">
        <v>32</v>
      </c>
      <c r="M39" s="531">
        <v>4960</v>
      </c>
      <c r="N39" s="527">
        <v>1</v>
      </c>
      <c r="O39" s="527">
        <v>155</v>
      </c>
      <c r="P39" s="531">
        <v>42</v>
      </c>
      <c r="Q39" s="531">
        <v>6510</v>
      </c>
      <c r="R39" s="545">
        <v>1.3125</v>
      </c>
      <c r="S39" s="532">
        <v>155</v>
      </c>
    </row>
    <row r="40" spans="1:19" ht="14.4" customHeight="1" x14ac:dyDescent="0.3">
      <c r="A40" s="526" t="s">
        <v>1823</v>
      </c>
      <c r="B40" s="527" t="s">
        <v>1849</v>
      </c>
      <c r="C40" s="527" t="s">
        <v>502</v>
      </c>
      <c r="D40" s="527" t="s">
        <v>692</v>
      </c>
      <c r="E40" s="527" t="s">
        <v>1832</v>
      </c>
      <c r="F40" s="527" t="s">
        <v>1895</v>
      </c>
      <c r="G40" s="527" t="s">
        <v>1896</v>
      </c>
      <c r="H40" s="531">
        <v>42</v>
      </c>
      <c r="I40" s="531">
        <v>7686</v>
      </c>
      <c r="J40" s="527">
        <v>1.2455031599416626</v>
      </c>
      <c r="K40" s="527">
        <v>183</v>
      </c>
      <c r="L40" s="531">
        <v>33</v>
      </c>
      <c r="M40" s="531">
        <v>6171</v>
      </c>
      <c r="N40" s="527">
        <v>1</v>
      </c>
      <c r="O40" s="527">
        <v>187</v>
      </c>
      <c r="P40" s="531">
        <v>22</v>
      </c>
      <c r="Q40" s="531">
        <v>4114</v>
      </c>
      <c r="R40" s="545">
        <v>0.66666666666666663</v>
      </c>
      <c r="S40" s="532">
        <v>187</v>
      </c>
    </row>
    <row r="41" spans="1:19" ht="14.4" customHeight="1" x14ac:dyDescent="0.3">
      <c r="A41" s="526" t="s">
        <v>1823</v>
      </c>
      <c r="B41" s="527" t="s">
        <v>1849</v>
      </c>
      <c r="C41" s="527" t="s">
        <v>502</v>
      </c>
      <c r="D41" s="527" t="s">
        <v>692</v>
      </c>
      <c r="E41" s="527" t="s">
        <v>1832</v>
      </c>
      <c r="F41" s="527" t="s">
        <v>1897</v>
      </c>
      <c r="G41" s="527" t="s">
        <v>1898</v>
      </c>
      <c r="H41" s="531">
        <v>30</v>
      </c>
      <c r="I41" s="531">
        <v>3750</v>
      </c>
      <c r="J41" s="527">
        <v>1.7233455882352942</v>
      </c>
      <c r="K41" s="527">
        <v>125</v>
      </c>
      <c r="L41" s="531">
        <v>17</v>
      </c>
      <c r="M41" s="531">
        <v>2176</v>
      </c>
      <c r="N41" s="527">
        <v>1</v>
      </c>
      <c r="O41" s="527">
        <v>128</v>
      </c>
      <c r="P41" s="531">
        <v>15</v>
      </c>
      <c r="Q41" s="531">
        <v>1920</v>
      </c>
      <c r="R41" s="545">
        <v>0.88235294117647056</v>
      </c>
      <c r="S41" s="532">
        <v>128</v>
      </c>
    </row>
    <row r="42" spans="1:19" ht="14.4" customHeight="1" x14ac:dyDescent="0.3">
      <c r="A42" s="526" t="s">
        <v>1823</v>
      </c>
      <c r="B42" s="527" t="s">
        <v>1849</v>
      </c>
      <c r="C42" s="527" t="s">
        <v>502</v>
      </c>
      <c r="D42" s="527" t="s">
        <v>692</v>
      </c>
      <c r="E42" s="527" t="s">
        <v>1832</v>
      </c>
      <c r="F42" s="527" t="s">
        <v>1899</v>
      </c>
      <c r="G42" s="527" t="s">
        <v>1900</v>
      </c>
      <c r="H42" s="531">
        <v>123</v>
      </c>
      <c r="I42" s="531">
        <v>26937</v>
      </c>
      <c r="J42" s="527">
        <v>0.86901958254024581</v>
      </c>
      <c r="K42" s="527">
        <v>219</v>
      </c>
      <c r="L42" s="531">
        <v>139</v>
      </c>
      <c r="M42" s="531">
        <v>30997</v>
      </c>
      <c r="N42" s="527">
        <v>1</v>
      </c>
      <c r="O42" s="527">
        <v>223</v>
      </c>
      <c r="P42" s="531">
        <v>46</v>
      </c>
      <c r="Q42" s="531">
        <v>10258</v>
      </c>
      <c r="R42" s="545">
        <v>0.33093525179856115</v>
      </c>
      <c r="S42" s="532">
        <v>223</v>
      </c>
    </row>
    <row r="43" spans="1:19" ht="14.4" customHeight="1" x14ac:dyDescent="0.3">
      <c r="A43" s="526" t="s">
        <v>1823</v>
      </c>
      <c r="B43" s="527" t="s">
        <v>1849</v>
      </c>
      <c r="C43" s="527" t="s">
        <v>502</v>
      </c>
      <c r="D43" s="527" t="s">
        <v>692</v>
      </c>
      <c r="E43" s="527" t="s">
        <v>1832</v>
      </c>
      <c r="F43" s="527" t="s">
        <v>1901</v>
      </c>
      <c r="G43" s="527" t="s">
        <v>1902</v>
      </c>
      <c r="H43" s="531">
        <v>8</v>
      </c>
      <c r="I43" s="531">
        <v>1752</v>
      </c>
      <c r="J43" s="527">
        <v>0.87294469357249627</v>
      </c>
      <c r="K43" s="527">
        <v>219</v>
      </c>
      <c r="L43" s="531">
        <v>9</v>
      </c>
      <c r="M43" s="531">
        <v>2007</v>
      </c>
      <c r="N43" s="527">
        <v>1</v>
      </c>
      <c r="O43" s="527">
        <v>223</v>
      </c>
      <c r="P43" s="531">
        <v>15</v>
      </c>
      <c r="Q43" s="531">
        <v>3345</v>
      </c>
      <c r="R43" s="545">
        <v>1.6666666666666667</v>
      </c>
      <c r="S43" s="532">
        <v>223</v>
      </c>
    </row>
    <row r="44" spans="1:19" ht="14.4" customHeight="1" x14ac:dyDescent="0.3">
      <c r="A44" s="526" t="s">
        <v>1823</v>
      </c>
      <c r="B44" s="527" t="s">
        <v>1849</v>
      </c>
      <c r="C44" s="527" t="s">
        <v>502</v>
      </c>
      <c r="D44" s="527" t="s">
        <v>692</v>
      </c>
      <c r="E44" s="527" t="s">
        <v>1832</v>
      </c>
      <c r="F44" s="527" t="s">
        <v>1905</v>
      </c>
      <c r="G44" s="527" t="s">
        <v>1906</v>
      </c>
      <c r="H44" s="531">
        <v>48</v>
      </c>
      <c r="I44" s="531">
        <v>10608</v>
      </c>
      <c r="J44" s="527">
        <v>0.73666666666666669</v>
      </c>
      <c r="K44" s="527">
        <v>221</v>
      </c>
      <c r="L44" s="531">
        <v>64</v>
      </c>
      <c r="M44" s="531">
        <v>14400</v>
      </c>
      <c r="N44" s="527">
        <v>1</v>
      </c>
      <c r="O44" s="527">
        <v>225</v>
      </c>
      <c r="P44" s="531">
        <v>76</v>
      </c>
      <c r="Q44" s="531">
        <v>17100</v>
      </c>
      <c r="R44" s="545">
        <v>1.1875</v>
      </c>
      <c r="S44" s="532">
        <v>225</v>
      </c>
    </row>
    <row r="45" spans="1:19" ht="14.4" customHeight="1" x14ac:dyDescent="0.3">
      <c r="A45" s="526" t="s">
        <v>1823</v>
      </c>
      <c r="B45" s="527" t="s">
        <v>1849</v>
      </c>
      <c r="C45" s="527" t="s">
        <v>502</v>
      </c>
      <c r="D45" s="527" t="s">
        <v>692</v>
      </c>
      <c r="E45" s="527" t="s">
        <v>1832</v>
      </c>
      <c r="F45" s="527" t="s">
        <v>1923</v>
      </c>
      <c r="G45" s="527" t="s">
        <v>1924</v>
      </c>
      <c r="H45" s="531">
        <v>19</v>
      </c>
      <c r="I45" s="531">
        <v>6403</v>
      </c>
      <c r="J45" s="527">
        <v>0.31999000499750124</v>
      </c>
      <c r="K45" s="527">
        <v>337</v>
      </c>
      <c r="L45" s="531">
        <v>58</v>
      </c>
      <c r="M45" s="531">
        <v>20010</v>
      </c>
      <c r="N45" s="527">
        <v>1</v>
      </c>
      <c r="O45" s="527">
        <v>345</v>
      </c>
      <c r="P45" s="531">
        <v>60</v>
      </c>
      <c r="Q45" s="531">
        <v>20700</v>
      </c>
      <c r="R45" s="545">
        <v>1.0344827586206897</v>
      </c>
      <c r="S45" s="532">
        <v>345</v>
      </c>
    </row>
    <row r="46" spans="1:19" ht="14.4" customHeight="1" x14ac:dyDescent="0.3">
      <c r="A46" s="526" t="s">
        <v>1823</v>
      </c>
      <c r="B46" s="527" t="s">
        <v>1849</v>
      </c>
      <c r="C46" s="527" t="s">
        <v>502</v>
      </c>
      <c r="D46" s="527" t="s">
        <v>692</v>
      </c>
      <c r="E46" s="527" t="s">
        <v>1832</v>
      </c>
      <c r="F46" s="527" t="s">
        <v>1925</v>
      </c>
      <c r="G46" s="527" t="s">
        <v>1926</v>
      </c>
      <c r="H46" s="531">
        <v>1</v>
      </c>
      <c r="I46" s="531">
        <v>837</v>
      </c>
      <c r="J46" s="527">
        <v>0.23996559633027523</v>
      </c>
      <c r="K46" s="527">
        <v>837</v>
      </c>
      <c r="L46" s="531">
        <v>4</v>
      </c>
      <c r="M46" s="531">
        <v>3488</v>
      </c>
      <c r="N46" s="527">
        <v>1</v>
      </c>
      <c r="O46" s="527">
        <v>872</v>
      </c>
      <c r="P46" s="531">
        <v>8</v>
      </c>
      <c r="Q46" s="531">
        <v>6984</v>
      </c>
      <c r="R46" s="545">
        <v>2.0022935779816513</v>
      </c>
      <c r="S46" s="532">
        <v>873</v>
      </c>
    </row>
    <row r="47" spans="1:19" ht="14.4" customHeight="1" x14ac:dyDescent="0.3">
      <c r="A47" s="526" t="s">
        <v>1823</v>
      </c>
      <c r="B47" s="527" t="s">
        <v>1849</v>
      </c>
      <c r="C47" s="527" t="s">
        <v>502</v>
      </c>
      <c r="D47" s="527" t="s">
        <v>692</v>
      </c>
      <c r="E47" s="527" t="s">
        <v>1832</v>
      </c>
      <c r="F47" s="527" t="s">
        <v>1929</v>
      </c>
      <c r="G47" s="527" t="s">
        <v>1930</v>
      </c>
      <c r="H47" s="531"/>
      <c r="I47" s="531"/>
      <c r="J47" s="527"/>
      <c r="K47" s="527"/>
      <c r="L47" s="531">
        <v>2</v>
      </c>
      <c r="M47" s="531">
        <v>2586</v>
      </c>
      <c r="N47" s="527">
        <v>1</v>
      </c>
      <c r="O47" s="527">
        <v>1293</v>
      </c>
      <c r="P47" s="531">
        <v>2</v>
      </c>
      <c r="Q47" s="531">
        <v>2588</v>
      </c>
      <c r="R47" s="545">
        <v>1.0007733952049498</v>
      </c>
      <c r="S47" s="532">
        <v>1294</v>
      </c>
    </row>
    <row r="48" spans="1:19" ht="14.4" customHeight="1" x14ac:dyDescent="0.3">
      <c r="A48" s="526" t="s">
        <v>1823</v>
      </c>
      <c r="B48" s="527" t="s">
        <v>1849</v>
      </c>
      <c r="C48" s="527" t="s">
        <v>502</v>
      </c>
      <c r="D48" s="527" t="s">
        <v>692</v>
      </c>
      <c r="E48" s="527" t="s">
        <v>1832</v>
      </c>
      <c r="F48" s="527" t="s">
        <v>1931</v>
      </c>
      <c r="G48" s="527" t="s">
        <v>1932</v>
      </c>
      <c r="H48" s="531"/>
      <c r="I48" s="531"/>
      <c r="J48" s="527"/>
      <c r="K48" s="527"/>
      <c r="L48" s="531"/>
      <c r="M48" s="531"/>
      <c r="N48" s="527"/>
      <c r="O48" s="527"/>
      <c r="P48" s="531">
        <v>2</v>
      </c>
      <c r="Q48" s="531">
        <v>2356</v>
      </c>
      <c r="R48" s="545"/>
      <c r="S48" s="532">
        <v>1178</v>
      </c>
    </row>
    <row r="49" spans="1:19" ht="14.4" customHeight="1" x14ac:dyDescent="0.3">
      <c r="A49" s="526" t="s">
        <v>1823</v>
      </c>
      <c r="B49" s="527" t="s">
        <v>1849</v>
      </c>
      <c r="C49" s="527" t="s">
        <v>502</v>
      </c>
      <c r="D49" s="527" t="s">
        <v>692</v>
      </c>
      <c r="E49" s="527" t="s">
        <v>1832</v>
      </c>
      <c r="F49" s="527" t="s">
        <v>1933</v>
      </c>
      <c r="G49" s="527" t="s">
        <v>1934</v>
      </c>
      <c r="H49" s="531"/>
      <c r="I49" s="531"/>
      <c r="J49" s="527"/>
      <c r="K49" s="527"/>
      <c r="L49" s="531">
        <v>66</v>
      </c>
      <c r="M49" s="531">
        <v>340362</v>
      </c>
      <c r="N49" s="527">
        <v>1</v>
      </c>
      <c r="O49" s="527">
        <v>5157</v>
      </c>
      <c r="P49" s="531">
        <v>79</v>
      </c>
      <c r="Q49" s="531">
        <v>407403</v>
      </c>
      <c r="R49" s="545">
        <v>1.196969696969697</v>
      </c>
      <c r="S49" s="532">
        <v>5157</v>
      </c>
    </row>
    <row r="50" spans="1:19" ht="14.4" customHeight="1" x14ac:dyDescent="0.3">
      <c r="A50" s="526" t="s">
        <v>1823</v>
      </c>
      <c r="B50" s="527" t="s">
        <v>1849</v>
      </c>
      <c r="C50" s="527" t="s">
        <v>502</v>
      </c>
      <c r="D50" s="527" t="s">
        <v>692</v>
      </c>
      <c r="E50" s="527" t="s">
        <v>1832</v>
      </c>
      <c r="F50" s="527" t="s">
        <v>1937</v>
      </c>
      <c r="G50" s="527" t="s">
        <v>1938</v>
      </c>
      <c r="H50" s="531"/>
      <c r="I50" s="531"/>
      <c r="J50" s="527"/>
      <c r="K50" s="527"/>
      <c r="L50" s="531"/>
      <c r="M50" s="531"/>
      <c r="N50" s="527"/>
      <c r="O50" s="527"/>
      <c r="P50" s="531">
        <v>1</v>
      </c>
      <c r="Q50" s="531">
        <v>5620</v>
      </c>
      <c r="R50" s="545"/>
      <c r="S50" s="532">
        <v>5620</v>
      </c>
    </row>
    <row r="51" spans="1:19" ht="14.4" customHeight="1" x14ac:dyDescent="0.3">
      <c r="A51" s="526" t="s">
        <v>1823</v>
      </c>
      <c r="B51" s="527" t="s">
        <v>1849</v>
      </c>
      <c r="C51" s="527" t="s">
        <v>502</v>
      </c>
      <c r="D51" s="527" t="s">
        <v>692</v>
      </c>
      <c r="E51" s="527" t="s">
        <v>1832</v>
      </c>
      <c r="F51" s="527" t="s">
        <v>1941</v>
      </c>
      <c r="G51" s="527" t="s">
        <v>1942</v>
      </c>
      <c r="H51" s="531">
        <v>145</v>
      </c>
      <c r="I51" s="531">
        <v>25375</v>
      </c>
      <c r="J51" s="527">
        <v>0.75453464168896822</v>
      </c>
      <c r="K51" s="527">
        <v>175</v>
      </c>
      <c r="L51" s="531">
        <v>190</v>
      </c>
      <c r="M51" s="531">
        <v>33630</v>
      </c>
      <c r="N51" s="527">
        <v>1</v>
      </c>
      <c r="O51" s="527">
        <v>177</v>
      </c>
      <c r="P51" s="531">
        <v>175</v>
      </c>
      <c r="Q51" s="531">
        <v>30975</v>
      </c>
      <c r="R51" s="545">
        <v>0.92105263157894735</v>
      </c>
      <c r="S51" s="532">
        <v>177</v>
      </c>
    </row>
    <row r="52" spans="1:19" ht="14.4" customHeight="1" x14ac:dyDescent="0.3">
      <c r="A52" s="526" t="s">
        <v>1823</v>
      </c>
      <c r="B52" s="527" t="s">
        <v>1849</v>
      </c>
      <c r="C52" s="527" t="s">
        <v>502</v>
      </c>
      <c r="D52" s="527" t="s">
        <v>692</v>
      </c>
      <c r="E52" s="527" t="s">
        <v>1832</v>
      </c>
      <c r="F52" s="527" t="s">
        <v>1943</v>
      </c>
      <c r="G52" s="527" t="s">
        <v>1944</v>
      </c>
      <c r="H52" s="531">
        <v>16</v>
      </c>
      <c r="I52" s="531">
        <v>32016</v>
      </c>
      <c r="J52" s="527">
        <v>0.29495872641509435</v>
      </c>
      <c r="K52" s="527">
        <v>2001</v>
      </c>
      <c r="L52" s="531">
        <v>53</v>
      </c>
      <c r="M52" s="531">
        <v>108544</v>
      </c>
      <c r="N52" s="527">
        <v>1</v>
      </c>
      <c r="O52" s="527">
        <v>2048</v>
      </c>
      <c r="P52" s="531">
        <v>54</v>
      </c>
      <c r="Q52" s="531">
        <v>110646</v>
      </c>
      <c r="R52" s="545">
        <v>1.0193654186320755</v>
      </c>
      <c r="S52" s="532">
        <v>2049</v>
      </c>
    </row>
    <row r="53" spans="1:19" ht="14.4" customHeight="1" x14ac:dyDescent="0.3">
      <c r="A53" s="526" t="s">
        <v>1823</v>
      </c>
      <c r="B53" s="527" t="s">
        <v>1849</v>
      </c>
      <c r="C53" s="527" t="s">
        <v>502</v>
      </c>
      <c r="D53" s="527" t="s">
        <v>692</v>
      </c>
      <c r="E53" s="527" t="s">
        <v>1832</v>
      </c>
      <c r="F53" s="527" t="s">
        <v>1945</v>
      </c>
      <c r="G53" s="527" t="s">
        <v>1946</v>
      </c>
      <c r="H53" s="531">
        <v>19</v>
      </c>
      <c r="I53" s="531">
        <v>6403</v>
      </c>
      <c r="J53" s="527">
        <v>0.36391020176186417</v>
      </c>
      <c r="K53" s="527">
        <v>337</v>
      </c>
      <c r="L53" s="531">
        <v>51</v>
      </c>
      <c r="M53" s="531">
        <v>17595</v>
      </c>
      <c r="N53" s="527">
        <v>1</v>
      </c>
      <c r="O53" s="527">
        <v>345</v>
      </c>
      <c r="P53" s="531">
        <v>53</v>
      </c>
      <c r="Q53" s="531">
        <v>18285</v>
      </c>
      <c r="R53" s="545">
        <v>1.0392156862745099</v>
      </c>
      <c r="S53" s="532">
        <v>345</v>
      </c>
    </row>
    <row r="54" spans="1:19" ht="14.4" customHeight="1" x14ac:dyDescent="0.3">
      <c r="A54" s="526" t="s">
        <v>1823</v>
      </c>
      <c r="B54" s="527" t="s">
        <v>1849</v>
      </c>
      <c r="C54" s="527" t="s">
        <v>502</v>
      </c>
      <c r="D54" s="527" t="s">
        <v>692</v>
      </c>
      <c r="E54" s="527" t="s">
        <v>1832</v>
      </c>
      <c r="F54" s="527" t="s">
        <v>1947</v>
      </c>
      <c r="G54" s="527" t="s">
        <v>1948</v>
      </c>
      <c r="H54" s="531"/>
      <c r="I54" s="531"/>
      <c r="J54" s="527"/>
      <c r="K54" s="527"/>
      <c r="L54" s="531"/>
      <c r="M54" s="531"/>
      <c r="N54" s="527"/>
      <c r="O54" s="527"/>
      <c r="P54" s="531">
        <v>1</v>
      </c>
      <c r="Q54" s="531">
        <v>308</v>
      </c>
      <c r="R54" s="545"/>
      <c r="S54" s="532">
        <v>308</v>
      </c>
    </row>
    <row r="55" spans="1:19" ht="14.4" customHeight="1" x14ac:dyDescent="0.3">
      <c r="A55" s="526" t="s">
        <v>1823</v>
      </c>
      <c r="B55" s="527" t="s">
        <v>1849</v>
      </c>
      <c r="C55" s="527" t="s">
        <v>502</v>
      </c>
      <c r="D55" s="527" t="s">
        <v>692</v>
      </c>
      <c r="E55" s="527" t="s">
        <v>1832</v>
      </c>
      <c r="F55" s="527" t="s">
        <v>1949</v>
      </c>
      <c r="G55" s="527" t="s">
        <v>1950</v>
      </c>
      <c r="H55" s="531"/>
      <c r="I55" s="531"/>
      <c r="J55" s="527"/>
      <c r="K55" s="527"/>
      <c r="L55" s="531">
        <v>9</v>
      </c>
      <c r="M55" s="531">
        <v>24624</v>
      </c>
      <c r="N55" s="527">
        <v>1</v>
      </c>
      <c r="O55" s="527">
        <v>2736</v>
      </c>
      <c r="P55" s="531">
        <v>2</v>
      </c>
      <c r="Q55" s="531">
        <v>5474</v>
      </c>
      <c r="R55" s="545">
        <v>0.22230344379467187</v>
      </c>
      <c r="S55" s="532">
        <v>2737</v>
      </c>
    </row>
    <row r="56" spans="1:19" ht="14.4" customHeight="1" x14ac:dyDescent="0.3">
      <c r="A56" s="526" t="s">
        <v>1823</v>
      </c>
      <c r="B56" s="527" t="s">
        <v>1849</v>
      </c>
      <c r="C56" s="527" t="s">
        <v>502</v>
      </c>
      <c r="D56" s="527" t="s">
        <v>692</v>
      </c>
      <c r="E56" s="527" t="s">
        <v>1832</v>
      </c>
      <c r="F56" s="527" t="s">
        <v>1953</v>
      </c>
      <c r="G56" s="527" t="s">
        <v>1954</v>
      </c>
      <c r="H56" s="531">
        <v>2</v>
      </c>
      <c r="I56" s="531">
        <v>296</v>
      </c>
      <c r="J56" s="527">
        <v>0.96103896103896103</v>
      </c>
      <c r="K56" s="527">
        <v>148</v>
      </c>
      <c r="L56" s="531">
        <v>2</v>
      </c>
      <c r="M56" s="531">
        <v>308</v>
      </c>
      <c r="N56" s="527">
        <v>1</v>
      </c>
      <c r="O56" s="527">
        <v>154</v>
      </c>
      <c r="P56" s="531">
        <v>3</v>
      </c>
      <c r="Q56" s="531">
        <v>462</v>
      </c>
      <c r="R56" s="545">
        <v>1.5</v>
      </c>
      <c r="S56" s="532">
        <v>154</v>
      </c>
    </row>
    <row r="57" spans="1:19" ht="14.4" customHeight="1" x14ac:dyDescent="0.3">
      <c r="A57" s="526" t="s">
        <v>1823</v>
      </c>
      <c r="B57" s="527" t="s">
        <v>1849</v>
      </c>
      <c r="C57" s="527" t="s">
        <v>502</v>
      </c>
      <c r="D57" s="527" t="s">
        <v>692</v>
      </c>
      <c r="E57" s="527" t="s">
        <v>1832</v>
      </c>
      <c r="F57" s="527" t="s">
        <v>1959</v>
      </c>
      <c r="G57" s="527" t="s">
        <v>1960</v>
      </c>
      <c r="H57" s="531">
        <v>72</v>
      </c>
      <c r="I57" s="531">
        <v>10872</v>
      </c>
      <c r="J57" s="527">
        <v>0.94786399302528335</v>
      </c>
      <c r="K57" s="527">
        <v>151</v>
      </c>
      <c r="L57" s="531">
        <v>74</v>
      </c>
      <c r="M57" s="531">
        <v>11470</v>
      </c>
      <c r="N57" s="527">
        <v>1</v>
      </c>
      <c r="O57" s="527">
        <v>155</v>
      </c>
      <c r="P57" s="531">
        <v>22</v>
      </c>
      <c r="Q57" s="531">
        <v>3410</v>
      </c>
      <c r="R57" s="545">
        <v>0.29729729729729731</v>
      </c>
      <c r="S57" s="532">
        <v>155</v>
      </c>
    </row>
    <row r="58" spans="1:19" ht="14.4" customHeight="1" x14ac:dyDescent="0.3">
      <c r="A58" s="526" t="s">
        <v>1823</v>
      </c>
      <c r="B58" s="527" t="s">
        <v>1849</v>
      </c>
      <c r="C58" s="527" t="s">
        <v>502</v>
      </c>
      <c r="D58" s="527" t="s">
        <v>692</v>
      </c>
      <c r="E58" s="527" t="s">
        <v>1832</v>
      </c>
      <c r="F58" s="527" t="s">
        <v>1961</v>
      </c>
      <c r="G58" s="527" t="s">
        <v>1962</v>
      </c>
      <c r="H58" s="531">
        <v>34</v>
      </c>
      <c r="I58" s="531">
        <v>6630</v>
      </c>
      <c r="J58" s="527">
        <v>1.5143901324805848</v>
      </c>
      <c r="K58" s="527">
        <v>195</v>
      </c>
      <c r="L58" s="531">
        <v>22</v>
      </c>
      <c r="M58" s="531">
        <v>4378</v>
      </c>
      <c r="N58" s="527">
        <v>1</v>
      </c>
      <c r="O58" s="527">
        <v>199</v>
      </c>
      <c r="P58" s="531">
        <v>7</v>
      </c>
      <c r="Q58" s="531">
        <v>1393</v>
      </c>
      <c r="R58" s="545">
        <v>0.31818181818181818</v>
      </c>
      <c r="S58" s="532">
        <v>199</v>
      </c>
    </row>
    <row r="59" spans="1:19" ht="14.4" customHeight="1" x14ac:dyDescent="0.3">
      <c r="A59" s="526" t="s">
        <v>1823</v>
      </c>
      <c r="B59" s="527" t="s">
        <v>1849</v>
      </c>
      <c r="C59" s="527" t="s">
        <v>502</v>
      </c>
      <c r="D59" s="527" t="s">
        <v>692</v>
      </c>
      <c r="E59" s="527" t="s">
        <v>1832</v>
      </c>
      <c r="F59" s="527" t="s">
        <v>1963</v>
      </c>
      <c r="G59" s="527" t="s">
        <v>1964</v>
      </c>
      <c r="H59" s="531"/>
      <c r="I59" s="531"/>
      <c r="J59" s="527"/>
      <c r="K59" s="527"/>
      <c r="L59" s="531"/>
      <c r="M59" s="531"/>
      <c r="N59" s="527"/>
      <c r="O59" s="527"/>
      <c r="P59" s="531">
        <v>6</v>
      </c>
      <c r="Q59" s="531">
        <v>1224</v>
      </c>
      <c r="R59" s="545"/>
      <c r="S59" s="532">
        <v>204</v>
      </c>
    </row>
    <row r="60" spans="1:19" ht="14.4" customHeight="1" x14ac:dyDescent="0.3">
      <c r="A60" s="526" t="s">
        <v>1823</v>
      </c>
      <c r="B60" s="527" t="s">
        <v>1849</v>
      </c>
      <c r="C60" s="527" t="s">
        <v>502</v>
      </c>
      <c r="D60" s="527" t="s">
        <v>692</v>
      </c>
      <c r="E60" s="527" t="s">
        <v>1832</v>
      </c>
      <c r="F60" s="527" t="s">
        <v>1965</v>
      </c>
      <c r="G60" s="527" t="s">
        <v>1966</v>
      </c>
      <c r="H60" s="531">
        <v>1</v>
      </c>
      <c r="I60" s="531">
        <v>418</v>
      </c>
      <c r="J60" s="527">
        <v>0.49061032863849763</v>
      </c>
      <c r="K60" s="527">
        <v>418</v>
      </c>
      <c r="L60" s="531">
        <v>2</v>
      </c>
      <c r="M60" s="531">
        <v>852</v>
      </c>
      <c r="N60" s="527">
        <v>1</v>
      </c>
      <c r="O60" s="527">
        <v>426</v>
      </c>
      <c r="P60" s="531"/>
      <c r="Q60" s="531"/>
      <c r="R60" s="545"/>
      <c r="S60" s="532"/>
    </row>
    <row r="61" spans="1:19" ht="14.4" customHeight="1" x14ac:dyDescent="0.3">
      <c r="A61" s="526" t="s">
        <v>1823</v>
      </c>
      <c r="B61" s="527" t="s">
        <v>1849</v>
      </c>
      <c r="C61" s="527" t="s">
        <v>502</v>
      </c>
      <c r="D61" s="527" t="s">
        <v>692</v>
      </c>
      <c r="E61" s="527" t="s">
        <v>1832</v>
      </c>
      <c r="F61" s="527" t="s">
        <v>1969</v>
      </c>
      <c r="G61" s="527" t="s">
        <v>1970</v>
      </c>
      <c r="H61" s="531">
        <v>30</v>
      </c>
      <c r="I61" s="531">
        <v>4770</v>
      </c>
      <c r="J61" s="527">
        <v>1.0838445807770962</v>
      </c>
      <c r="K61" s="527">
        <v>159</v>
      </c>
      <c r="L61" s="531">
        <v>27</v>
      </c>
      <c r="M61" s="531">
        <v>4401</v>
      </c>
      <c r="N61" s="527">
        <v>1</v>
      </c>
      <c r="O61" s="527">
        <v>163</v>
      </c>
      <c r="P61" s="531">
        <v>41</v>
      </c>
      <c r="Q61" s="531">
        <v>6683</v>
      </c>
      <c r="R61" s="545">
        <v>1.5185185185185186</v>
      </c>
      <c r="S61" s="532">
        <v>163</v>
      </c>
    </row>
    <row r="62" spans="1:19" ht="14.4" customHeight="1" x14ac:dyDescent="0.3">
      <c r="A62" s="526" t="s">
        <v>1823</v>
      </c>
      <c r="B62" s="527" t="s">
        <v>1849</v>
      </c>
      <c r="C62" s="527" t="s">
        <v>502</v>
      </c>
      <c r="D62" s="527" t="s">
        <v>692</v>
      </c>
      <c r="E62" s="527" t="s">
        <v>1832</v>
      </c>
      <c r="F62" s="527" t="s">
        <v>1971</v>
      </c>
      <c r="G62" s="527" t="s">
        <v>1972</v>
      </c>
      <c r="H62" s="531">
        <v>1</v>
      </c>
      <c r="I62" s="531">
        <v>428</v>
      </c>
      <c r="J62" s="527"/>
      <c r="K62" s="527">
        <v>428</v>
      </c>
      <c r="L62" s="531"/>
      <c r="M62" s="531"/>
      <c r="N62" s="527"/>
      <c r="O62" s="527"/>
      <c r="P62" s="531"/>
      <c r="Q62" s="531"/>
      <c r="R62" s="545"/>
      <c r="S62" s="532"/>
    </row>
    <row r="63" spans="1:19" ht="14.4" customHeight="1" x14ac:dyDescent="0.3">
      <c r="A63" s="526" t="s">
        <v>1823</v>
      </c>
      <c r="B63" s="527" t="s">
        <v>1849</v>
      </c>
      <c r="C63" s="527" t="s">
        <v>502</v>
      </c>
      <c r="D63" s="527" t="s">
        <v>692</v>
      </c>
      <c r="E63" s="527" t="s">
        <v>1832</v>
      </c>
      <c r="F63" s="527" t="s">
        <v>1973</v>
      </c>
      <c r="G63" s="527" t="s">
        <v>1974</v>
      </c>
      <c r="H63" s="531">
        <v>8</v>
      </c>
      <c r="I63" s="531">
        <v>16984</v>
      </c>
      <c r="J63" s="527">
        <v>0.20217603504511583</v>
      </c>
      <c r="K63" s="527">
        <v>2123</v>
      </c>
      <c r="L63" s="531">
        <v>39</v>
      </c>
      <c r="M63" s="531">
        <v>84006</v>
      </c>
      <c r="N63" s="527">
        <v>1</v>
      </c>
      <c r="O63" s="527">
        <v>2154</v>
      </c>
      <c r="P63" s="531">
        <v>17</v>
      </c>
      <c r="Q63" s="531">
        <v>36635</v>
      </c>
      <c r="R63" s="545">
        <v>0.43609980239506702</v>
      </c>
      <c r="S63" s="532">
        <v>2155</v>
      </c>
    </row>
    <row r="64" spans="1:19" ht="14.4" customHeight="1" x14ac:dyDescent="0.3">
      <c r="A64" s="526" t="s">
        <v>1823</v>
      </c>
      <c r="B64" s="527" t="s">
        <v>1849</v>
      </c>
      <c r="C64" s="527" t="s">
        <v>502</v>
      </c>
      <c r="D64" s="527" t="s">
        <v>692</v>
      </c>
      <c r="E64" s="527" t="s">
        <v>1832</v>
      </c>
      <c r="F64" s="527" t="s">
        <v>1975</v>
      </c>
      <c r="G64" s="527" t="s">
        <v>1976</v>
      </c>
      <c r="H64" s="531">
        <v>6</v>
      </c>
      <c r="I64" s="531">
        <v>954</v>
      </c>
      <c r="J64" s="527">
        <v>0.97546012269938653</v>
      </c>
      <c r="K64" s="527">
        <v>159</v>
      </c>
      <c r="L64" s="531">
        <v>6</v>
      </c>
      <c r="M64" s="531">
        <v>978</v>
      </c>
      <c r="N64" s="527">
        <v>1</v>
      </c>
      <c r="O64" s="527">
        <v>163</v>
      </c>
      <c r="P64" s="531">
        <v>3</v>
      </c>
      <c r="Q64" s="531">
        <v>489</v>
      </c>
      <c r="R64" s="545">
        <v>0.5</v>
      </c>
      <c r="S64" s="532">
        <v>163</v>
      </c>
    </row>
    <row r="65" spans="1:19" ht="14.4" customHeight="1" x14ac:dyDescent="0.3">
      <c r="A65" s="526" t="s">
        <v>1823</v>
      </c>
      <c r="B65" s="527" t="s">
        <v>1849</v>
      </c>
      <c r="C65" s="527" t="s">
        <v>502</v>
      </c>
      <c r="D65" s="527" t="s">
        <v>692</v>
      </c>
      <c r="E65" s="527" t="s">
        <v>1832</v>
      </c>
      <c r="F65" s="527" t="s">
        <v>1977</v>
      </c>
      <c r="G65" s="527" t="s">
        <v>1978</v>
      </c>
      <c r="H65" s="531">
        <v>2</v>
      </c>
      <c r="I65" s="531">
        <v>1834</v>
      </c>
      <c r="J65" s="527"/>
      <c r="K65" s="527">
        <v>917</v>
      </c>
      <c r="L65" s="531"/>
      <c r="M65" s="531"/>
      <c r="N65" s="527"/>
      <c r="O65" s="527"/>
      <c r="P65" s="531"/>
      <c r="Q65" s="531"/>
      <c r="R65" s="545"/>
      <c r="S65" s="532"/>
    </row>
    <row r="66" spans="1:19" ht="14.4" customHeight="1" x14ac:dyDescent="0.3">
      <c r="A66" s="526" t="s">
        <v>1823</v>
      </c>
      <c r="B66" s="527" t="s">
        <v>1849</v>
      </c>
      <c r="C66" s="527" t="s">
        <v>502</v>
      </c>
      <c r="D66" s="527" t="s">
        <v>692</v>
      </c>
      <c r="E66" s="527" t="s">
        <v>1832</v>
      </c>
      <c r="F66" s="527" t="s">
        <v>1983</v>
      </c>
      <c r="G66" s="527" t="s">
        <v>1984</v>
      </c>
      <c r="H66" s="531"/>
      <c r="I66" s="531"/>
      <c r="J66" s="527"/>
      <c r="K66" s="527"/>
      <c r="L66" s="531"/>
      <c r="M66" s="531"/>
      <c r="N66" s="527"/>
      <c r="O66" s="527"/>
      <c r="P66" s="531">
        <v>1</v>
      </c>
      <c r="Q66" s="531">
        <v>259</v>
      </c>
      <c r="R66" s="545"/>
      <c r="S66" s="532">
        <v>259</v>
      </c>
    </row>
    <row r="67" spans="1:19" ht="14.4" customHeight="1" x14ac:dyDescent="0.3">
      <c r="A67" s="526" t="s">
        <v>1823</v>
      </c>
      <c r="B67" s="527" t="s">
        <v>1849</v>
      </c>
      <c r="C67" s="527" t="s">
        <v>502</v>
      </c>
      <c r="D67" s="527" t="s">
        <v>1807</v>
      </c>
      <c r="E67" s="527" t="s">
        <v>1850</v>
      </c>
      <c r="F67" s="527" t="s">
        <v>1851</v>
      </c>
      <c r="G67" s="527" t="s">
        <v>582</v>
      </c>
      <c r="H67" s="531">
        <v>2</v>
      </c>
      <c r="I67" s="531">
        <v>1711.28</v>
      </c>
      <c r="J67" s="527"/>
      <c r="K67" s="527">
        <v>855.64</v>
      </c>
      <c r="L67" s="531"/>
      <c r="M67" s="531"/>
      <c r="N67" s="527"/>
      <c r="O67" s="527"/>
      <c r="P67" s="531">
        <v>2</v>
      </c>
      <c r="Q67" s="531">
        <v>1711.28</v>
      </c>
      <c r="R67" s="545"/>
      <c r="S67" s="532">
        <v>855.64</v>
      </c>
    </row>
    <row r="68" spans="1:19" ht="14.4" customHeight="1" x14ac:dyDescent="0.3">
      <c r="A68" s="526" t="s">
        <v>1823</v>
      </c>
      <c r="B68" s="527" t="s">
        <v>1849</v>
      </c>
      <c r="C68" s="527" t="s">
        <v>502</v>
      </c>
      <c r="D68" s="527" t="s">
        <v>1807</v>
      </c>
      <c r="E68" s="527" t="s">
        <v>1850</v>
      </c>
      <c r="F68" s="527" t="s">
        <v>1852</v>
      </c>
      <c r="G68" s="527" t="s">
        <v>582</v>
      </c>
      <c r="H68" s="531">
        <v>86.02</v>
      </c>
      <c r="I68" s="531">
        <v>147202.71000000011</v>
      </c>
      <c r="J68" s="527">
        <v>1.279106612616139</v>
      </c>
      <c r="K68" s="527">
        <v>1711.2614508253907</v>
      </c>
      <c r="L68" s="531">
        <v>67.25</v>
      </c>
      <c r="M68" s="531">
        <v>115082.44000000005</v>
      </c>
      <c r="N68" s="527">
        <v>1</v>
      </c>
      <c r="O68" s="527">
        <v>1711.2630483271382</v>
      </c>
      <c r="P68" s="531">
        <v>77.5</v>
      </c>
      <c r="Q68" s="531">
        <v>132622.88000000003</v>
      </c>
      <c r="R68" s="545">
        <v>1.1524163026088079</v>
      </c>
      <c r="S68" s="532">
        <v>1711.2629677419359</v>
      </c>
    </row>
    <row r="69" spans="1:19" ht="14.4" customHeight="1" x14ac:dyDescent="0.3">
      <c r="A69" s="526" t="s">
        <v>1823</v>
      </c>
      <c r="B69" s="527" t="s">
        <v>1849</v>
      </c>
      <c r="C69" s="527" t="s">
        <v>502</v>
      </c>
      <c r="D69" s="527" t="s">
        <v>1807</v>
      </c>
      <c r="E69" s="527" t="s">
        <v>1850</v>
      </c>
      <c r="F69" s="527" t="s">
        <v>1853</v>
      </c>
      <c r="G69" s="527" t="s">
        <v>664</v>
      </c>
      <c r="H69" s="531">
        <v>134.87000000000003</v>
      </c>
      <c r="I69" s="531">
        <v>344684.34999999974</v>
      </c>
      <c r="J69" s="527">
        <v>0.80553309747381274</v>
      </c>
      <c r="K69" s="527">
        <v>2555.6784310817798</v>
      </c>
      <c r="L69" s="531">
        <v>157.97999999999999</v>
      </c>
      <c r="M69" s="531">
        <v>427895.95000000007</v>
      </c>
      <c r="N69" s="527">
        <v>1</v>
      </c>
      <c r="O69" s="527">
        <v>2708.5450689960762</v>
      </c>
      <c r="P69" s="531">
        <v>135.91000000000005</v>
      </c>
      <c r="Q69" s="531">
        <v>368089.06000000017</v>
      </c>
      <c r="R69" s="545">
        <v>0.86023029664104111</v>
      </c>
      <c r="S69" s="532">
        <v>2708.3294827459349</v>
      </c>
    </row>
    <row r="70" spans="1:19" ht="14.4" customHeight="1" x14ac:dyDescent="0.3">
      <c r="A70" s="526" t="s">
        <v>1823</v>
      </c>
      <c r="B70" s="527" t="s">
        <v>1849</v>
      </c>
      <c r="C70" s="527" t="s">
        <v>502</v>
      </c>
      <c r="D70" s="527" t="s">
        <v>1807</v>
      </c>
      <c r="E70" s="527" t="s">
        <v>1850</v>
      </c>
      <c r="F70" s="527" t="s">
        <v>1854</v>
      </c>
      <c r="G70" s="527" t="s">
        <v>664</v>
      </c>
      <c r="H70" s="531">
        <v>18.199999999999992</v>
      </c>
      <c r="I70" s="531">
        <v>116285.28999999998</v>
      </c>
      <c r="J70" s="527">
        <v>1.0223989974122913</v>
      </c>
      <c r="K70" s="527">
        <v>6389.3016483516503</v>
      </c>
      <c r="L70" s="531">
        <v>16.799999999999997</v>
      </c>
      <c r="M70" s="531">
        <v>113737.67999999996</v>
      </c>
      <c r="N70" s="527">
        <v>1</v>
      </c>
      <c r="O70" s="527">
        <v>6770.0999999999985</v>
      </c>
      <c r="P70" s="531">
        <v>18.199999999999996</v>
      </c>
      <c r="Q70" s="531">
        <v>123215.82</v>
      </c>
      <c r="R70" s="545">
        <v>1.0833333333333337</v>
      </c>
      <c r="S70" s="532">
        <v>6770.1000000000022</v>
      </c>
    </row>
    <row r="71" spans="1:19" ht="14.4" customHeight="1" x14ac:dyDescent="0.3">
      <c r="A71" s="526" t="s">
        <v>1823</v>
      </c>
      <c r="B71" s="527" t="s">
        <v>1849</v>
      </c>
      <c r="C71" s="527" t="s">
        <v>502</v>
      </c>
      <c r="D71" s="527" t="s">
        <v>1807</v>
      </c>
      <c r="E71" s="527" t="s">
        <v>1850</v>
      </c>
      <c r="F71" s="527" t="s">
        <v>1855</v>
      </c>
      <c r="G71" s="527" t="s">
        <v>576</v>
      </c>
      <c r="H71" s="531">
        <v>197.24999999999989</v>
      </c>
      <c r="I71" s="531">
        <v>187652.12999999995</v>
      </c>
      <c r="J71" s="527">
        <v>1.5683757687064395</v>
      </c>
      <c r="K71" s="527">
        <v>951.34159695817516</v>
      </c>
      <c r="L71" s="531">
        <v>119.85000000000002</v>
      </c>
      <c r="M71" s="531">
        <v>119647.43000000002</v>
      </c>
      <c r="N71" s="527">
        <v>1</v>
      </c>
      <c r="O71" s="527">
        <v>998.30980392156857</v>
      </c>
      <c r="P71" s="531">
        <v>143.23999999999998</v>
      </c>
      <c r="Q71" s="531">
        <v>143926.35000000006</v>
      </c>
      <c r="R71" s="545">
        <v>1.2029205307627588</v>
      </c>
      <c r="S71" s="532">
        <v>1004.7916084892494</v>
      </c>
    </row>
    <row r="72" spans="1:19" ht="14.4" customHeight="1" x14ac:dyDescent="0.3">
      <c r="A72" s="526" t="s">
        <v>1823</v>
      </c>
      <c r="B72" s="527" t="s">
        <v>1849</v>
      </c>
      <c r="C72" s="527" t="s">
        <v>502</v>
      </c>
      <c r="D72" s="527" t="s">
        <v>1807</v>
      </c>
      <c r="E72" s="527" t="s">
        <v>1850</v>
      </c>
      <c r="F72" s="527" t="s">
        <v>1856</v>
      </c>
      <c r="G72" s="527" t="s">
        <v>610</v>
      </c>
      <c r="H72" s="531"/>
      <c r="I72" s="531"/>
      <c r="J72" s="527"/>
      <c r="K72" s="527"/>
      <c r="L72" s="531">
        <v>3.7699999999999987</v>
      </c>
      <c r="M72" s="531">
        <v>37277.260000000017</v>
      </c>
      <c r="N72" s="527">
        <v>1</v>
      </c>
      <c r="O72" s="527">
        <v>9887.8673740053127</v>
      </c>
      <c r="P72" s="531">
        <v>8.5600000000000023</v>
      </c>
      <c r="Q72" s="531">
        <v>83951.239999999962</v>
      </c>
      <c r="R72" s="545">
        <v>2.2520764669935485</v>
      </c>
      <c r="S72" s="532">
        <v>9807.387850467283</v>
      </c>
    </row>
    <row r="73" spans="1:19" ht="14.4" customHeight="1" x14ac:dyDescent="0.3">
      <c r="A73" s="526" t="s">
        <v>1823</v>
      </c>
      <c r="B73" s="527" t="s">
        <v>1849</v>
      </c>
      <c r="C73" s="527" t="s">
        <v>502</v>
      </c>
      <c r="D73" s="527" t="s">
        <v>1807</v>
      </c>
      <c r="E73" s="527" t="s">
        <v>1850</v>
      </c>
      <c r="F73" s="527" t="s">
        <v>1857</v>
      </c>
      <c r="G73" s="527" t="s">
        <v>1858</v>
      </c>
      <c r="H73" s="531"/>
      <c r="I73" s="531"/>
      <c r="J73" s="527"/>
      <c r="K73" s="527"/>
      <c r="L73" s="531"/>
      <c r="M73" s="531"/>
      <c r="N73" s="527"/>
      <c r="O73" s="527"/>
      <c r="P73" s="531">
        <v>0.02</v>
      </c>
      <c r="Q73" s="531">
        <v>96.46</v>
      </c>
      <c r="R73" s="545"/>
      <c r="S73" s="532">
        <v>4823</v>
      </c>
    </row>
    <row r="74" spans="1:19" ht="14.4" customHeight="1" x14ac:dyDescent="0.3">
      <c r="A74" s="526" t="s">
        <v>1823</v>
      </c>
      <c r="B74" s="527" t="s">
        <v>1849</v>
      </c>
      <c r="C74" s="527" t="s">
        <v>502</v>
      </c>
      <c r="D74" s="527" t="s">
        <v>1807</v>
      </c>
      <c r="E74" s="527" t="s">
        <v>1850</v>
      </c>
      <c r="F74" s="527" t="s">
        <v>1860</v>
      </c>
      <c r="G74" s="527" t="s">
        <v>571</v>
      </c>
      <c r="H74" s="531">
        <v>389.61</v>
      </c>
      <c r="I74" s="531">
        <v>363435.92000000045</v>
      </c>
      <c r="J74" s="527">
        <v>0.8590042317022113</v>
      </c>
      <c r="K74" s="527">
        <v>932.81979415312856</v>
      </c>
      <c r="L74" s="531">
        <v>453.56000000000006</v>
      </c>
      <c r="M74" s="531">
        <v>423089.79000000062</v>
      </c>
      <c r="N74" s="527">
        <v>1</v>
      </c>
      <c r="O74" s="527">
        <v>932.81989152482709</v>
      </c>
      <c r="P74" s="531">
        <v>414.36000000000013</v>
      </c>
      <c r="Q74" s="531">
        <v>349495.99000000028</v>
      </c>
      <c r="R74" s="545">
        <v>0.82605630828387466</v>
      </c>
      <c r="S74" s="532">
        <v>843.45976928274968</v>
      </c>
    </row>
    <row r="75" spans="1:19" ht="14.4" customHeight="1" x14ac:dyDescent="0.3">
      <c r="A75" s="526" t="s">
        <v>1823</v>
      </c>
      <c r="B75" s="527" t="s">
        <v>1849</v>
      </c>
      <c r="C75" s="527" t="s">
        <v>502</v>
      </c>
      <c r="D75" s="527" t="s">
        <v>1807</v>
      </c>
      <c r="E75" s="527" t="s">
        <v>1850</v>
      </c>
      <c r="F75" s="527" t="s">
        <v>1861</v>
      </c>
      <c r="G75" s="527" t="s">
        <v>571</v>
      </c>
      <c r="H75" s="531">
        <v>0.5</v>
      </c>
      <c r="I75" s="531">
        <v>888.48</v>
      </c>
      <c r="J75" s="527">
        <v>8.7781281862803207E-2</v>
      </c>
      <c r="K75" s="527">
        <v>1776.96</v>
      </c>
      <c r="L75" s="531">
        <v>6</v>
      </c>
      <c r="M75" s="531">
        <v>10121.52</v>
      </c>
      <c r="N75" s="527">
        <v>1</v>
      </c>
      <c r="O75" s="527">
        <v>1686.92</v>
      </c>
      <c r="P75" s="531">
        <v>3.5</v>
      </c>
      <c r="Q75" s="531">
        <v>5904.22</v>
      </c>
      <c r="R75" s="545">
        <v>0.58333333333333337</v>
      </c>
      <c r="S75" s="532">
        <v>1686.92</v>
      </c>
    </row>
    <row r="76" spans="1:19" ht="14.4" customHeight="1" x14ac:dyDescent="0.3">
      <c r="A76" s="526" t="s">
        <v>1823</v>
      </c>
      <c r="B76" s="527" t="s">
        <v>1849</v>
      </c>
      <c r="C76" s="527" t="s">
        <v>502</v>
      </c>
      <c r="D76" s="527" t="s">
        <v>1807</v>
      </c>
      <c r="E76" s="527" t="s">
        <v>1850</v>
      </c>
      <c r="F76" s="527" t="s">
        <v>1862</v>
      </c>
      <c r="G76" s="527" t="s">
        <v>584</v>
      </c>
      <c r="H76" s="531">
        <v>0.43000000000000005</v>
      </c>
      <c r="I76" s="531">
        <v>1903.61</v>
      </c>
      <c r="J76" s="527">
        <v>0.55844155844155852</v>
      </c>
      <c r="K76" s="527">
        <v>4426.9999999999991</v>
      </c>
      <c r="L76" s="531">
        <v>0.77</v>
      </c>
      <c r="M76" s="531">
        <v>3408.7899999999995</v>
      </c>
      <c r="N76" s="527">
        <v>1</v>
      </c>
      <c r="O76" s="527">
        <v>4426.9999999999991</v>
      </c>
      <c r="P76" s="531">
        <v>0.06</v>
      </c>
      <c r="Q76" s="531">
        <v>272.85000000000002</v>
      </c>
      <c r="R76" s="545">
        <v>8.0043065134549229E-2</v>
      </c>
      <c r="S76" s="532">
        <v>4547.5000000000009</v>
      </c>
    </row>
    <row r="77" spans="1:19" ht="14.4" customHeight="1" x14ac:dyDescent="0.3">
      <c r="A77" s="526" t="s">
        <v>1823</v>
      </c>
      <c r="B77" s="527" t="s">
        <v>1849</v>
      </c>
      <c r="C77" s="527" t="s">
        <v>502</v>
      </c>
      <c r="D77" s="527" t="s">
        <v>1807</v>
      </c>
      <c r="E77" s="527" t="s">
        <v>1850</v>
      </c>
      <c r="F77" s="527" t="s">
        <v>1863</v>
      </c>
      <c r="G77" s="527" t="s">
        <v>584</v>
      </c>
      <c r="H77" s="531">
        <v>4.660000000000001</v>
      </c>
      <c r="I77" s="531">
        <v>41153.39</v>
      </c>
      <c r="J77" s="527">
        <v>0.78712936242226916</v>
      </c>
      <c r="K77" s="527">
        <v>8831.1995708154482</v>
      </c>
      <c r="L77" s="531">
        <v>5.9199999999999964</v>
      </c>
      <c r="M77" s="531">
        <v>52282.87999999999</v>
      </c>
      <c r="N77" s="527">
        <v>1</v>
      </c>
      <c r="O77" s="527">
        <v>8831.567567567572</v>
      </c>
      <c r="P77" s="531">
        <v>6.2200000000000033</v>
      </c>
      <c r="Q77" s="531">
        <v>56571.820000000022</v>
      </c>
      <c r="R77" s="545">
        <v>1.0820333539391869</v>
      </c>
      <c r="S77" s="532">
        <v>9095.1479099678436</v>
      </c>
    </row>
    <row r="78" spans="1:19" ht="14.4" customHeight="1" x14ac:dyDescent="0.3">
      <c r="A78" s="526" t="s">
        <v>1823</v>
      </c>
      <c r="B78" s="527" t="s">
        <v>1849</v>
      </c>
      <c r="C78" s="527" t="s">
        <v>502</v>
      </c>
      <c r="D78" s="527" t="s">
        <v>1807</v>
      </c>
      <c r="E78" s="527" t="s">
        <v>1850</v>
      </c>
      <c r="F78" s="527" t="s">
        <v>1864</v>
      </c>
      <c r="G78" s="527" t="s">
        <v>649</v>
      </c>
      <c r="H78" s="531">
        <v>2.8000000000000003</v>
      </c>
      <c r="I78" s="531">
        <v>5458.04</v>
      </c>
      <c r="J78" s="527">
        <v>1.2698461445399107</v>
      </c>
      <c r="K78" s="527">
        <v>1949.2999999999997</v>
      </c>
      <c r="L78" s="531">
        <v>2.2100000000000004</v>
      </c>
      <c r="M78" s="531">
        <v>4298.1900000000005</v>
      </c>
      <c r="N78" s="527">
        <v>1</v>
      </c>
      <c r="O78" s="527">
        <v>1944.8823529411764</v>
      </c>
      <c r="P78" s="531">
        <v>0.99999999999999989</v>
      </c>
      <c r="Q78" s="531">
        <v>1949.3000000000004</v>
      </c>
      <c r="R78" s="545">
        <v>0.45351648019282537</v>
      </c>
      <c r="S78" s="532">
        <v>1949.3000000000006</v>
      </c>
    </row>
    <row r="79" spans="1:19" ht="14.4" customHeight="1" x14ac:dyDescent="0.3">
      <c r="A79" s="526" t="s">
        <v>1823</v>
      </c>
      <c r="B79" s="527" t="s">
        <v>1849</v>
      </c>
      <c r="C79" s="527" t="s">
        <v>502</v>
      </c>
      <c r="D79" s="527" t="s">
        <v>1807</v>
      </c>
      <c r="E79" s="527" t="s">
        <v>1850</v>
      </c>
      <c r="F79" s="527" t="s">
        <v>1865</v>
      </c>
      <c r="G79" s="527" t="s">
        <v>584</v>
      </c>
      <c r="H79" s="531">
        <v>157.37</v>
      </c>
      <c r="I79" s="531">
        <v>278644.24000000011</v>
      </c>
      <c r="J79" s="527">
        <v>0.67005717234019935</v>
      </c>
      <c r="K79" s="527">
        <v>1770.6312511914603</v>
      </c>
      <c r="L79" s="531">
        <v>234.83999999999992</v>
      </c>
      <c r="M79" s="531">
        <v>415851.44000000006</v>
      </c>
      <c r="N79" s="527">
        <v>1</v>
      </c>
      <c r="O79" s="527">
        <v>1770.7862374382566</v>
      </c>
      <c r="P79" s="531">
        <v>115.51999999999994</v>
      </c>
      <c r="Q79" s="531">
        <v>210094.61000000004</v>
      </c>
      <c r="R79" s="545">
        <v>0.50521554043434358</v>
      </c>
      <c r="S79" s="532">
        <v>1818.6860283933531</v>
      </c>
    </row>
    <row r="80" spans="1:19" ht="14.4" customHeight="1" x14ac:dyDescent="0.3">
      <c r="A80" s="526" t="s">
        <v>1823</v>
      </c>
      <c r="B80" s="527" t="s">
        <v>1849</v>
      </c>
      <c r="C80" s="527" t="s">
        <v>502</v>
      </c>
      <c r="D80" s="527" t="s">
        <v>1807</v>
      </c>
      <c r="E80" s="527" t="s">
        <v>1850</v>
      </c>
      <c r="F80" s="527" t="s">
        <v>1866</v>
      </c>
      <c r="G80" s="527" t="s">
        <v>578</v>
      </c>
      <c r="H80" s="531">
        <v>1.3</v>
      </c>
      <c r="I80" s="531">
        <v>513.86999999999989</v>
      </c>
      <c r="J80" s="527">
        <v>0.43929148465082873</v>
      </c>
      <c r="K80" s="527">
        <v>395.28461538461528</v>
      </c>
      <c r="L80" s="531">
        <v>2.2599999999999993</v>
      </c>
      <c r="M80" s="531">
        <v>1169.77</v>
      </c>
      <c r="N80" s="527">
        <v>1</v>
      </c>
      <c r="O80" s="527">
        <v>517.5973451327435</v>
      </c>
      <c r="P80" s="531">
        <v>1.8999999999999997</v>
      </c>
      <c r="Q80" s="531">
        <v>983.43999999999994</v>
      </c>
      <c r="R80" s="545">
        <v>0.84071227677235694</v>
      </c>
      <c r="S80" s="532">
        <v>517.6</v>
      </c>
    </row>
    <row r="81" spans="1:19" ht="14.4" customHeight="1" x14ac:dyDescent="0.3">
      <c r="A81" s="526" t="s">
        <v>1823</v>
      </c>
      <c r="B81" s="527" t="s">
        <v>1849</v>
      </c>
      <c r="C81" s="527" t="s">
        <v>502</v>
      </c>
      <c r="D81" s="527" t="s">
        <v>1807</v>
      </c>
      <c r="E81" s="527" t="s">
        <v>1850</v>
      </c>
      <c r="F81" s="527" t="s">
        <v>1867</v>
      </c>
      <c r="G81" s="527" t="s">
        <v>580</v>
      </c>
      <c r="H81" s="531">
        <v>37.489999999999974</v>
      </c>
      <c r="I81" s="531">
        <v>33879.099999999962</v>
      </c>
      <c r="J81" s="527">
        <v>0.92640642923453187</v>
      </c>
      <c r="K81" s="527">
        <v>903.68364897305912</v>
      </c>
      <c r="L81" s="531">
        <v>40.459999999999987</v>
      </c>
      <c r="M81" s="531">
        <v>36570.449999999975</v>
      </c>
      <c r="N81" s="527">
        <v>1</v>
      </c>
      <c r="O81" s="527">
        <v>903.86678200692006</v>
      </c>
      <c r="P81" s="531">
        <v>41.379999999999988</v>
      </c>
      <c r="Q81" s="531">
        <v>37394.67000000002</v>
      </c>
      <c r="R81" s="545">
        <v>1.0225378686890658</v>
      </c>
      <c r="S81" s="532">
        <v>903.68946350894225</v>
      </c>
    </row>
    <row r="82" spans="1:19" ht="14.4" customHeight="1" x14ac:dyDescent="0.3">
      <c r="A82" s="526" t="s">
        <v>1823</v>
      </c>
      <c r="B82" s="527" t="s">
        <v>1849</v>
      </c>
      <c r="C82" s="527" t="s">
        <v>502</v>
      </c>
      <c r="D82" s="527" t="s">
        <v>1807</v>
      </c>
      <c r="E82" s="527" t="s">
        <v>1850</v>
      </c>
      <c r="F82" s="527" t="s">
        <v>1868</v>
      </c>
      <c r="G82" s="527" t="s">
        <v>584</v>
      </c>
      <c r="H82" s="531">
        <v>19.789999999999974</v>
      </c>
      <c r="I82" s="531">
        <v>643545.88999999943</v>
      </c>
      <c r="J82" s="527">
        <v>0.98226920639711879</v>
      </c>
      <c r="K82" s="527">
        <v>32518.741283476516</v>
      </c>
      <c r="L82" s="531">
        <v>20.269999999999978</v>
      </c>
      <c r="M82" s="531">
        <v>655162.43999999948</v>
      </c>
      <c r="N82" s="527">
        <v>1</v>
      </c>
      <c r="O82" s="527">
        <v>32321.777997039968</v>
      </c>
      <c r="P82" s="531">
        <v>23.479999999999954</v>
      </c>
      <c r="Q82" s="531">
        <v>777125.50999999908</v>
      </c>
      <c r="R82" s="545">
        <v>1.186156993370987</v>
      </c>
      <c r="S82" s="532">
        <v>33097.338586030688</v>
      </c>
    </row>
    <row r="83" spans="1:19" ht="14.4" customHeight="1" x14ac:dyDescent="0.3">
      <c r="A83" s="526" t="s">
        <v>1823</v>
      </c>
      <c r="B83" s="527" t="s">
        <v>1849</v>
      </c>
      <c r="C83" s="527" t="s">
        <v>502</v>
      </c>
      <c r="D83" s="527" t="s">
        <v>1807</v>
      </c>
      <c r="E83" s="527" t="s">
        <v>1825</v>
      </c>
      <c r="F83" s="527" t="s">
        <v>1869</v>
      </c>
      <c r="G83" s="527" t="s">
        <v>1870</v>
      </c>
      <c r="H83" s="531"/>
      <c r="I83" s="531"/>
      <c r="J83" s="527"/>
      <c r="K83" s="527"/>
      <c r="L83" s="531">
        <v>1</v>
      </c>
      <c r="M83" s="531">
        <v>2050.3000000000002</v>
      </c>
      <c r="N83" s="527">
        <v>1</v>
      </c>
      <c r="O83" s="527">
        <v>2050.3000000000002</v>
      </c>
      <c r="P83" s="531"/>
      <c r="Q83" s="531"/>
      <c r="R83" s="545"/>
      <c r="S83" s="532"/>
    </row>
    <row r="84" spans="1:19" ht="14.4" customHeight="1" x14ac:dyDescent="0.3">
      <c r="A84" s="526" t="s">
        <v>1823</v>
      </c>
      <c r="B84" s="527" t="s">
        <v>1849</v>
      </c>
      <c r="C84" s="527" t="s">
        <v>502</v>
      </c>
      <c r="D84" s="527" t="s">
        <v>1807</v>
      </c>
      <c r="E84" s="527" t="s">
        <v>1825</v>
      </c>
      <c r="F84" s="527" t="s">
        <v>1871</v>
      </c>
      <c r="G84" s="527" t="s">
        <v>1872</v>
      </c>
      <c r="H84" s="531"/>
      <c r="I84" s="531"/>
      <c r="J84" s="527"/>
      <c r="K84" s="527"/>
      <c r="L84" s="531">
        <v>1</v>
      </c>
      <c r="M84" s="531">
        <v>129.19999999999999</v>
      </c>
      <c r="N84" s="527">
        <v>1</v>
      </c>
      <c r="O84" s="527">
        <v>129.19999999999999</v>
      </c>
      <c r="P84" s="531"/>
      <c r="Q84" s="531"/>
      <c r="R84" s="545"/>
      <c r="S84" s="532"/>
    </row>
    <row r="85" spans="1:19" ht="14.4" customHeight="1" x14ac:dyDescent="0.3">
      <c r="A85" s="526" t="s">
        <v>1823</v>
      </c>
      <c r="B85" s="527" t="s">
        <v>1849</v>
      </c>
      <c r="C85" s="527" t="s">
        <v>502</v>
      </c>
      <c r="D85" s="527" t="s">
        <v>1807</v>
      </c>
      <c r="E85" s="527" t="s">
        <v>1825</v>
      </c>
      <c r="F85" s="527" t="s">
        <v>1873</v>
      </c>
      <c r="G85" s="527" t="s">
        <v>1874</v>
      </c>
      <c r="H85" s="531"/>
      <c r="I85" s="531"/>
      <c r="J85" s="527"/>
      <c r="K85" s="527"/>
      <c r="L85" s="531">
        <v>1</v>
      </c>
      <c r="M85" s="531">
        <v>131</v>
      </c>
      <c r="N85" s="527">
        <v>1</v>
      </c>
      <c r="O85" s="527">
        <v>131</v>
      </c>
      <c r="P85" s="531"/>
      <c r="Q85" s="531"/>
      <c r="R85" s="545"/>
      <c r="S85" s="532"/>
    </row>
    <row r="86" spans="1:19" ht="14.4" customHeight="1" x14ac:dyDescent="0.3">
      <c r="A86" s="526" t="s">
        <v>1823</v>
      </c>
      <c r="B86" s="527" t="s">
        <v>1849</v>
      </c>
      <c r="C86" s="527" t="s">
        <v>502</v>
      </c>
      <c r="D86" s="527" t="s">
        <v>1807</v>
      </c>
      <c r="E86" s="527" t="s">
        <v>1825</v>
      </c>
      <c r="F86" s="527" t="s">
        <v>1875</v>
      </c>
      <c r="G86" s="527" t="s">
        <v>1876</v>
      </c>
      <c r="H86" s="531"/>
      <c r="I86" s="531"/>
      <c r="J86" s="527"/>
      <c r="K86" s="527"/>
      <c r="L86" s="531">
        <v>1</v>
      </c>
      <c r="M86" s="531">
        <v>136.69999999999999</v>
      </c>
      <c r="N86" s="527">
        <v>1</v>
      </c>
      <c r="O86" s="527">
        <v>136.69999999999999</v>
      </c>
      <c r="P86" s="531"/>
      <c r="Q86" s="531"/>
      <c r="R86" s="545"/>
      <c r="S86" s="532"/>
    </row>
    <row r="87" spans="1:19" ht="14.4" customHeight="1" x14ac:dyDescent="0.3">
      <c r="A87" s="526" t="s">
        <v>1823</v>
      </c>
      <c r="B87" s="527" t="s">
        <v>1849</v>
      </c>
      <c r="C87" s="527" t="s">
        <v>502</v>
      </c>
      <c r="D87" s="527" t="s">
        <v>1807</v>
      </c>
      <c r="E87" s="527" t="s">
        <v>1825</v>
      </c>
      <c r="F87" s="527" t="s">
        <v>1826</v>
      </c>
      <c r="G87" s="527" t="s">
        <v>1827</v>
      </c>
      <c r="H87" s="531">
        <v>4</v>
      </c>
      <c r="I87" s="531">
        <v>3575.6</v>
      </c>
      <c r="J87" s="527">
        <v>0.79999999999999993</v>
      </c>
      <c r="K87" s="527">
        <v>893.9</v>
      </c>
      <c r="L87" s="531">
        <v>5</v>
      </c>
      <c r="M87" s="531">
        <v>4469.5</v>
      </c>
      <c r="N87" s="527">
        <v>1</v>
      </c>
      <c r="O87" s="527">
        <v>893.9</v>
      </c>
      <c r="P87" s="531">
        <v>4</v>
      </c>
      <c r="Q87" s="531">
        <v>3575.6</v>
      </c>
      <c r="R87" s="545">
        <v>0.79999999999999993</v>
      </c>
      <c r="S87" s="532">
        <v>893.9</v>
      </c>
    </row>
    <row r="88" spans="1:19" ht="14.4" customHeight="1" x14ac:dyDescent="0.3">
      <c r="A88" s="526" t="s">
        <v>1823</v>
      </c>
      <c r="B88" s="527" t="s">
        <v>1849</v>
      </c>
      <c r="C88" s="527" t="s">
        <v>502</v>
      </c>
      <c r="D88" s="527" t="s">
        <v>1807</v>
      </c>
      <c r="E88" s="527" t="s">
        <v>1825</v>
      </c>
      <c r="F88" s="527" t="s">
        <v>1877</v>
      </c>
      <c r="G88" s="527" t="s">
        <v>1878</v>
      </c>
      <c r="H88" s="531"/>
      <c r="I88" s="531"/>
      <c r="J88" s="527"/>
      <c r="K88" s="527"/>
      <c r="L88" s="531"/>
      <c r="M88" s="531"/>
      <c r="N88" s="527"/>
      <c r="O88" s="527"/>
      <c r="P88" s="531">
        <v>1</v>
      </c>
      <c r="Q88" s="531">
        <v>893.9</v>
      </c>
      <c r="R88" s="545"/>
      <c r="S88" s="532">
        <v>893.9</v>
      </c>
    </row>
    <row r="89" spans="1:19" ht="14.4" customHeight="1" x14ac:dyDescent="0.3">
      <c r="A89" s="526" t="s">
        <v>1823</v>
      </c>
      <c r="B89" s="527" t="s">
        <v>1849</v>
      </c>
      <c r="C89" s="527" t="s">
        <v>502</v>
      </c>
      <c r="D89" s="527" t="s">
        <v>1807</v>
      </c>
      <c r="E89" s="527" t="s">
        <v>1825</v>
      </c>
      <c r="F89" s="527" t="s">
        <v>1828</v>
      </c>
      <c r="G89" s="527" t="s">
        <v>1829</v>
      </c>
      <c r="H89" s="531"/>
      <c r="I89" s="531"/>
      <c r="J89" s="527"/>
      <c r="K89" s="527"/>
      <c r="L89" s="531"/>
      <c r="M89" s="531"/>
      <c r="N89" s="527"/>
      <c r="O89" s="527"/>
      <c r="P89" s="531">
        <v>1</v>
      </c>
      <c r="Q89" s="531">
        <v>893.9</v>
      </c>
      <c r="R89" s="545"/>
      <c r="S89" s="532">
        <v>893.9</v>
      </c>
    </row>
    <row r="90" spans="1:19" ht="14.4" customHeight="1" x14ac:dyDescent="0.3">
      <c r="A90" s="526" t="s">
        <v>1823</v>
      </c>
      <c r="B90" s="527" t="s">
        <v>1849</v>
      </c>
      <c r="C90" s="527" t="s">
        <v>502</v>
      </c>
      <c r="D90" s="527" t="s">
        <v>1807</v>
      </c>
      <c r="E90" s="527" t="s">
        <v>1825</v>
      </c>
      <c r="F90" s="527" t="s">
        <v>1879</v>
      </c>
      <c r="G90" s="527" t="s">
        <v>1880</v>
      </c>
      <c r="H90" s="531"/>
      <c r="I90" s="531"/>
      <c r="J90" s="527"/>
      <c r="K90" s="527"/>
      <c r="L90" s="531">
        <v>6</v>
      </c>
      <c r="M90" s="531">
        <v>11049.719999999998</v>
      </c>
      <c r="N90" s="527">
        <v>1</v>
      </c>
      <c r="O90" s="527">
        <v>1841.6199999999997</v>
      </c>
      <c r="P90" s="531">
        <v>3</v>
      </c>
      <c r="Q90" s="531">
        <v>5524.86</v>
      </c>
      <c r="R90" s="545">
        <v>0.50000000000000011</v>
      </c>
      <c r="S90" s="532">
        <v>1841.62</v>
      </c>
    </row>
    <row r="91" spans="1:19" ht="14.4" customHeight="1" x14ac:dyDescent="0.3">
      <c r="A91" s="526" t="s">
        <v>1823</v>
      </c>
      <c r="B91" s="527" t="s">
        <v>1849</v>
      </c>
      <c r="C91" s="527" t="s">
        <v>502</v>
      </c>
      <c r="D91" s="527" t="s">
        <v>1807</v>
      </c>
      <c r="E91" s="527" t="s">
        <v>1825</v>
      </c>
      <c r="F91" s="527" t="s">
        <v>1881</v>
      </c>
      <c r="G91" s="527" t="s">
        <v>1882</v>
      </c>
      <c r="H91" s="531">
        <v>2</v>
      </c>
      <c r="I91" s="531">
        <v>18655.2</v>
      </c>
      <c r="J91" s="527"/>
      <c r="K91" s="527">
        <v>9327.6</v>
      </c>
      <c r="L91" s="531"/>
      <c r="M91" s="531"/>
      <c r="N91" s="527"/>
      <c r="O91" s="527"/>
      <c r="P91" s="531"/>
      <c r="Q91" s="531"/>
      <c r="R91" s="545"/>
      <c r="S91" s="532"/>
    </row>
    <row r="92" spans="1:19" ht="14.4" customHeight="1" x14ac:dyDescent="0.3">
      <c r="A92" s="526" t="s">
        <v>1823</v>
      </c>
      <c r="B92" s="527" t="s">
        <v>1849</v>
      </c>
      <c r="C92" s="527" t="s">
        <v>502</v>
      </c>
      <c r="D92" s="527" t="s">
        <v>1807</v>
      </c>
      <c r="E92" s="527" t="s">
        <v>1825</v>
      </c>
      <c r="F92" s="527" t="s">
        <v>1883</v>
      </c>
      <c r="G92" s="527" t="s">
        <v>1884</v>
      </c>
      <c r="H92" s="531"/>
      <c r="I92" s="531"/>
      <c r="J92" s="527"/>
      <c r="K92" s="527"/>
      <c r="L92" s="531">
        <v>1</v>
      </c>
      <c r="M92" s="531">
        <v>26500.21</v>
      </c>
      <c r="N92" s="527">
        <v>1</v>
      </c>
      <c r="O92" s="527">
        <v>26500.21</v>
      </c>
      <c r="P92" s="531"/>
      <c r="Q92" s="531"/>
      <c r="R92" s="545"/>
      <c r="S92" s="532"/>
    </row>
    <row r="93" spans="1:19" ht="14.4" customHeight="1" x14ac:dyDescent="0.3">
      <c r="A93" s="526" t="s">
        <v>1823</v>
      </c>
      <c r="B93" s="527" t="s">
        <v>1849</v>
      </c>
      <c r="C93" s="527" t="s">
        <v>502</v>
      </c>
      <c r="D93" s="527" t="s">
        <v>1807</v>
      </c>
      <c r="E93" s="527" t="s">
        <v>1825</v>
      </c>
      <c r="F93" s="527" t="s">
        <v>1885</v>
      </c>
      <c r="G93" s="527" t="s">
        <v>1886</v>
      </c>
      <c r="H93" s="531"/>
      <c r="I93" s="531"/>
      <c r="J93" s="527"/>
      <c r="K93" s="527"/>
      <c r="L93" s="531">
        <v>1</v>
      </c>
      <c r="M93" s="531">
        <v>6267.9</v>
      </c>
      <c r="N93" s="527">
        <v>1</v>
      </c>
      <c r="O93" s="527">
        <v>6267.9</v>
      </c>
      <c r="P93" s="531"/>
      <c r="Q93" s="531"/>
      <c r="R93" s="545"/>
      <c r="S93" s="532"/>
    </row>
    <row r="94" spans="1:19" ht="14.4" customHeight="1" x14ac:dyDescent="0.3">
      <c r="A94" s="526" t="s">
        <v>1823</v>
      </c>
      <c r="B94" s="527" t="s">
        <v>1849</v>
      </c>
      <c r="C94" s="527" t="s">
        <v>502</v>
      </c>
      <c r="D94" s="527" t="s">
        <v>1807</v>
      </c>
      <c r="E94" s="527" t="s">
        <v>1832</v>
      </c>
      <c r="F94" s="527" t="s">
        <v>1887</v>
      </c>
      <c r="G94" s="527" t="s">
        <v>1888</v>
      </c>
      <c r="H94" s="531">
        <v>42</v>
      </c>
      <c r="I94" s="531">
        <v>8274</v>
      </c>
      <c r="J94" s="527">
        <v>0.42937208095485208</v>
      </c>
      <c r="K94" s="527">
        <v>197</v>
      </c>
      <c r="L94" s="531">
        <v>94</v>
      </c>
      <c r="M94" s="531">
        <v>19270</v>
      </c>
      <c r="N94" s="527">
        <v>1</v>
      </c>
      <c r="O94" s="527">
        <v>205</v>
      </c>
      <c r="P94" s="531">
        <v>75</v>
      </c>
      <c r="Q94" s="531">
        <v>15375</v>
      </c>
      <c r="R94" s="545">
        <v>0.7978723404255319</v>
      </c>
      <c r="S94" s="532">
        <v>205</v>
      </c>
    </row>
    <row r="95" spans="1:19" ht="14.4" customHeight="1" x14ac:dyDescent="0.3">
      <c r="A95" s="526" t="s">
        <v>1823</v>
      </c>
      <c r="B95" s="527" t="s">
        <v>1849</v>
      </c>
      <c r="C95" s="527" t="s">
        <v>502</v>
      </c>
      <c r="D95" s="527" t="s">
        <v>1807</v>
      </c>
      <c r="E95" s="527" t="s">
        <v>1832</v>
      </c>
      <c r="F95" s="527" t="s">
        <v>1889</v>
      </c>
      <c r="G95" s="527" t="s">
        <v>1890</v>
      </c>
      <c r="H95" s="531"/>
      <c r="I95" s="531"/>
      <c r="J95" s="527"/>
      <c r="K95" s="527"/>
      <c r="L95" s="531">
        <v>60</v>
      </c>
      <c r="M95" s="531">
        <v>2220</v>
      </c>
      <c r="N95" s="527">
        <v>1</v>
      </c>
      <c r="O95" s="527">
        <v>37</v>
      </c>
      <c r="P95" s="531">
        <v>51</v>
      </c>
      <c r="Q95" s="531">
        <v>1887</v>
      </c>
      <c r="R95" s="545">
        <v>0.85</v>
      </c>
      <c r="S95" s="532">
        <v>37</v>
      </c>
    </row>
    <row r="96" spans="1:19" ht="14.4" customHeight="1" x14ac:dyDescent="0.3">
      <c r="A96" s="526" t="s">
        <v>1823</v>
      </c>
      <c r="B96" s="527" t="s">
        <v>1849</v>
      </c>
      <c r="C96" s="527" t="s">
        <v>502</v>
      </c>
      <c r="D96" s="527" t="s">
        <v>1807</v>
      </c>
      <c r="E96" s="527" t="s">
        <v>1832</v>
      </c>
      <c r="F96" s="527" t="s">
        <v>1891</v>
      </c>
      <c r="G96" s="527" t="s">
        <v>1892</v>
      </c>
      <c r="H96" s="531">
        <v>456</v>
      </c>
      <c r="I96" s="531">
        <v>94392</v>
      </c>
      <c r="J96" s="527">
        <v>1.1023754467101115</v>
      </c>
      <c r="K96" s="527">
        <v>207</v>
      </c>
      <c r="L96" s="531">
        <v>402</v>
      </c>
      <c r="M96" s="531">
        <v>85626</v>
      </c>
      <c r="N96" s="527">
        <v>1</v>
      </c>
      <c r="O96" s="527">
        <v>213</v>
      </c>
      <c r="P96" s="531">
        <v>296</v>
      </c>
      <c r="Q96" s="531">
        <v>63048</v>
      </c>
      <c r="R96" s="545">
        <v>0.73631840796019898</v>
      </c>
      <c r="S96" s="532">
        <v>213</v>
      </c>
    </row>
    <row r="97" spans="1:19" ht="14.4" customHeight="1" x14ac:dyDescent="0.3">
      <c r="A97" s="526" t="s">
        <v>1823</v>
      </c>
      <c r="B97" s="527" t="s">
        <v>1849</v>
      </c>
      <c r="C97" s="527" t="s">
        <v>502</v>
      </c>
      <c r="D97" s="527" t="s">
        <v>1807</v>
      </c>
      <c r="E97" s="527" t="s">
        <v>1832</v>
      </c>
      <c r="F97" s="527" t="s">
        <v>1893</v>
      </c>
      <c r="G97" s="527" t="s">
        <v>1894</v>
      </c>
      <c r="H97" s="531">
        <v>655</v>
      </c>
      <c r="I97" s="531">
        <v>98905</v>
      </c>
      <c r="J97" s="527">
        <v>0.87530421700075223</v>
      </c>
      <c r="K97" s="527">
        <v>151</v>
      </c>
      <c r="L97" s="531">
        <v>729</v>
      </c>
      <c r="M97" s="531">
        <v>112995</v>
      </c>
      <c r="N97" s="527">
        <v>1</v>
      </c>
      <c r="O97" s="527">
        <v>155</v>
      </c>
      <c r="P97" s="531">
        <v>656</v>
      </c>
      <c r="Q97" s="531">
        <v>101680</v>
      </c>
      <c r="R97" s="545">
        <v>0.89986282578875176</v>
      </c>
      <c r="S97" s="532">
        <v>155</v>
      </c>
    </row>
    <row r="98" spans="1:19" ht="14.4" customHeight="1" x14ac:dyDescent="0.3">
      <c r="A98" s="526" t="s">
        <v>1823</v>
      </c>
      <c r="B98" s="527" t="s">
        <v>1849</v>
      </c>
      <c r="C98" s="527" t="s">
        <v>502</v>
      </c>
      <c r="D98" s="527" t="s">
        <v>1807</v>
      </c>
      <c r="E98" s="527" t="s">
        <v>1832</v>
      </c>
      <c r="F98" s="527" t="s">
        <v>1895</v>
      </c>
      <c r="G98" s="527" t="s">
        <v>1896</v>
      </c>
      <c r="H98" s="531">
        <v>1027</v>
      </c>
      <c r="I98" s="531">
        <v>187941</v>
      </c>
      <c r="J98" s="527">
        <v>0.9054343113166643</v>
      </c>
      <c r="K98" s="527">
        <v>183</v>
      </c>
      <c r="L98" s="531">
        <v>1110</v>
      </c>
      <c r="M98" s="531">
        <v>207570</v>
      </c>
      <c r="N98" s="527">
        <v>1</v>
      </c>
      <c r="O98" s="527">
        <v>187</v>
      </c>
      <c r="P98" s="531">
        <v>977</v>
      </c>
      <c r="Q98" s="531">
        <v>182699</v>
      </c>
      <c r="R98" s="545">
        <v>0.88018018018018018</v>
      </c>
      <c r="S98" s="532">
        <v>187</v>
      </c>
    </row>
    <row r="99" spans="1:19" ht="14.4" customHeight="1" x14ac:dyDescent="0.3">
      <c r="A99" s="526" t="s">
        <v>1823</v>
      </c>
      <c r="B99" s="527" t="s">
        <v>1849</v>
      </c>
      <c r="C99" s="527" t="s">
        <v>502</v>
      </c>
      <c r="D99" s="527" t="s">
        <v>1807</v>
      </c>
      <c r="E99" s="527" t="s">
        <v>1832</v>
      </c>
      <c r="F99" s="527" t="s">
        <v>1897</v>
      </c>
      <c r="G99" s="527" t="s">
        <v>1898</v>
      </c>
      <c r="H99" s="531">
        <v>688</v>
      </c>
      <c r="I99" s="531">
        <v>86000</v>
      </c>
      <c r="J99" s="527">
        <v>0.86693548387096775</v>
      </c>
      <c r="K99" s="527">
        <v>125</v>
      </c>
      <c r="L99" s="531">
        <v>775</v>
      </c>
      <c r="M99" s="531">
        <v>99200</v>
      </c>
      <c r="N99" s="527">
        <v>1</v>
      </c>
      <c r="O99" s="527">
        <v>128</v>
      </c>
      <c r="P99" s="531">
        <v>746</v>
      </c>
      <c r="Q99" s="531">
        <v>95488</v>
      </c>
      <c r="R99" s="545">
        <v>0.96258064516129027</v>
      </c>
      <c r="S99" s="532">
        <v>128</v>
      </c>
    </row>
    <row r="100" spans="1:19" ht="14.4" customHeight="1" x14ac:dyDescent="0.3">
      <c r="A100" s="526" t="s">
        <v>1823</v>
      </c>
      <c r="B100" s="527" t="s">
        <v>1849</v>
      </c>
      <c r="C100" s="527" t="s">
        <v>502</v>
      </c>
      <c r="D100" s="527" t="s">
        <v>1807</v>
      </c>
      <c r="E100" s="527" t="s">
        <v>1832</v>
      </c>
      <c r="F100" s="527" t="s">
        <v>1899</v>
      </c>
      <c r="G100" s="527" t="s">
        <v>1900</v>
      </c>
      <c r="H100" s="531">
        <v>3592</v>
      </c>
      <c r="I100" s="531">
        <v>786648</v>
      </c>
      <c r="J100" s="527">
        <v>0.94496906153936711</v>
      </c>
      <c r="K100" s="527">
        <v>219</v>
      </c>
      <c r="L100" s="531">
        <v>3733</v>
      </c>
      <c r="M100" s="531">
        <v>832459</v>
      </c>
      <c r="N100" s="527">
        <v>1</v>
      </c>
      <c r="O100" s="527">
        <v>223</v>
      </c>
      <c r="P100" s="531">
        <v>4417</v>
      </c>
      <c r="Q100" s="531">
        <v>984991</v>
      </c>
      <c r="R100" s="545">
        <v>1.1832306455933566</v>
      </c>
      <c r="S100" s="532">
        <v>223</v>
      </c>
    </row>
    <row r="101" spans="1:19" ht="14.4" customHeight="1" x14ac:dyDescent="0.3">
      <c r="A101" s="526" t="s">
        <v>1823</v>
      </c>
      <c r="B101" s="527" t="s">
        <v>1849</v>
      </c>
      <c r="C101" s="527" t="s">
        <v>502</v>
      </c>
      <c r="D101" s="527" t="s">
        <v>1807</v>
      </c>
      <c r="E101" s="527" t="s">
        <v>1832</v>
      </c>
      <c r="F101" s="527" t="s">
        <v>1901</v>
      </c>
      <c r="G101" s="527" t="s">
        <v>1902</v>
      </c>
      <c r="H101" s="531">
        <v>188</v>
      </c>
      <c r="I101" s="531">
        <v>41172</v>
      </c>
      <c r="J101" s="527">
        <v>0.92313901345291483</v>
      </c>
      <c r="K101" s="527">
        <v>219</v>
      </c>
      <c r="L101" s="531">
        <v>200</v>
      </c>
      <c r="M101" s="531">
        <v>44600</v>
      </c>
      <c r="N101" s="527">
        <v>1</v>
      </c>
      <c r="O101" s="527">
        <v>223</v>
      </c>
      <c r="P101" s="531">
        <v>218</v>
      </c>
      <c r="Q101" s="531">
        <v>48614</v>
      </c>
      <c r="R101" s="545">
        <v>1.0900000000000001</v>
      </c>
      <c r="S101" s="532">
        <v>223</v>
      </c>
    </row>
    <row r="102" spans="1:19" ht="14.4" customHeight="1" x14ac:dyDescent="0.3">
      <c r="A102" s="526" t="s">
        <v>1823</v>
      </c>
      <c r="B102" s="527" t="s">
        <v>1849</v>
      </c>
      <c r="C102" s="527" t="s">
        <v>502</v>
      </c>
      <c r="D102" s="527" t="s">
        <v>1807</v>
      </c>
      <c r="E102" s="527" t="s">
        <v>1832</v>
      </c>
      <c r="F102" s="527" t="s">
        <v>1903</v>
      </c>
      <c r="G102" s="527" t="s">
        <v>1904</v>
      </c>
      <c r="H102" s="531">
        <v>2</v>
      </c>
      <c r="I102" s="531">
        <v>694</v>
      </c>
      <c r="J102" s="527">
        <v>0.98300283286118983</v>
      </c>
      <c r="K102" s="527">
        <v>347</v>
      </c>
      <c r="L102" s="531">
        <v>2</v>
      </c>
      <c r="M102" s="531">
        <v>706</v>
      </c>
      <c r="N102" s="527">
        <v>1</v>
      </c>
      <c r="O102" s="527">
        <v>353</v>
      </c>
      <c r="P102" s="531">
        <v>8</v>
      </c>
      <c r="Q102" s="531">
        <v>2824</v>
      </c>
      <c r="R102" s="545">
        <v>4</v>
      </c>
      <c r="S102" s="532">
        <v>353</v>
      </c>
    </row>
    <row r="103" spans="1:19" ht="14.4" customHeight="1" x14ac:dyDescent="0.3">
      <c r="A103" s="526" t="s">
        <v>1823</v>
      </c>
      <c r="B103" s="527" t="s">
        <v>1849</v>
      </c>
      <c r="C103" s="527" t="s">
        <v>502</v>
      </c>
      <c r="D103" s="527" t="s">
        <v>1807</v>
      </c>
      <c r="E103" s="527" t="s">
        <v>1832</v>
      </c>
      <c r="F103" s="527" t="s">
        <v>1905</v>
      </c>
      <c r="G103" s="527" t="s">
        <v>1906</v>
      </c>
      <c r="H103" s="531">
        <v>1086</v>
      </c>
      <c r="I103" s="531">
        <v>240006</v>
      </c>
      <c r="J103" s="527">
        <v>0.75225199811941701</v>
      </c>
      <c r="K103" s="527">
        <v>221</v>
      </c>
      <c r="L103" s="531">
        <v>1418</v>
      </c>
      <c r="M103" s="531">
        <v>319050</v>
      </c>
      <c r="N103" s="527">
        <v>1</v>
      </c>
      <c r="O103" s="527">
        <v>225</v>
      </c>
      <c r="P103" s="531">
        <v>1298</v>
      </c>
      <c r="Q103" s="531">
        <v>292050</v>
      </c>
      <c r="R103" s="545">
        <v>0.91537376586741892</v>
      </c>
      <c r="S103" s="532">
        <v>225</v>
      </c>
    </row>
    <row r="104" spans="1:19" ht="14.4" customHeight="1" x14ac:dyDescent="0.3">
      <c r="A104" s="526" t="s">
        <v>1823</v>
      </c>
      <c r="B104" s="527" t="s">
        <v>1849</v>
      </c>
      <c r="C104" s="527" t="s">
        <v>502</v>
      </c>
      <c r="D104" s="527" t="s">
        <v>1807</v>
      </c>
      <c r="E104" s="527" t="s">
        <v>1832</v>
      </c>
      <c r="F104" s="527" t="s">
        <v>1907</v>
      </c>
      <c r="G104" s="527" t="s">
        <v>1908</v>
      </c>
      <c r="H104" s="531">
        <v>6</v>
      </c>
      <c r="I104" s="531">
        <v>3678</v>
      </c>
      <c r="J104" s="527">
        <v>5.8848000000000003</v>
      </c>
      <c r="K104" s="527">
        <v>613</v>
      </c>
      <c r="L104" s="531">
        <v>1</v>
      </c>
      <c r="M104" s="531">
        <v>625</v>
      </c>
      <c r="N104" s="527">
        <v>1</v>
      </c>
      <c r="O104" s="527">
        <v>625</v>
      </c>
      <c r="P104" s="531">
        <v>1</v>
      </c>
      <c r="Q104" s="531">
        <v>626</v>
      </c>
      <c r="R104" s="545">
        <v>1.0016</v>
      </c>
      <c r="S104" s="532">
        <v>626</v>
      </c>
    </row>
    <row r="105" spans="1:19" ht="14.4" customHeight="1" x14ac:dyDescent="0.3">
      <c r="A105" s="526" t="s">
        <v>1823</v>
      </c>
      <c r="B105" s="527" t="s">
        <v>1849</v>
      </c>
      <c r="C105" s="527" t="s">
        <v>502</v>
      </c>
      <c r="D105" s="527" t="s">
        <v>1807</v>
      </c>
      <c r="E105" s="527" t="s">
        <v>1832</v>
      </c>
      <c r="F105" s="527" t="s">
        <v>1909</v>
      </c>
      <c r="G105" s="527" t="s">
        <v>1910</v>
      </c>
      <c r="H105" s="531"/>
      <c r="I105" s="531"/>
      <c r="J105" s="527"/>
      <c r="K105" s="527"/>
      <c r="L105" s="531">
        <v>1</v>
      </c>
      <c r="M105" s="531">
        <v>1799</v>
      </c>
      <c r="N105" s="527">
        <v>1</v>
      </c>
      <c r="O105" s="527">
        <v>1799</v>
      </c>
      <c r="P105" s="531"/>
      <c r="Q105" s="531"/>
      <c r="R105" s="545"/>
      <c r="S105" s="532"/>
    </row>
    <row r="106" spans="1:19" ht="14.4" customHeight="1" x14ac:dyDescent="0.3">
      <c r="A106" s="526" t="s">
        <v>1823</v>
      </c>
      <c r="B106" s="527" t="s">
        <v>1849</v>
      </c>
      <c r="C106" s="527" t="s">
        <v>502</v>
      </c>
      <c r="D106" s="527" t="s">
        <v>1807</v>
      </c>
      <c r="E106" s="527" t="s">
        <v>1832</v>
      </c>
      <c r="F106" s="527" t="s">
        <v>1911</v>
      </c>
      <c r="G106" s="527" t="s">
        <v>1912</v>
      </c>
      <c r="H106" s="531">
        <v>1</v>
      </c>
      <c r="I106" s="531">
        <v>1026</v>
      </c>
      <c r="J106" s="527">
        <v>0.987487969201155</v>
      </c>
      <c r="K106" s="527">
        <v>1026</v>
      </c>
      <c r="L106" s="531">
        <v>1</v>
      </c>
      <c r="M106" s="531">
        <v>1039</v>
      </c>
      <c r="N106" s="527">
        <v>1</v>
      </c>
      <c r="O106" s="527">
        <v>1039</v>
      </c>
      <c r="P106" s="531"/>
      <c r="Q106" s="531"/>
      <c r="R106" s="545"/>
      <c r="S106" s="532"/>
    </row>
    <row r="107" spans="1:19" ht="14.4" customHeight="1" x14ac:dyDescent="0.3">
      <c r="A107" s="526" t="s">
        <v>1823</v>
      </c>
      <c r="B107" s="527" t="s">
        <v>1849</v>
      </c>
      <c r="C107" s="527" t="s">
        <v>502</v>
      </c>
      <c r="D107" s="527" t="s">
        <v>1807</v>
      </c>
      <c r="E107" s="527" t="s">
        <v>1832</v>
      </c>
      <c r="F107" s="527" t="s">
        <v>1915</v>
      </c>
      <c r="G107" s="527" t="s">
        <v>1916</v>
      </c>
      <c r="H107" s="531"/>
      <c r="I107" s="531"/>
      <c r="J107" s="527"/>
      <c r="K107" s="527"/>
      <c r="L107" s="531"/>
      <c r="M107" s="531"/>
      <c r="N107" s="527"/>
      <c r="O107" s="527"/>
      <c r="P107" s="531">
        <v>1</v>
      </c>
      <c r="Q107" s="531">
        <v>484</v>
      </c>
      <c r="R107" s="545"/>
      <c r="S107" s="532">
        <v>484</v>
      </c>
    </row>
    <row r="108" spans="1:19" ht="14.4" customHeight="1" x14ac:dyDescent="0.3">
      <c r="A108" s="526" t="s">
        <v>1823</v>
      </c>
      <c r="B108" s="527" t="s">
        <v>1849</v>
      </c>
      <c r="C108" s="527" t="s">
        <v>502</v>
      </c>
      <c r="D108" s="527" t="s">
        <v>1807</v>
      </c>
      <c r="E108" s="527" t="s">
        <v>1832</v>
      </c>
      <c r="F108" s="527" t="s">
        <v>1917</v>
      </c>
      <c r="G108" s="527" t="s">
        <v>1918</v>
      </c>
      <c r="H108" s="531">
        <v>1</v>
      </c>
      <c r="I108" s="531">
        <v>259</v>
      </c>
      <c r="J108" s="527">
        <v>0.97735849056603774</v>
      </c>
      <c r="K108" s="527">
        <v>259</v>
      </c>
      <c r="L108" s="531">
        <v>1</v>
      </c>
      <c r="M108" s="531">
        <v>265</v>
      </c>
      <c r="N108" s="527">
        <v>1</v>
      </c>
      <c r="O108" s="527">
        <v>265</v>
      </c>
      <c r="P108" s="531"/>
      <c r="Q108" s="531"/>
      <c r="R108" s="545"/>
      <c r="S108" s="532"/>
    </row>
    <row r="109" spans="1:19" ht="14.4" customHeight="1" x14ac:dyDescent="0.3">
      <c r="A109" s="526" t="s">
        <v>1823</v>
      </c>
      <c r="B109" s="527" t="s">
        <v>1849</v>
      </c>
      <c r="C109" s="527" t="s">
        <v>502</v>
      </c>
      <c r="D109" s="527" t="s">
        <v>1807</v>
      </c>
      <c r="E109" s="527" t="s">
        <v>1832</v>
      </c>
      <c r="F109" s="527" t="s">
        <v>1919</v>
      </c>
      <c r="G109" s="527" t="s">
        <v>1920</v>
      </c>
      <c r="H109" s="531">
        <v>34</v>
      </c>
      <c r="I109" s="531">
        <v>11220</v>
      </c>
      <c r="J109" s="527">
        <v>0.56401749359071029</v>
      </c>
      <c r="K109" s="527">
        <v>330</v>
      </c>
      <c r="L109" s="531">
        <v>57</v>
      </c>
      <c r="M109" s="531">
        <v>19893</v>
      </c>
      <c r="N109" s="527">
        <v>1</v>
      </c>
      <c r="O109" s="527">
        <v>349</v>
      </c>
      <c r="P109" s="531">
        <v>58</v>
      </c>
      <c r="Q109" s="531">
        <v>20300</v>
      </c>
      <c r="R109" s="545">
        <v>1.0204594581008395</v>
      </c>
      <c r="S109" s="532">
        <v>350</v>
      </c>
    </row>
    <row r="110" spans="1:19" ht="14.4" customHeight="1" x14ac:dyDescent="0.3">
      <c r="A110" s="526" t="s">
        <v>1823</v>
      </c>
      <c r="B110" s="527" t="s">
        <v>1849</v>
      </c>
      <c r="C110" s="527" t="s">
        <v>502</v>
      </c>
      <c r="D110" s="527" t="s">
        <v>1807</v>
      </c>
      <c r="E110" s="527" t="s">
        <v>1832</v>
      </c>
      <c r="F110" s="527" t="s">
        <v>1921</v>
      </c>
      <c r="G110" s="527" t="s">
        <v>1922</v>
      </c>
      <c r="H110" s="531">
        <v>4</v>
      </c>
      <c r="I110" s="531">
        <v>984</v>
      </c>
      <c r="J110" s="527">
        <v>3.8740157480314958</v>
      </c>
      <c r="K110" s="527">
        <v>246</v>
      </c>
      <c r="L110" s="531">
        <v>1</v>
      </c>
      <c r="M110" s="531">
        <v>254</v>
      </c>
      <c r="N110" s="527">
        <v>1</v>
      </c>
      <c r="O110" s="527">
        <v>254</v>
      </c>
      <c r="P110" s="531">
        <v>5</v>
      </c>
      <c r="Q110" s="531">
        <v>1270</v>
      </c>
      <c r="R110" s="545">
        <v>5</v>
      </c>
      <c r="S110" s="532">
        <v>254</v>
      </c>
    </row>
    <row r="111" spans="1:19" ht="14.4" customHeight="1" x14ac:dyDescent="0.3">
      <c r="A111" s="526" t="s">
        <v>1823</v>
      </c>
      <c r="B111" s="527" t="s">
        <v>1849</v>
      </c>
      <c r="C111" s="527" t="s">
        <v>502</v>
      </c>
      <c r="D111" s="527" t="s">
        <v>1807</v>
      </c>
      <c r="E111" s="527" t="s">
        <v>1832</v>
      </c>
      <c r="F111" s="527" t="s">
        <v>1923</v>
      </c>
      <c r="G111" s="527" t="s">
        <v>1924</v>
      </c>
      <c r="H111" s="531">
        <v>2185</v>
      </c>
      <c r="I111" s="531">
        <v>736345</v>
      </c>
      <c r="J111" s="527">
        <v>0.91171863875836534</v>
      </c>
      <c r="K111" s="527">
        <v>337</v>
      </c>
      <c r="L111" s="531">
        <v>2341</v>
      </c>
      <c r="M111" s="531">
        <v>807645</v>
      </c>
      <c r="N111" s="527">
        <v>1</v>
      </c>
      <c r="O111" s="527">
        <v>345</v>
      </c>
      <c r="P111" s="531">
        <v>2184</v>
      </c>
      <c r="Q111" s="531">
        <v>753480</v>
      </c>
      <c r="R111" s="545">
        <v>0.93293464331482268</v>
      </c>
      <c r="S111" s="532">
        <v>345</v>
      </c>
    </row>
    <row r="112" spans="1:19" ht="14.4" customHeight="1" x14ac:dyDescent="0.3">
      <c r="A112" s="526" t="s">
        <v>1823</v>
      </c>
      <c r="B112" s="527" t="s">
        <v>1849</v>
      </c>
      <c r="C112" s="527" t="s">
        <v>502</v>
      </c>
      <c r="D112" s="527" t="s">
        <v>1807</v>
      </c>
      <c r="E112" s="527" t="s">
        <v>1832</v>
      </c>
      <c r="F112" s="527" t="s">
        <v>1925</v>
      </c>
      <c r="G112" s="527" t="s">
        <v>1926</v>
      </c>
      <c r="H112" s="531">
        <v>553</v>
      </c>
      <c r="I112" s="531">
        <v>462861</v>
      </c>
      <c r="J112" s="527">
        <v>0.89662820790974462</v>
      </c>
      <c r="K112" s="527">
        <v>837</v>
      </c>
      <c r="L112" s="531">
        <v>592</v>
      </c>
      <c r="M112" s="531">
        <v>516224</v>
      </c>
      <c r="N112" s="527">
        <v>1</v>
      </c>
      <c r="O112" s="527">
        <v>872</v>
      </c>
      <c r="P112" s="531">
        <v>514</v>
      </c>
      <c r="Q112" s="531">
        <v>448722</v>
      </c>
      <c r="R112" s="545">
        <v>0.8692389350359534</v>
      </c>
      <c r="S112" s="532">
        <v>873</v>
      </c>
    </row>
    <row r="113" spans="1:19" ht="14.4" customHeight="1" x14ac:dyDescent="0.3">
      <c r="A113" s="526" t="s">
        <v>1823</v>
      </c>
      <c r="B113" s="527" t="s">
        <v>1849</v>
      </c>
      <c r="C113" s="527" t="s">
        <v>502</v>
      </c>
      <c r="D113" s="527" t="s">
        <v>1807</v>
      </c>
      <c r="E113" s="527" t="s">
        <v>1832</v>
      </c>
      <c r="F113" s="527" t="s">
        <v>1927</v>
      </c>
      <c r="G113" s="527" t="s">
        <v>1928</v>
      </c>
      <c r="H113" s="531">
        <v>2</v>
      </c>
      <c r="I113" s="531">
        <v>2092</v>
      </c>
      <c r="J113" s="527">
        <v>1.9848197343453511</v>
      </c>
      <c r="K113" s="527">
        <v>1046</v>
      </c>
      <c r="L113" s="531">
        <v>1</v>
      </c>
      <c r="M113" s="531">
        <v>1054</v>
      </c>
      <c r="N113" s="527">
        <v>1</v>
      </c>
      <c r="O113" s="527">
        <v>1054</v>
      </c>
      <c r="P113" s="531">
        <v>1</v>
      </c>
      <c r="Q113" s="531">
        <v>1054</v>
      </c>
      <c r="R113" s="545">
        <v>1</v>
      </c>
      <c r="S113" s="532">
        <v>1054</v>
      </c>
    </row>
    <row r="114" spans="1:19" ht="14.4" customHeight="1" x14ac:dyDescent="0.3">
      <c r="A114" s="526" t="s">
        <v>1823</v>
      </c>
      <c r="B114" s="527" t="s">
        <v>1849</v>
      </c>
      <c r="C114" s="527" t="s">
        <v>502</v>
      </c>
      <c r="D114" s="527" t="s">
        <v>1807</v>
      </c>
      <c r="E114" s="527" t="s">
        <v>1832</v>
      </c>
      <c r="F114" s="527" t="s">
        <v>1929</v>
      </c>
      <c r="G114" s="527" t="s">
        <v>1930</v>
      </c>
      <c r="H114" s="531">
        <v>1154</v>
      </c>
      <c r="I114" s="531">
        <v>1478274</v>
      </c>
      <c r="J114" s="527">
        <v>0.94486778777012903</v>
      </c>
      <c r="K114" s="527">
        <v>1281</v>
      </c>
      <c r="L114" s="531">
        <v>1210</v>
      </c>
      <c r="M114" s="531">
        <v>1564530</v>
      </c>
      <c r="N114" s="527">
        <v>1</v>
      </c>
      <c r="O114" s="527">
        <v>1293</v>
      </c>
      <c r="P114" s="531">
        <v>1235</v>
      </c>
      <c r="Q114" s="531">
        <v>1598090</v>
      </c>
      <c r="R114" s="545">
        <v>1.0214505314695148</v>
      </c>
      <c r="S114" s="532">
        <v>1294</v>
      </c>
    </row>
    <row r="115" spans="1:19" ht="14.4" customHeight="1" x14ac:dyDescent="0.3">
      <c r="A115" s="526" t="s">
        <v>1823</v>
      </c>
      <c r="B115" s="527" t="s">
        <v>1849</v>
      </c>
      <c r="C115" s="527" t="s">
        <v>502</v>
      </c>
      <c r="D115" s="527" t="s">
        <v>1807</v>
      </c>
      <c r="E115" s="527" t="s">
        <v>1832</v>
      </c>
      <c r="F115" s="527" t="s">
        <v>1931</v>
      </c>
      <c r="G115" s="527" t="s">
        <v>1932</v>
      </c>
      <c r="H115" s="531">
        <v>894</v>
      </c>
      <c r="I115" s="531">
        <v>1043298</v>
      </c>
      <c r="J115" s="527">
        <v>0.9698078971683749</v>
      </c>
      <c r="K115" s="527">
        <v>1167</v>
      </c>
      <c r="L115" s="531">
        <v>914</v>
      </c>
      <c r="M115" s="531">
        <v>1075778</v>
      </c>
      <c r="N115" s="527">
        <v>1</v>
      </c>
      <c r="O115" s="527">
        <v>1177</v>
      </c>
      <c r="P115" s="531">
        <v>950</v>
      </c>
      <c r="Q115" s="531">
        <v>1119100</v>
      </c>
      <c r="R115" s="545">
        <v>1.0402703903593493</v>
      </c>
      <c r="S115" s="532">
        <v>1178</v>
      </c>
    </row>
    <row r="116" spans="1:19" ht="14.4" customHeight="1" x14ac:dyDescent="0.3">
      <c r="A116" s="526" t="s">
        <v>1823</v>
      </c>
      <c r="B116" s="527" t="s">
        <v>1849</v>
      </c>
      <c r="C116" s="527" t="s">
        <v>502</v>
      </c>
      <c r="D116" s="527" t="s">
        <v>1807</v>
      </c>
      <c r="E116" s="527" t="s">
        <v>1832</v>
      </c>
      <c r="F116" s="527" t="s">
        <v>1933</v>
      </c>
      <c r="G116" s="527" t="s">
        <v>1934</v>
      </c>
      <c r="H116" s="531">
        <v>3163</v>
      </c>
      <c r="I116" s="531">
        <v>16055388</v>
      </c>
      <c r="J116" s="527">
        <v>0.977187498972928</v>
      </c>
      <c r="K116" s="527">
        <v>5076</v>
      </c>
      <c r="L116" s="531">
        <v>3186</v>
      </c>
      <c r="M116" s="531">
        <v>16430202</v>
      </c>
      <c r="N116" s="527">
        <v>1</v>
      </c>
      <c r="O116" s="527">
        <v>5157</v>
      </c>
      <c r="P116" s="531">
        <v>3257</v>
      </c>
      <c r="Q116" s="531">
        <v>16796349</v>
      </c>
      <c r="R116" s="545">
        <v>1.0222849968612679</v>
      </c>
      <c r="S116" s="532">
        <v>5157</v>
      </c>
    </row>
    <row r="117" spans="1:19" ht="14.4" customHeight="1" x14ac:dyDescent="0.3">
      <c r="A117" s="526" t="s">
        <v>1823</v>
      </c>
      <c r="B117" s="527" t="s">
        <v>1849</v>
      </c>
      <c r="C117" s="527" t="s">
        <v>502</v>
      </c>
      <c r="D117" s="527" t="s">
        <v>1807</v>
      </c>
      <c r="E117" s="527" t="s">
        <v>1832</v>
      </c>
      <c r="F117" s="527" t="s">
        <v>1935</v>
      </c>
      <c r="G117" s="527" t="s">
        <v>1936</v>
      </c>
      <c r="H117" s="531">
        <v>41</v>
      </c>
      <c r="I117" s="531">
        <v>315085</v>
      </c>
      <c r="J117" s="527">
        <v>0.79146006340019992</v>
      </c>
      <c r="K117" s="527">
        <v>7685</v>
      </c>
      <c r="L117" s="531">
        <v>51</v>
      </c>
      <c r="M117" s="531">
        <v>398106</v>
      </c>
      <c r="N117" s="527">
        <v>1</v>
      </c>
      <c r="O117" s="527">
        <v>7806</v>
      </c>
      <c r="P117" s="531">
        <v>49</v>
      </c>
      <c r="Q117" s="531">
        <v>382543</v>
      </c>
      <c r="R117" s="545">
        <v>0.96090739652253421</v>
      </c>
      <c r="S117" s="532">
        <v>7807</v>
      </c>
    </row>
    <row r="118" spans="1:19" ht="14.4" customHeight="1" x14ac:dyDescent="0.3">
      <c r="A118" s="526" t="s">
        <v>1823</v>
      </c>
      <c r="B118" s="527" t="s">
        <v>1849</v>
      </c>
      <c r="C118" s="527" t="s">
        <v>502</v>
      </c>
      <c r="D118" s="527" t="s">
        <v>1807</v>
      </c>
      <c r="E118" s="527" t="s">
        <v>1832</v>
      </c>
      <c r="F118" s="527" t="s">
        <v>1937</v>
      </c>
      <c r="G118" s="527" t="s">
        <v>1938</v>
      </c>
      <c r="H118" s="531">
        <v>78</v>
      </c>
      <c r="I118" s="531">
        <v>430248</v>
      </c>
      <c r="J118" s="527">
        <v>0.78924313020508496</v>
      </c>
      <c r="K118" s="527">
        <v>5516</v>
      </c>
      <c r="L118" s="531">
        <v>97</v>
      </c>
      <c r="M118" s="531">
        <v>545140</v>
      </c>
      <c r="N118" s="527">
        <v>1</v>
      </c>
      <c r="O118" s="527">
        <v>5620</v>
      </c>
      <c r="P118" s="531">
        <v>100</v>
      </c>
      <c r="Q118" s="531">
        <v>562000</v>
      </c>
      <c r="R118" s="545">
        <v>1.0309278350515463</v>
      </c>
      <c r="S118" s="532">
        <v>5620</v>
      </c>
    </row>
    <row r="119" spans="1:19" ht="14.4" customHeight="1" x14ac:dyDescent="0.3">
      <c r="A119" s="526" t="s">
        <v>1823</v>
      </c>
      <c r="B119" s="527" t="s">
        <v>1849</v>
      </c>
      <c r="C119" s="527" t="s">
        <v>502</v>
      </c>
      <c r="D119" s="527" t="s">
        <v>1807</v>
      </c>
      <c r="E119" s="527" t="s">
        <v>1832</v>
      </c>
      <c r="F119" s="527" t="s">
        <v>1939</v>
      </c>
      <c r="G119" s="527" t="s">
        <v>1940</v>
      </c>
      <c r="H119" s="531">
        <v>187</v>
      </c>
      <c r="I119" s="531">
        <v>19635</v>
      </c>
      <c r="J119" s="527">
        <v>4.211711711711712</v>
      </c>
      <c r="K119" s="527">
        <v>105</v>
      </c>
      <c r="L119" s="531">
        <v>42</v>
      </c>
      <c r="M119" s="531">
        <v>4662</v>
      </c>
      <c r="N119" s="527">
        <v>1</v>
      </c>
      <c r="O119" s="527">
        <v>111</v>
      </c>
      <c r="P119" s="531">
        <v>48</v>
      </c>
      <c r="Q119" s="531">
        <v>5328</v>
      </c>
      <c r="R119" s="545">
        <v>1.1428571428571428</v>
      </c>
      <c r="S119" s="532">
        <v>111</v>
      </c>
    </row>
    <row r="120" spans="1:19" ht="14.4" customHeight="1" x14ac:dyDescent="0.3">
      <c r="A120" s="526" t="s">
        <v>1823</v>
      </c>
      <c r="B120" s="527" t="s">
        <v>1849</v>
      </c>
      <c r="C120" s="527" t="s">
        <v>502</v>
      </c>
      <c r="D120" s="527" t="s">
        <v>1807</v>
      </c>
      <c r="E120" s="527" t="s">
        <v>1832</v>
      </c>
      <c r="F120" s="527" t="s">
        <v>1941</v>
      </c>
      <c r="G120" s="527" t="s">
        <v>1942</v>
      </c>
      <c r="H120" s="531">
        <v>3091</v>
      </c>
      <c r="I120" s="531">
        <v>540925</v>
      </c>
      <c r="J120" s="527">
        <v>0.91335129896224854</v>
      </c>
      <c r="K120" s="527">
        <v>175</v>
      </c>
      <c r="L120" s="531">
        <v>3346</v>
      </c>
      <c r="M120" s="531">
        <v>592242</v>
      </c>
      <c r="N120" s="527">
        <v>1</v>
      </c>
      <c r="O120" s="527">
        <v>177</v>
      </c>
      <c r="P120" s="531">
        <v>2532</v>
      </c>
      <c r="Q120" s="531">
        <v>448164</v>
      </c>
      <c r="R120" s="545">
        <v>0.75672444710101616</v>
      </c>
      <c r="S120" s="532">
        <v>177</v>
      </c>
    </row>
    <row r="121" spans="1:19" ht="14.4" customHeight="1" x14ac:dyDescent="0.3">
      <c r="A121" s="526" t="s">
        <v>1823</v>
      </c>
      <c r="B121" s="527" t="s">
        <v>1849</v>
      </c>
      <c r="C121" s="527" t="s">
        <v>502</v>
      </c>
      <c r="D121" s="527" t="s">
        <v>1807</v>
      </c>
      <c r="E121" s="527" t="s">
        <v>1832</v>
      </c>
      <c r="F121" s="527" t="s">
        <v>1943</v>
      </c>
      <c r="G121" s="527" t="s">
        <v>1944</v>
      </c>
      <c r="H121" s="531">
        <v>2288</v>
      </c>
      <c r="I121" s="531">
        <v>4578288</v>
      </c>
      <c r="J121" s="527">
        <v>0.80442324127383946</v>
      </c>
      <c r="K121" s="527">
        <v>2001</v>
      </c>
      <c r="L121" s="531">
        <v>2779</v>
      </c>
      <c r="M121" s="531">
        <v>5691392</v>
      </c>
      <c r="N121" s="527">
        <v>1</v>
      </c>
      <c r="O121" s="527">
        <v>2048</v>
      </c>
      <c r="P121" s="531">
        <v>2709</v>
      </c>
      <c r="Q121" s="531">
        <v>5550741</v>
      </c>
      <c r="R121" s="545">
        <v>0.9752870650976071</v>
      </c>
      <c r="S121" s="532">
        <v>2049</v>
      </c>
    </row>
    <row r="122" spans="1:19" ht="14.4" customHeight="1" x14ac:dyDescent="0.3">
      <c r="A122" s="526" t="s">
        <v>1823</v>
      </c>
      <c r="B122" s="527" t="s">
        <v>1849</v>
      </c>
      <c r="C122" s="527" t="s">
        <v>502</v>
      </c>
      <c r="D122" s="527" t="s">
        <v>1807</v>
      </c>
      <c r="E122" s="527" t="s">
        <v>1832</v>
      </c>
      <c r="F122" s="527" t="s">
        <v>1945</v>
      </c>
      <c r="G122" s="527" t="s">
        <v>1946</v>
      </c>
      <c r="H122" s="531">
        <v>2185</v>
      </c>
      <c r="I122" s="531">
        <v>736345</v>
      </c>
      <c r="J122" s="527">
        <v>0.99179058240396534</v>
      </c>
      <c r="K122" s="527">
        <v>337</v>
      </c>
      <c r="L122" s="531">
        <v>2152</v>
      </c>
      <c r="M122" s="531">
        <v>742440</v>
      </c>
      <c r="N122" s="527">
        <v>1</v>
      </c>
      <c r="O122" s="527">
        <v>345</v>
      </c>
      <c r="P122" s="531">
        <v>2040</v>
      </c>
      <c r="Q122" s="531">
        <v>703800</v>
      </c>
      <c r="R122" s="545">
        <v>0.94795539033457255</v>
      </c>
      <c r="S122" s="532">
        <v>345</v>
      </c>
    </row>
    <row r="123" spans="1:19" ht="14.4" customHeight="1" x14ac:dyDescent="0.3">
      <c r="A123" s="526" t="s">
        <v>1823</v>
      </c>
      <c r="B123" s="527" t="s">
        <v>1849</v>
      </c>
      <c r="C123" s="527" t="s">
        <v>502</v>
      </c>
      <c r="D123" s="527" t="s">
        <v>1807</v>
      </c>
      <c r="E123" s="527" t="s">
        <v>1832</v>
      </c>
      <c r="F123" s="527" t="s">
        <v>1947</v>
      </c>
      <c r="G123" s="527" t="s">
        <v>1948</v>
      </c>
      <c r="H123" s="531">
        <v>226</v>
      </c>
      <c r="I123" s="531">
        <v>66670</v>
      </c>
      <c r="J123" s="527">
        <v>0.67442895583385598</v>
      </c>
      <c r="K123" s="527">
        <v>295</v>
      </c>
      <c r="L123" s="531">
        <v>322</v>
      </c>
      <c r="M123" s="531">
        <v>98854</v>
      </c>
      <c r="N123" s="527">
        <v>1</v>
      </c>
      <c r="O123" s="527">
        <v>307</v>
      </c>
      <c r="P123" s="531">
        <v>307</v>
      </c>
      <c r="Q123" s="531">
        <v>94556</v>
      </c>
      <c r="R123" s="545">
        <v>0.95652173913043481</v>
      </c>
      <c r="S123" s="532">
        <v>308</v>
      </c>
    </row>
    <row r="124" spans="1:19" ht="14.4" customHeight="1" x14ac:dyDescent="0.3">
      <c r="A124" s="526" t="s">
        <v>1823</v>
      </c>
      <c r="B124" s="527" t="s">
        <v>1849</v>
      </c>
      <c r="C124" s="527" t="s">
        <v>502</v>
      </c>
      <c r="D124" s="527" t="s">
        <v>1807</v>
      </c>
      <c r="E124" s="527" t="s">
        <v>1832</v>
      </c>
      <c r="F124" s="527" t="s">
        <v>1949</v>
      </c>
      <c r="G124" s="527" t="s">
        <v>1950</v>
      </c>
      <c r="H124" s="531">
        <v>983</v>
      </c>
      <c r="I124" s="531">
        <v>2650168</v>
      </c>
      <c r="J124" s="527">
        <v>0.94133008257605466</v>
      </c>
      <c r="K124" s="527">
        <v>2696</v>
      </c>
      <c r="L124" s="531">
        <v>1029</v>
      </c>
      <c r="M124" s="531">
        <v>2815344</v>
      </c>
      <c r="N124" s="527">
        <v>1</v>
      </c>
      <c r="O124" s="527">
        <v>2736</v>
      </c>
      <c r="P124" s="531">
        <v>956</v>
      </c>
      <c r="Q124" s="531">
        <v>2616572</v>
      </c>
      <c r="R124" s="545">
        <v>0.92939690496081473</v>
      </c>
      <c r="S124" s="532">
        <v>2737</v>
      </c>
    </row>
    <row r="125" spans="1:19" ht="14.4" customHeight="1" x14ac:dyDescent="0.3">
      <c r="A125" s="526" t="s">
        <v>1823</v>
      </c>
      <c r="B125" s="527" t="s">
        <v>1849</v>
      </c>
      <c r="C125" s="527" t="s">
        <v>502</v>
      </c>
      <c r="D125" s="527" t="s">
        <v>1807</v>
      </c>
      <c r="E125" s="527" t="s">
        <v>1832</v>
      </c>
      <c r="F125" s="527" t="s">
        <v>1951</v>
      </c>
      <c r="G125" s="527" t="s">
        <v>1952</v>
      </c>
      <c r="H125" s="531">
        <v>462</v>
      </c>
      <c r="I125" s="531">
        <v>2396856</v>
      </c>
      <c r="J125" s="527">
        <v>1.3223770452007575</v>
      </c>
      <c r="K125" s="527">
        <v>5188</v>
      </c>
      <c r="L125" s="531">
        <v>344</v>
      </c>
      <c r="M125" s="531">
        <v>1812536</v>
      </c>
      <c r="N125" s="527">
        <v>1</v>
      </c>
      <c r="O125" s="527">
        <v>5269</v>
      </c>
      <c r="P125" s="531">
        <v>356</v>
      </c>
      <c r="Q125" s="531">
        <v>1875764</v>
      </c>
      <c r="R125" s="545">
        <v>1.0348837209302326</v>
      </c>
      <c r="S125" s="532">
        <v>5269</v>
      </c>
    </row>
    <row r="126" spans="1:19" ht="14.4" customHeight="1" x14ac:dyDescent="0.3">
      <c r="A126" s="526" t="s">
        <v>1823</v>
      </c>
      <c r="B126" s="527" t="s">
        <v>1849</v>
      </c>
      <c r="C126" s="527" t="s">
        <v>502</v>
      </c>
      <c r="D126" s="527" t="s">
        <v>1807</v>
      </c>
      <c r="E126" s="527" t="s">
        <v>1832</v>
      </c>
      <c r="F126" s="527" t="s">
        <v>1953</v>
      </c>
      <c r="G126" s="527" t="s">
        <v>1954</v>
      </c>
      <c r="H126" s="531">
        <v>327</v>
      </c>
      <c r="I126" s="531">
        <v>48396</v>
      </c>
      <c r="J126" s="527">
        <v>1.2275771103896105</v>
      </c>
      <c r="K126" s="527">
        <v>148</v>
      </c>
      <c r="L126" s="531">
        <v>256</v>
      </c>
      <c r="M126" s="531">
        <v>39424</v>
      </c>
      <c r="N126" s="527">
        <v>1</v>
      </c>
      <c r="O126" s="527">
        <v>154</v>
      </c>
      <c r="P126" s="531">
        <v>249</v>
      </c>
      <c r="Q126" s="531">
        <v>38346</v>
      </c>
      <c r="R126" s="545">
        <v>0.97265625</v>
      </c>
      <c r="S126" s="532">
        <v>154</v>
      </c>
    </row>
    <row r="127" spans="1:19" ht="14.4" customHeight="1" x14ac:dyDescent="0.3">
      <c r="A127" s="526" t="s">
        <v>1823</v>
      </c>
      <c r="B127" s="527" t="s">
        <v>1849</v>
      </c>
      <c r="C127" s="527" t="s">
        <v>502</v>
      </c>
      <c r="D127" s="527" t="s">
        <v>1807</v>
      </c>
      <c r="E127" s="527" t="s">
        <v>1832</v>
      </c>
      <c r="F127" s="527" t="s">
        <v>1955</v>
      </c>
      <c r="G127" s="527" t="s">
        <v>1956</v>
      </c>
      <c r="H127" s="531">
        <v>4</v>
      </c>
      <c r="I127" s="531">
        <v>2648</v>
      </c>
      <c r="J127" s="527"/>
      <c r="K127" s="527">
        <v>662</v>
      </c>
      <c r="L127" s="531"/>
      <c r="M127" s="531"/>
      <c r="N127" s="527"/>
      <c r="O127" s="527"/>
      <c r="P127" s="531"/>
      <c r="Q127" s="531"/>
      <c r="R127" s="545"/>
      <c r="S127" s="532"/>
    </row>
    <row r="128" spans="1:19" ht="14.4" customHeight="1" x14ac:dyDescent="0.3">
      <c r="A128" s="526" t="s">
        <v>1823</v>
      </c>
      <c r="B128" s="527" t="s">
        <v>1849</v>
      </c>
      <c r="C128" s="527" t="s">
        <v>502</v>
      </c>
      <c r="D128" s="527" t="s">
        <v>1807</v>
      </c>
      <c r="E128" s="527" t="s">
        <v>1832</v>
      </c>
      <c r="F128" s="527" t="s">
        <v>1957</v>
      </c>
      <c r="G128" s="527" t="s">
        <v>1958</v>
      </c>
      <c r="H128" s="531"/>
      <c r="I128" s="531"/>
      <c r="J128" s="527"/>
      <c r="K128" s="527"/>
      <c r="L128" s="531"/>
      <c r="M128" s="531"/>
      <c r="N128" s="527"/>
      <c r="O128" s="527"/>
      <c r="P128" s="531">
        <v>1</v>
      </c>
      <c r="Q128" s="531">
        <v>307</v>
      </c>
      <c r="R128" s="545"/>
      <c r="S128" s="532">
        <v>307</v>
      </c>
    </row>
    <row r="129" spans="1:19" ht="14.4" customHeight="1" x14ac:dyDescent="0.3">
      <c r="A129" s="526" t="s">
        <v>1823</v>
      </c>
      <c r="B129" s="527" t="s">
        <v>1849</v>
      </c>
      <c r="C129" s="527" t="s">
        <v>502</v>
      </c>
      <c r="D129" s="527" t="s">
        <v>1807</v>
      </c>
      <c r="E129" s="527" t="s">
        <v>1832</v>
      </c>
      <c r="F129" s="527" t="s">
        <v>1959</v>
      </c>
      <c r="G129" s="527" t="s">
        <v>1960</v>
      </c>
      <c r="H129" s="531">
        <v>1561</v>
      </c>
      <c r="I129" s="531">
        <v>235711</v>
      </c>
      <c r="J129" s="527">
        <v>0.88878791877981189</v>
      </c>
      <c r="K129" s="527">
        <v>151</v>
      </c>
      <c r="L129" s="531">
        <v>1711</v>
      </c>
      <c r="M129" s="531">
        <v>265205</v>
      </c>
      <c r="N129" s="527">
        <v>1</v>
      </c>
      <c r="O129" s="527">
        <v>155</v>
      </c>
      <c r="P129" s="531">
        <v>1981</v>
      </c>
      <c r="Q129" s="531">
        <v>307055</v>
      </c>
      <c r="R129" s="545">
        <v>1.1578024547048509</v>
      </c>
      <c r="S129" s="532">
        <v>155</v>
      </c>
    </row>
    <row r="130" spans="1:19" ht="14.4" customHeight="1" x14ac:dyDescent="0.3">
      <c r="A130" s="526" t="s">
        <v>1823</v>
      </c>
      <c r="B130" s="527" t="s">
        <v>1849</v>
      </c>
      <c r="C130" s="527" t="s">
        <v>502</v>
      </c>
      <c r="D130" s="527" t="s">
        <v>1807</v>
      </c>
      <c r="E130" s="527" t="s">
        <v>1832</v>
      </c>
      <c r="F130" s="527" t="s">
        <v>1961</v>
      </c>
      <c r="G130" s="527" t="s">
        <v>1962</v>
      </c>
      <c r="H130" s="531">
        <v>649</v>
      </c>
      <c r="I130" s="531">
        <v>126555</v>
      </c>
      <c r="J130" s="527">
        <v>0.78031260597465857</v>
      </c>
      <c r="K130" s="527">
        <v>195</v>
      </c>
      <c r="L130" s="531">
        <v>815</v>
      </c>
      <c r="M130" s="531">
        <v>162185</v>
      </c>
      <c r="N130" s="527">
        <v>1</v>
      </c>
      <c r="O130" s="527">
        <v>199</v>
      </c>
      <c r="P130" s="531">
        <v>907</v>
      </c>
      <c r="Q130" s="531">
        <v>180493</v>
      </c>
      <c r="R130" s="545">
        <v>1.1128834355828221</v>
      </c>
      <c r="S130" s="532">
        <v>199</v>
      </c>
    </row>
    <row r="131" spans="1:19" ht="14.4" customHeight="1" x14ac:dyDescent="0.3">
      <c r="A131" s="526" t="s">
        <v>1823</v>
      </c>
      <c r="B131" s="527" t="s">
        <v>1849</v>
      </c>
      <c r="C131" s="527" t="s">
        <v>502</v>
      </c>
      <c r="D131" s="527" t="s">
        <v>1807</v>
      </c>
      <c r="E131" s="527" t="s">
        <v>1832</v>
      </c>
      <c r="F131" s="527" t="s">
        <v>1963</v>
      </c>
      <c r="G131" s="527" t="s">
        <v>1964</v>
      </c>
      <c r="H131" s="531">
        <v>307</v>
      </c>
      <c r="I131" s="531">
        <v>61400</v>
      </c>
      <c r="J131" s="527">
        <v>0.87240693378800793</v>
      </c>
      <c r="K131" s="527">
        <v>200</v>
      </c>
      <c r="L131" s="531">
        <v>345</v>
      </c>
      <c r="M131" s="531">
        <v>70380</v>
      </c>
      <c r="N131" s="527">
        <v>1</v>
      </c>
      <c r="O131" s="527">
        <v>204</v>
      </c>
      <c r="P131" s="531">
        <v>406</v>
      </c>
      <c r="Q131" s="531">
        <v>82824</v>
      </c>
      <c r="R131" s="545">
        <v>1.1768115942028985</v>
      </c>
      <c r="S131" s="532">
        <v>204</v>
      </c>
    </row>
    <row r="132" spans="1:19" ht="14.4" customHeight="1" x14ac:dyDescent="0.3">
      <c r="A132" s="526" t="s">
        <v>1823</v>
      </c>
      <c r="B132" s="527" t="s">
        <v>1849</v>
      </c>
      <c r="C132" s="527" t="s">
        <v>502</v>
      </c>
      <c r="D132" s="527" t="s">
        <v>1807</v>
      </c>
      <c r="E132" s="527" t="s">
        <v>1832</v>
      </c>
      <c r="F132" s="527" t="s">
        <v>1965</v>
      </c>
      <c r="G132" s="527" t="s">
        <v>1966</v>
      </c>
      <c r="H132" s="531">
        <v>15</v>
      </c>
      <c r="I132" s="531">
        <v>6270</v>
      </c>
      <c r="J132" s="527">
        <v>1.6353677621283256</v>
      </c>
      <c r="K132" s="527">
        <v>418</v>
      </c>
      <c r="L132" s="531">
        <v>9</v>
      </c>
      <c r="M132" s="531">
        <v>3834</v>
      </c>
      <c r="N132" s="527">
        <v>1</v>
      </c>
      <c r="O132" s="527">
        <v>426</v>
      </c>
      <c r="P132" s="531">
        <v>5</v>
      </c>
      <c r="Q132" s="531">
        <v>2130</v>
      </c>
      <c r="R132" s="545">
        <v>0.55555555555555558</v>
      </c>
      <c r="S132" s="532">
        <v>426</v>
      </c>
    </row>
    <row r="133" spans="1:19" ht="14.4" customHeight="1" x14ac:dyDescent="0.3">
      <c r="A133" s="526" t="s">
        <v>1823</v>
      </c>
      <c r="B133" s="527" t="s">
        <v>1849</v>
      </c>
      <c r="C133" s="527" t="s">
        <v>502</v>
      </c>
      <c r="D133" s="527" t="s">
        <v>1807</v>
      </c>
      <c r="E133" s="527" t="s">
        <v>1832</v>
      </c>
      <c r="F133" s="527" t="s">
        <v>1967</v>
      </c>
      <c r="G133" s="527" t="s">
        <v>1968</v>
      </c>
      <c r="H133" s="531"/>
      <c r="I133" s="531"/>
      <c r="J133" s="527"/>
      <c r="K133" s="527"/>
      <c r="L133" s="531">
        <v>4</v>
      </c>
      <c r="M133" s="531">
        <v>1060</v>
      </c>
      <c r="N133" s="527">
        <v>1</v>
      </c>
      <c r="O133" s="527">
        <v>265</v>
      </c>
      <c r="P133" s="531"/>
      <c r="Q133" s="531"/>
      <c r="R133" s="545"/>
      <c r="S133" s="532"/>
    </row>
    <row r="134" spans="1:19" ht="14.4" customHeight="1" x14ac:dyDescent="0.3">
      <c r="A134" s="526" t="s">
        <v>1823</v>
      </c>
      <c r="B134" s="527" t="s">
        <v>1849</v>
      </c>
      <c r="C134" s="527" t="s">
        <v>502</v>
      </c>
      <c r="D134" s="527" t="s">
        <v>1807</v>
      </c>
      <c r="E134" s="527" t="s">
        <v>1832</v>
      </c>
      <c r="F134" s="527" t="s">
        <v>1969</v>
      </c>
      <c r="G134" s="527" t="s">
        <v>1970</v>
      </c>
      <c r="H134" s="531">
        <v>422</v>
      </c>
      <c r="I134" s="531">
        <v>67098</v>
      </c>
      <c r="J134" s="527">
        <v>1.0064649676751616</v>
      </c>
      <c r="K134" s="527">
        <v>159</v>
      </c>
      <c r="L134" s="531">
        <v>409</v>
      </c>
      <c r="M134" s="531">
        <v>66667</v>
      </c>
      <c r="N134" s="527">
        <v>1</v>
      </c>
      <c r="O134" s="527">
        <v>163</v>
      </c>
      <c r="P134" s="531">
        <v>338</v>
      </c>
      <c r="Q134" s="531">
        <v>55094</v>
      </c>
      <c r="R134" s="545">
        <v>0.82640586797066018</v>
      </c>
      <c r="S134" s="532">
        <v>163</v>
      </c>
    </row>
    <row r="135" spans="1:19" ht="14.4" customHeight="1" x14ac:dyDescent="0.3">
      <c r="A135" s="526" t="s">
        <v>1823</v>
      </c>
      <c r="B135" s="527" t="s">
        <v>1849</v>
      </c>
      <c r="C135" s="527" t="s">
        <v>502</v>
      </c>
      <c r="D135" s="527" t="s">
        <v>1807</v>
      </c>
      <c r="E135" s="527" t="s">
        <v>1832</v>
      </c>
      <c r="F135" s="527" t="s">
        <v>1971</v>
      </c>
      <c r="G135" s="527" t="s">
        <v>1972</v>
      </c>
      <c r="H135" s="531">
        <v>1</v>
      </c>
      <c r="I135" s="531">
        <v>428</v>
      </c>
      <c r="J135" s="527">
        <v>0.49082568807339449</v>
      </c>
      <c r="K135" s="527">
        <v>428</v>
      </c>
      <c r="L135" s="531">
        <v>2</v>
      </c>
      <c r="M135" s="531">
        <v>872</v>
      </c>
      <c r="N135" s="527">
        <v>1</v>
      </c>
      <c r="O135" s="527">
        <v>436</v>
      </c>
      <c r="P135" s="531">
        <v>1</v>
      </c>
      <c r="Q135" s="531">
        <v>436</v>
      </c>
      <c r="R135" s="545">
        <v>0.5</v>
      </c>
      <c r="S135" s="532">
        <v>436</v>
      </c>
    </row>
    <row r="136" spans="1:19" ht="14.4" customHeight="1" x14ac:dyDescent="0.3">
      <c r="A136" s="526" t="s">
        <v>1823</v>
      </c>
      <c r="B136" s="527" t="s">
        <v>1849</v>
      </c>
      <c r="C136" s="527" t="s">
        <v>502</v>
      </c>
      <c r="D136" s="527" t="s">
        <v>1807</v>
      </c>
      <c r="E136" s="527" t="s">
        <v>1832</v>
      </c>
      <c r="F136" s="527" t="s">
        <v>1973</v>
      </c>
      <c r="G136" s="527" t="s">
        <v>1974</v>
      </c>
      <c r="H136" s="531">
        <v>1112</v>
      </c>
      <c r="I136" s="531">
        <v>2360776</v>
      </c>
      <c r="J136" s="527">
        <v>0.73017740571590461</v>
      </c>
      <c r="K136" s="527">
        <v>2123</v>
      </c>
      <c r="L136" s="531">
        <v>1501</v>
      </c>
      <c r="M136" s="531">
        <v>3233154</v>
      </c>
      <c r="N136" s="527">
        <v>1</v>
      </c>
      <c r="O136" s="527">
        <v>2154</v>
      </c>
      <c r="P136" s="531">
        <v>1269</v>
      </c>
      <c r="Q136" s="531">
        <v>2734695</v>
      </c>
      <c r="R136" s="545">
        <v>0.84582887174567001</v>
      </c>
      <c r="S136" s="532">
        <v>2155</v>
      </c>
    </row>
    <row r="137" spans="1:19" ht="14.4" customHeight="1" x14ac:dyDescent="0.3">
      <c r="A137" s="526" t="s">
        <v>1823</v>
      </c>
      <c r="B137" s="527" t="s">
        <v>1849</v>
      </c>
      <c r="C137" s="527" t="s">
        <v>502</v>
      </c>
      <c r="D137" s="527" t="s">
        <v>1807</v>
      </c>
      <c r="E137" s="527" t="s">
        <v>1832</v>
      </c>
      <c r="F137" s="527" t="s">
        <v>1975</v>
      </c>
      <c r="G137" s="527" t="s">
        <v>1976</v>
      </c>
      <c r="H137" s="531">
        <v>121</v>
      </c>
      <c r="I137" s="531">
        <v>19239</v>
      </c>
      <c r="J137" s="527">
        <v>0.79750455977449841</v>
      </c>
      <c r="K137" s="527">
        <v>159</v>
      </c>
      <c r="L137" s="531">
        <v>148</v>
      </c>
      <c r="M137" s="531">
        <v>24124</v>
      </c>
      <c r="N137" s="527">
        <v>1</v>
      </c>
      <c r="O137" s="527">
        <v>163</v>
      </c>
      <c r="P137" s="531">
        <v>114</v>
      </c>
      <c r="Q137" s="531">
        <v>18582</v>
      </c>
      <c r="R137" s="545">
        <v>0.77027027027027029</v>
      </c>
      <c r="S137" s="532">
        <v>163</v>
      </c>
    </row>
    <row r="138" spans="1:19" ht="14.4" customHeight="1" x14ac:dyDescent="0.3">
      <c r="A138" s="526" t="s">
        <v>1823</v>
      </c>
      <c r="B138" s="527" t="s">
        <v>1849</v>
      </c>
      <c r="C138" s="527" t="s">
        <v>502</v>
      </c>
      <c r="D138" s="527" t="s">
        <v>1807</v>
      </c>
      <c r="E138" s="527" t="s">
        <v>1832</v>
      </c>
      <c r="F138" s="527" t="s">
        <v>1977</v>
      </c>
      <c r="G138" s="527" t="s">
        <v>1978</v>
      </c>
      <c r="H138" s="531">
        <v>1</v>
      </c>
      <c r="I138" s="531">
        <v>917</v>
      </c>
      <c r="J138" s="527">
        <v>0.24571275455519828</v>
      </c>
      <c r="K138" s="527">
        <v>917</v>
      </c>
      <c r="L138" s="531">
        <v>4</v>
      </c>
      <c r="M138" s="531">
        <v>3732</v>
      </c>
      <c r="N138" s="527">
        <v>1</v>
      </c>
      <c r="O138" s="527">
        <v>933</v>
      </c>
      <c r="P138" s="531">
        <v>1</v>
      </c>
      <c r="Q138" s="531">
        <v>934</v>
      </c>
      <c r="R138" s="545">
        <v>0.25026795284030012</v>
      </c>
      <c r="S138" s="532">
        <v>934</v>
      </c>
    </row>
    <row r="139" spans="1:19" ht="14.4" customHeight="1" x14ac:dyDescent="0.3">
      <c r="A139" s="526" t="s">
        <v>1823</v>
      </c>
      <c r="B139" s="527" t="s">
        <v>1849</v>
      </c>
      <c r="C139" s="527" t="s">
        <v>502</v>
      </c>
      <c r="D139" s="527" t="s">
        <v>1807</v>
      </c>
      <c r="E139" s="527" t="s">
        <v>1832</v>
      </c>
      <c r="F139" s="527" t="s">
        <v>1979</v>
      </c>
      <c r="G139" s="527" t="s">
        <v>1980</v>
      </c>
      <c r="H139" s="531">
        <v>1</v>
      </c>
      <c r="I139" s="531">
        <v>382</v>
      </c>
      <c r="J139" s="527"/>
      <c r="K139" s="527">
        <v>382</v>
      </c>
      <c r="L139" s="531"/>
      <c r="M139" s="531"/>
      <c r="N139" s="527"/>
      <c r="O139" s="527"/>
      <c r="P139" s="531"/>
      <c r="Q139" s="531"/>
      <c r="R139" s="545"/>
      <c r="S139" s="532"/>
    </row>
    <row r="140" spans="1:19" ht="14.4" customHeight="1" x14ac:dyDescent="0.3">
      <c r="A140" s="526" t="s">
        <v>1823</v>
      </c>
      <c r="B140" s="527" t="s">
        <v>1849</v>
      </c>
      <c r="C140" s="527" t="s">
        <v>502</v>
      </c>
      <c r="D140" s="527" t="s">
        <v>1807</v>
      </c>
      <c r="E140" s="527" t="s">
        <v>1832</v>
      </c>
      <c r="F140" s="527" t="s">
        <v>1983</v>
      </c>
      <c r="G140" s="527" t="s">
        <v>1984</v>
      </c>
      <c r="H140" s="531">
        <v>2</v>
      </c>
      <c r="I140" s="531">
        <v>510</v>
      </c>
      <c r="J140" s="527">
        <v>0.28130170987313846</v>
      </c>
      <c r="K140" s="527">
        <v>255</v>
      </c>
      <c r="L140" s="531">
        <v>7</v>
      </c>
      <c r="M140" s="531">
        <v>1813</v>
      </c>
      <c r="N140" s="527">
        <v>1</v>
      </c>
      <c r="O140" s="527">
        <v>259</v>
      </c>
      <c r="P140" s="531">
        <v>5</v>
      </c>
      <c r="Q140" s="531">
        <v>1295</v>
      </c>
      <c r="R140" s="545">
        <v>0.7142857142857143</v>
      </c>
      <c r="S140" s="532">
        <v>259</v>
      </c>
    </row>
    <row r="141" spans="1:19" ht="14.4" customHeight="1" x14ac:dyDescent="0.3">
      <c r="A141" s="526" t="s">
        <v>1823</v>
      </c>
      <c r="B141" s="527" t="s">
        <v>1849</v>
      </c>
      <c r="C141" s="527" t="s">
        <v>502</v>
      </c>
      <c r="D141" s="527" t="s">
        <v>1807</v>
      </c>
      <c r="E141" s="527" t="s">
        <v>1832</v>
      </c>
      <c r="F141" s="527" t="s">
        <v>1985</v>
      </c>
      <c r="G141" s="527" t="s">
        <v>1986</v>
      </c>
      <c r="H141" s="531"/>
      <c r="I141" s="531"/>
      <c r="J141" s="527"/>
      <c r="K141" s="527"/>
      <c r="L141" s="531">
        <v>3</v>
      </c>
      <c r="M141" s="531">
        <v>6159</v>
      </c>
      <c r="N141" s="527">
        <v>1</v>
      </c>
      <c r="O141" s="527">
        <v>2053</v>
      </c>
      <c r="P141" s="531">
        <v>3</v>
      </c>
      <c r="Q141" s="531">
        <v>6159</v>
      </c>
      <c r="R141" s="545">
        <v>1</v>
      </c>
      <c r="S141" s="532">
        <v>2053</v>
      </c>
    </row>
    <row r="142" spans="1:19" ht="14.4" customHeight="1" x14ac:dyDescent="0.3">
      <c r="A142" s="526" t="s">
        <v>1823</v>
      </c>
      <c r="B142" s="527" t="s">
        <v>1849</v>
      </c>
      <c r="C142" s="527" t="s">
        <v>502</v>
      </c>
      <c r="D142" s="527" t="s">
        <v>1807</v>
      </c>
      <c r="E142" s="527" t="s">
        <v>1832</v>
      </c>
      <c r="F142" s="527" t="s">
        <v>1987</v>
      </c>
      <c r="G142" s="527" t="s">
        <v>1988</v>
      </c>
      <c r="H142" s="531">
        <v>9</v>
      </c>
      <c r="I142" s="531">
        <v>2511</v>
      </c>
      <c r="J142" s="527">
        <v>0.26887247028589784</v>
      </c>
      <c r="K142" s="527">
        <v>279</v>
      </c>
      <c r="L142" s="531">
        <v>33</v>
      </c>
      <c r="M142" s="531">
        <v>9339</v>
      </c>
      <c r="N142" s="527">
        <v>1</v>
      </c>
      <c r="O142" s="527">
        <v>283</v>
      </c>
      <c r="P142" s="531">
        <v>22</v>
      </c>
      <c r="Q142" s="531">
        <v>6226</v>
      </c>
      <c r="R142" s="545">
        <v>0.66666666666666663</v>
      </c>
      <c r="S142" s="532">
        <v>283</v>
      </c>
    </row>
    <row r="143" spans="1:19" ht="14.4" customHeight="1" x14ac:dyDescent="0.3">
      <c r="A143" s="526" t="s">
        <v>1823</v>
      </c>
      <c r="B143" s="527" t="s">
        <v>1849</v>
      </c>
      <c r="C143" s="527" t="s">
        <v>502</v>
      </c>
      <c r="D143" s="527" t="s">
        <v>1807</v>
      </c>
      <c r="E143" s="527" t="s">
        <v>1832</v>
      </c>
      <c r="F143" s="527" t="s">
        <v>1989</v>
      </c>
      <c r="G143" s="527" t="s">
        <v>1990</v>
      </c>
      <c r="H143" s="531"/>
      <c r="I143" s="531"/>
      <c r="J143" s="527"/>
      <c r="K143" s="527"/>
      <c r="L143" s="531">
        <v>1</v>
      </c>
      <c r="M143" s="531">
        <v>373</v>
      </c>
      <c r="N143" s="527">
        <v>1</v>
      </c>
      <c r="O143" s="527">
        <v>373</v>
      </c>
      <c r="P143" s="531">
        <v>1</v>
      </c>
      <c r="Q143" s="531">
        <v>373</v>
      </c>
      <c r="R143" s="545">
        <v>1</v>
      </c>
      <c r="S143" s="532">
        <v>373</v>
      </c>
    </row>
    <row r="144" spans="1:19" ht="14.4" customHeight="1" x14ac:dyDescent="0.3">
      <c r="A144" s="526" t="s">
        <v>1823</v>
      </c>
      <c r="B144" s="527" t="s">
        <v>1849</v>
      </c>
      <c r="C144" s="527" t="s">
        <v>502</v>
      </c>
      <c r="D144" s="527" t="s">
        <v>1807</v>
      </c>
      <c r="E144" s="527" t="s">
        <v>1832</v>
      </c>
      <c r="F144" s="527" t="s">
        <v>1991</v>
      </c>
      <c r="G144" s="527" t="s">
        <v>1992</v>
      </c>
      <c r="H144" s="531">
        <v>6</v>
      </c>
      <c r="I144" s="531">
        <v>38778</v>
      </c>
      <c r="J144" s="527">
        <v>0.26702565726955974</v>
      </c>
      <c r="K144" s="527">
        <v>6463</v>
      </c>
      <c r="L144" s="531">
        <v>22</v>
      </c>
      <c r="M144" s="531">
        <v>145222</v>
      </c>
      <c r="N144" s="527">
        <v>1</v>
      </c>
      <c r="O144" s="527">
        <v>6601</v>
      </c>
      <c r="P144" s="531"/>
      <c r="Q144" s="531"/>
      <c r="R144" s="545"/>
      <c r="S144" s="532"/>
    </row>
    <row r="145" spans="1:19" ht="14.4" customHeight="1" x14ac:dyDescent="0.3">
      <c r="A145" s="526" t="s">
        <v>1823</v>
      </c>
      <c r="B145" s="527" t="s">
        <v>1849</v>
      </c>
      <c r="C145" s="527" t="s">
        <v>502</v>
      </c>
      <c r="D145" s="527" t="s">
        <v>1807</v>
      </c>
      <c r="E145" s="527" t="s">
        <v>1832</v>
      </c>
      <c r="F145" s="527" t="s">
        <v>1993</v>
      </c>
      <c r="G145" s="527" t="s">
        <v>1994</v>
      </c>
      <c r="H145" s="531">
        <v>1</v>
      </c>
      <c r="I145" s="531">
        <v>666</v>
      </c>
      <c r="J145" s="527"/>
      <c r="K145" s="527">
        <v>666</v>
      </c>
      <c r="L145" s="531"/>
      <c r="M145" s="531"/>
      <c r="N145" s="527"/>
      <c r="O145" s="527"/>
      <c r="P145" s="531"/>
      <c r="Q145" s="531"/>
      <c r="R145" s="545"/>
      <c r="S145" s="532"/>
    </row>
    <row r="146" spans="1:19" ht="14.4" customHeight="1" x14ac:dyDescent="0.3">
      <c r="A146" s="526" t="s">
        <v>1823</v>
      </c>
      <c r="B146" s="527" t="s">
        <v>1849</v>
      </c>
      <c r="C146" s="527" t="s">
        <v>502</v>
      </c>
      <c r="D146" s="527" t="s">
        <v>1807</v>
      </c>
      <c r="E146" s="527" t="s">
        <v>1832</v>
      </c>
      <c r="F146" s="527" t="s">
        <v>1995</v>
      </c>
      <c r="G146" s="527" t="s">
        <v>1996</v>
      </c>
      <c r="H146" s="531"/>
      <c r="I146" s="531"/>
      <c r="J146" s="527"/>
      <c r="K146" s="527"/>
      <c r="L146" s="531"/>
      <c r="M146" s="531"/>
      <c r="N146" s="527"/>
      <c r="O146" s="527"/>
      <c r="P146" s="531">
        <v>2</v>
      </c>
      <c r="Q146" s="531">
        <v>704</v>
      </c>
      <c r="R146" s="545"/>
      <c r="S146" s="532">
        <v>352</v>
      </c>
    </row>
    <row r="147" spans="1:19" ht="14.4" customHeight="1" x14ac:dyDescent="0.3">
      <c r="A147" s="526" t="s">
        <v>1823</v>
      </c>
      <c r="B147" s="527" t="s">
        <v>1849</v>
      </c>
      <c r="C147" s="527" t="s">
        <v>502</v>
      </c>
      <c r="D147" s="527" t="s">
        <v>1811</v>
      </c>
      <c r="E147" s="527" t="s">
        <v>1832</v>
      </c>
      <c r="F147" s="527" t="s">
        <v>1939</v>
      </c>
      <c r="G147" s="527" t="s">
        <v>1940</v>
      </c>
      <c r="H147" s="531">
        <v>1</v>
      </c>
      <c r="I147" s="531">
        <v>105</v>
      </c>
      <c r="J147" s="527"/>
      <c r="K147" s="527">
        <v>105</v>
      </c>
      <c r="L147" s="531"/>
      <c r="M147" s="531"/>
      <c r="N147" s="527"/>
      <c r="O147" s="527"/>
      <c r="P147" s="531"/>
      <c r="Q147" s="531"/>
      <c r="R147" s="545"/>
      <c r="S147" s="532"/>
    </row>
    <row r="148" spans="1:19" ht="14.4" customHeight="1" x14ac:dyDescent="0.3">
      <c r="A148" s="526" t="s">
        <v>1823</v>
      </c>
      <c r="B148" s="527" t="s">
        <v>1849</v>
      </c>
      <c r="C148" s="527" t="s">
        <v>502</v>
      </c>
      <c r="D148" s="527" t="s">
        <v>1813</v>
      </c>
      <c r="E148" s="527" t="s">
        <v>1832</v>
      </c>
      <c r="F148" s="527" t="s">
        <v>1891</v>
      </c>
      <c r="G148" s="527" t="s">
        <v>1892</v>
      </c>
      <c r="H148" s="531"/>
      <c r="I148" s="531"/>
      <c r="J148" s="527"/>
      <c r="K148" s="527"/>
      <c r="L148" s="531">
        <v>15</v>
      </c>
      <c r="M148" s="531">
        <v>3195</v>
      </c>
      <c r="N148" s="527">
        <v>1</v>
      </c>
      <c r="O148" s="527">
        <v>213</v>
      </c>
      <c r="P148" s="531"/>
      <c r="Q148" s="531"/>
      <c r="R148" s="545"/>
      <c r="S148" s="532"/>
    </row>
    <row r="149" spans="1:19" ht="14.4" customHeight="1" x14ac:dyDescent="0.3">
      <c r="A149" s="526" t="s">
        <v>1823</v>
      </c>
      <c r="B149" s="527" t="s">
        <v>1849</v>
      </c>
      <c r="C149" s="527" t="s">
        <v>502</v>
      </c>
      <c r="D149" s="527" t="s">
        <v>1813</v>
      </c>
      <c r="E149" s="527" t="s">
        <v>1832</v>
      </c>
      <c r="F149" s="527" t="s">
        <v>1893</v>
      </c>
      <c r="G149" s="527" t="s">
        <v>1894</v>
      </c>
      <c r="H149" s="531"/>
      <c r="I149" s="531"/>
      <c r="J149" s="527"/>
      <c r="K149" s="527"/>
      <c r="L149" s="531">
        <v>11</v>
      </c>
      <c r="M149" s="531">
        <v>1705</v>
      </c>
      <c r="N149" s="527">
        <v>1</v>
      </c>
      <c r="O149" s="527">
        <v>155</v>
      </c>
      <c r="P149" s="531"/>
      <c r="Q149" s="531"/>
      <c r="R149" s="545"/>
      <c r="S149" s="532"/>
    </row>
    <row r="150" spans="1:19" ht="14.4" customHeight="1" x14ac:dyDescent="0.3">
      <c r="A150" s="526" t="s">
        <v>1823</v>
      </c>
      <c r="B150" s="527" t="s">
        <v>1849</v>
      </c>
      <c r="C150" s="527" t="s">
        <v>502</v>
      </c>
      <c r="D150" s="527" t="s">
        <v>1813</v>
      </c>
      <c r="E150" s="527" t="s">
        <v>1832</v>
      </c>
      <c r="F150" s="527" t="s">
        <v>1895</v>
      </c>
      <c r="G150" s="527" t="s">
        <v>1896</v>
      </c>
      <c r="H150" s="531"/>
      <c r="I150" s="531"/>
      <c r="J150" s="527"/>
      <c r="K150" s="527"/>
      <c r="L150" s="531">
        <v>14</v>
      </c>
      <c r="M150" s="531">
        <v>2618</v>
      </c>
      <c r="N150" s="527">
        <v>1</v>
      </c>
      <c r="O150" s="527">
        <v>187</v>
      </c>
      <c r="P150" s="531"/>
      <c r="Q150" s="531"/>
      <c r="R150" s="545"/>
      <c r="S150" s="532"/>
    </row>
    <row r="151" spans="1:19" ht="14.4" customHeight="1" x14ac:dyDescent="0.3">
      <c r="A151" s="526" t="s">
        <v>1823</v>
      </c>
      <c r="B151" s="527" t="s">
        <v>1849</v>
      </c>
      <c r="C151" s="527" t="s">
        <v>502</v>
      </c>
      <c r="D151" s="527" t="s">
        <v>1813</v>
      </c>
      <c r="E151" s="527" t="s">
        <v>1832</v>
      </c>
      <c r="F151" s="527" t="s">
        <v>1897</v>
      </c>
      <c r="G151" s="527" t="s">
        <v>1898</v>
      </c>
      <c r="H151" s="531"/>
      <c r="I151" s="531"/>
      <c r="J151" s="527"/>
      <c r="K151" s="527"/>
      <c r="L151" s="531">
        <v>12</v>
      </c>
      <c r="M151" s="531">
        <v>1536</v>
      </c>
      <c r="N151" s="527">
        <v>1</v>
      </c>
      <c r="O151" s="527">
        <v>128</v>
      </c>
      <c r="P151" s="531"/>
      <c r="Q151" s="531"/>
      <c r="R151" s="545"/>
      <c r="S151" s="532"/>
    </row>
    <row r="152" spans="1:19" ht="14.4" customHeight="1" x14ac:dyDescent="0.3">
      <c r="A152" s="526" t="s">
        <v>1823</v>
      </c>
      <c r="B152" s="527" t="s">
        <v>1849</v>
      </c>
      <c r="C152" s="527" t="s">
        <v>502</v>
      </c>
      <c r="D152" s="527" t="s">
        <v>1813</v>
      </c>
      <c r="E152" s="527" t="s">
        <v>1832</v>
      </c>
      <c r="F152" s="527" t="s">
        <v>1899</v>
      </c>
      <c r="G152" s="527" t="s">
        <v>1900</v>
      </c>
      <c r="H152" s="531"/>
      <c r="I152" s="531"/>
      <c r="J152" s="527"/>
      <c r="K152" s="527"/>
      <c r="L152" s="531">
        <v>61</v>
      </c>
      <c r="M152" s="531">
        <v>13603</v>
      </c>
      <c r="N152" s="527">
        <v>1</v>
      </c>
      <c r="O152" s="527">
        <v>223</v>
      </c>
      <c r="P152" s="531"/>
      <c r="Q152" s="531"/>
      <c r="R152" s="545"/>
      <c r="S152" s="532"/>
    </row>
    <row r="153" spans="1:19" ht="14.4" customHeight="1" x14ac:dyDescent="0.3">
      <c r="A153" s="526" t="s">
        <v>1823</v>
      </c>
      <c r="B153" s="527" t="s">
        <v>1849</v>
      </c>
      <c r="C153" s="527" t="s">
        <v>502</v>
      </c>
      <c r="D153" s="527" t="s">
        <v>1813</v>
      </c>
      <c r="E153" s="527" t="s">
        <v>1832</v>
      </c>
      <c r="F153" s="527" t="s">
        <v>1901</v>
      </c>
      <c r="G153" s="527" t="s">
        <v>1902</v>
      </c>
      <c r="H153" s="531"/>
      <c r="I153" s="531"/>
      <c r="J153" s="527"/>
      <c r="K153" s="527"/>
      <c r="L153" s="531">
        <v>5</v>
      </c>
      <c r="M153" s="531">
        <v>1115</v>
      </c>
      <c r="N153" s="527">
        <v>1</v>
      </c>
      <c r="O153" s="527">
        <v>223</v>
      </c>
      <c r="P153" s="531"/>
      <c r="Q153" s="531"/>
      <c r="R153" s="545"/>
      <c r="S153" s="532"/>
    </row>
    <row r="154" spans="1:19" ht="14.4" customHeight="1" x14ac:dyDescent="0.3">
      <c r="A154" s="526" t="s">
        <v>1823</v>
      </c>
      <c r="B154" s="527" t="s">
        <v>1849</v>
      </c>
      <c r="C154" s="527" t="s">
        <v>502</v>
      </c>
      <c r="D154" s="527" t="s">
        <v>1813</v>
      </c>
      <c r="E154" s="527" t="s">
        <v>1832</v>
      </c>
      <c r="F154" s="527" t="s">
        <v>1905</v>
      </c>
      <c r="G154" s="527" t="s">
        <v>1906</v>
      </c>
      <c r="H154" s="531"/>
      <c r="I154" s="531"/>
      <c r="J154" s="527"/>
      <c r="K154" s="527"/>
      <c r="L154" s="531">
        <v>9</v>
      </c>
      <c r="M154" s="531">
        <v>2025</v>
      </c>
      <c r="N154" s="527">
        <v>1</v>
      </c>
      <c r="O154" s="527">
        <v>225</v>
      </c>
      <c r="P154" s="531"/>
      <c r="Q154" s="531"/>
      <c r="R154" s="545"/>
      <c r="S154" s="532"/>
    </row>
    <row r="155" spans="1:19" ht="14.4" customHeight="1" x14ac:dyDescent="0.3">
      <c r="A155" s="526" t="s">
        <v>1823</v>
      </c>
      <c r="B155" s="527" t="s">
        <v>1849</v>
      </c>
      <c r="C155" s="527" t="s">
        <v>502</v>
      </c>
      <c r="D155" s="527" t="s">
        <v>1813</v>
      </c>
      <c r="E155" s="527" t="s">
        <v>1832</v>
      </c>
      <c r="F155" s="527" t="s">
        <v>1941</v>
      </c>
      <c r="G155" s="527" t="s">
        <v>1942</v>
      </c>
      <c r="H155" s="531"/>
      <c r="I155" s="531"/>
      <c r="J155" s="527"/>
      <c r="K155" s="527"/>
      <c r="L155" s="531">
        <v>34</v>
      </c>
      <c r="M155" s="531">
        <v>6018</v>
      </c>
      <c r="N155" s="527">
        <v>1</v>
      </c>
      <c r="O155" s="527">
        <v>177</v>
      </c>
      <c r="P155" s="531"/>
      <c r="Q155" s="531"/>
      <c r="R155" s="545"/>
      <c r="S155" s="532"/>
    </row>
    <row r="156" spans="1:19" ht="14.4" customHeight="1" x14ac:dyDescent="0.3">
      <c r="A156" s="526" t="s">
        <v>1823</v>
      </c>
      <c r="B156" s="527" t="s">
        <v>1849</v>
      </c>
      <c r="C156" s="527" t="s">
        <v>502</v>
      </c>
      <c r="D156" s="527" t="s">
        <v>1813</v>
      </c>
      <c r="E156" s="527" t="s">
        <v>1832</v>
      </c>
      <c r="F156" s="527" t="s">
        <v>1959</v>
      </c>
      <c r="G156" s="527" t="s">
        <v>1960</v>
      </c>
      <c r="H156" s="531"/>
      <c r="I156" s="531"/>
      <c r="J156" s="527"/>
      <c r="K156" s="527"/>
      <c r="L156" s="531">
        <v>16</v>
      </c>
      <c r="M156" s="531">
        <v>2480</v>
      </c>
      <c r="N156" s="527">
        <v>1</v>
      </c>
      <c r="O156" s="527">
        <v>155</v>
      </c>
      <c r="P156" s="531"/>
      <c r="Q156" s="531"/>
      <c r="R156" s="545"/>
      <c r="S156" s="532"/>
    </row>
    <row r="157" spans="1:19" ht="14.4" customHeight="1" x14ac:dyDescent="0.3">
      <c r="A157" s="526" t="s">
        <v>1823</v>
      </c>
      <c r="B157" s="527" t="s">
        <v>1849</v>
      </c>
      <c r="C157" s="527" t="s">
        <v>502</v>
      </c>
      <c r="D157" s="527" t="s">
        <v>1813</v>
      </c>
      <c r="E157" s="527" t="s">
        <v>1832</v>
      </c>
      <c r="F157" s="527" t="s">
        <v>1961</v>
      </c>
      <c r="G157" s="527" t="s">
        <v>1962</v>
      </c>
      <c r="H157" s="531"/>
      <c r="I157" s="531"/>
      <c r="J157" s="527"/>
      <c r="K157" s="527"/>
      <c r="L157" s="531">
        <v>10</v>
      </c>
      <c r="M157" s="531">
        <v>1990</v>
      </c>
      <c r="N157" s="527">
        <v>1</v>
      </c>
      <c r="O157" s="527">
        <v>199</v>
      </c>
      <c r="P157" s="531"/>
      <c r="Q157" s="531"/>
      <c r="R157" s="545"/>
      <c r="S157" s="532"/>
    </row>
    <row r="158" spans="1:19" ht="14.4" customHeight="1" x14ac:dyDescent="0.3">
      <c r="A158" s="526" t="s">
        <v>1823</v>
      </c>
      <c r="B158" s="527" t="s">
        <v>1849</v>
      </c>
      <c r="C158" s="527" t="s">
        <v>502</v>
      </c>
      <c r="D158" s="527" t="s">
        <v>1813</v>
      </c>
      <c r="E158" s="527" t="s">
        <v>1832</v>
      </c>
      <c r="F158" s="527" t="s">
        <v>1969</v>
      </c>
      <c r="G158" s="527" t="s">
        <v>1970</v>
      </c>
      <c r="H158" s="531"/>
      <c r="I158" s="531"/>
      <c r="J158" s="527"/>
      <c r="K158" s="527"/>
      <c r="L158" s="531">
        <v>15</v>
      </c>
      <c r="M158" s="531">
        <v>2445</v>
      </c>
      <c r="N158" s="527">
        <v>1</v>
      </c>
      <c r="O158" s="527">
        <v>163</v>
      </c>
      <c r="P158" s="531"/>
      <c r="Q158" s="531"/>
      <c r="R158" s="545"/>
      <c r="S158" s="532"/>
    </row>
    <row r="159" spans="1:19" ht="14.4" customHeight="1" x14ac:dyDescent="0.3">
      <c r="A159" s="526" t="s">
        <v>1823</v>
      </c>
      <c r="B159" s="527" t="s">
        <v>1849</v>
      </c>
      <c r="C159" s="527" t="s">
        <v>502</v>
      </c>
      <c r="D159" s="527" t="s">
        <v>1813</v>
      </c>
      <c r="E159" s="527" t="s">
        <v>1832</v>
      </c>
      <c r="F159" s="527" t="s">
        <v>1975</v>
      </c>
      <c r="G159" s="527" t="s">
        <v>1976</v>
      </c>
      <c r="H159" s="531"/>
      <c r="I159" s="531"/>
      <c r="J159" s="527"/>
      <c r="K159" s="527"/>
      <c r="L159" s="531">
        <v>3</v>
      </c>
      <c r="M159" s="531">
        <v>489</v>
      </c>
      <c r="N159" s="527">
        <v>1</v>
      </c>
      <c r="O159" s="527">
        <v>163</v>
      </c>
      <c r="P159" s="531"/>
      <c r="Q159" s="531"/>
      <c r="R159" s="545"/>
      <c r="S159" s="532"/>
    </row>
    <row r="160" spans="1:19" ht="14.4" customHeight="1" x14ac:dyDescent="0.3">
      <c r="A160" s="526" t="s">
        <v>1823</v>
      </c>
      <c r="B160" s="527" t="s">
        <v>1849</v>
      </c>
      <c r="C160" s="527" t="s">
        <v>502</v>
      </c>
      <c r="D160" s="527" t="s">
        <v>698</v>
      </c>
      <c r="E160" s="527" t="s">
        <v>1850</v>
      </c>
      <c r="F160" s="527" t="s">
        <v>1852</v>
      </c>
      <c r="G160" s="527" t="s">
        <v>582</v>
      </c>
      <c r="H160" s="531">
        <v>0.5</v>
      </c>
      <c r="I160" s="531">
        <v>855.63</v>
      </c>
      <c r="J160" s="527"/>
      <c r="K160" s="527">
        <v>1711.26</v>
      </c>
      <c r="L160" s="531"/>
      <c r="M160" s="531"/>
      <c r="N160" s="527"/>
      <c r="O160" s="527"/>
      <c r="P160" s="531"/>
      <c r="Q160" s="531"/>
      <c r="R160" s="545"/>
      <c r="S160" s="532"/>
    </row>
    <row r="161" spans="1:19" ht="14.4" customHeight="1" x14ac:dyDescent="0.3">
      <c r="A161" s="526" t="s">
        <v>1823</v>
      </c>
      <c r="B161" s="527" t="s">
        <v>1849</v>
      </c>
      <c r="C161" s="527" t="s">
        <v>502</v>
      </c>
      <c r="D161" s="527" t="s">
        <v>698</v>
      </c>
      <c r="E161" s="527" t="s">
        <v>1850</v>
      </c>
      <c r="F161" s="527" t="s">
        <v>1853</v>
      </c>
      <c r="G161" s="527" t="s">
        <v>664</v>
      </c>
      <c r="H161" s="531"/>
      <c r="I161" s="531"/>
      <c r="J161" s="527"/>
      <c r="K161" s="527"/>
      <c r="L161" s="531">
        <v>0.7</v>
      </c>
      <c r="M161" s="531">
        <v>1895.62</v>
      </c>
      <c r="N161" s="527">
        <v>1</v>
      </c>
      <c r="O161" s="527">
        <v>2708.0285714285715</v>
      </c>
      <c r="P161" s="531"/>
      <c r="Q161" s="531"/>
      <c r="R161" s="545"/>
      <c r="S161" s="532"/>
    </row>
    <row r="162" spans="1:19" ht="14.4" customHeight="1" x14ac:dyDescent="0.3">
      <c r="A162" s="526" t="s">
        <v>1823</v>
      </c>
      <c r="B162" s="527" t="s">
        <v>1849</v>
      </c>
      <c r="C162" s="527" t="s">
        <v>502</v>
      </c>
      <c r="D162" s="527" t="s">
        <v>698</v>
      </c>
      <c r="E162" s="527" t="s">
        <v>1850</v>
      </c>
      <c r="F162" s="527" t="s">
        <v>1854</v>
      </c>
      <c r="G162" s="527" t="s">
        <v>664</v>
      </c>
      <c r="H162" s="531">
        <v>0.2</v>
      </c>
      <c r="I162" s="531">
        <v>1277.6500000000001</v>
      </c>
      <c r="J162" s="527">
        <v>0.23589939587302997</v>
      </c>
      <c r="K162" s="527">
        <v>6388.25</v>
      </c>
      <c r="L162" s="531">
        <v>0.8</v>
      </c>
      <c r="M162" s="531">
        <v>5416.08</v>
      </c>
      <c r="N162" s="527">
        <v>1</v>
      </c>
      <c r="O162" s="527">
        <v>6770.0999999999995</v>
      </c>
      <c r="P162" s="531">
        <v>0.2</v>
      </c>
      <c r="Q162" s="531">
        <v>1354.02</v>
      </c>
      <c r="R162" s="545">
        <v>0.25</v>
      </c>
      <c r="S162" s="532">
        <v>6770.0999999999995</v>
      </c>
    </row>
    <row r="163" spans="1:19" ht="14.4" customHeight="1" x14ac:dyDescent="0.3">
      <c r="A163" s="526" t="s">
        <v>1823</v>
      </c>
      <c r="B163" s="527" t="s">
        <v>1849</v>
      </c>
      <c r="C163" s="527" t="s">
        <v>502</v>
      </c>
      <c r="D163" s="527" t="s">
        <v>698</v>
      </c>
      <c r="E163" s="527" t="s">
        <v>1850</v>
      </c>
      <c r="F163" s="527" t="s">
        <v>1855</v>
      </c>
      <c r="G163" s="527" t="s">
        <v>576</v>
      </c>
      <c r="H163" s="531">
        <v>1.6</v>
      </c>
      <c r="I163" s="531">
        <v>1522.14</v>
      </c>
      <c r="J163" s="527">
        <v>1.5148384785334688</v>
      </c>
      <c r="K163" s="527">
        <v>951.33749999999998</v>
      </c>
      <c r="L163" s="531">
        <v>1</v>
      </c>
      <c r="M163" s="531">
        <v>1004.82</v>
      </c>
      <c r="N163" s="527">
        <v>1</v>
      </c>
      <c r="O163" s="527">
        <v>1004.82</v>
      </c>
      <c r="P163" s="531"/>
      <c r="Q163" s="531"/>
      <c r="R163" s="545"/>
      <c r="S163" s="532"/>
    </row>
    <row r="164" spans="1:19" ht="14.4" customHeight="1" x14ac:dyDescent="0.3">
      <c r="A164" s="526" t="s">
        <v>1823</v>
      </c>
      <c r="B164" s="527" t="s">
        <v>1849</v>
      </c>
      <c r="C164" s="527" t="s">
        <v>502</v>
      </c>
      <c r="D164" s="527" t="s">
        <v>698</v>
      </c>
      <c r="E164" s="527" t="s">
        <v>1850</v>
      </c>
      <c r="F164" s="527" t="s">
        <v>1860</v>
      </c>
      <c r="G164" s="527" t="s">
        <v>571</v>
      </c>
      <c r="H164" s="531">
        <v>7</v>
      </c>
      <c r="I164" s="531">
        <v>6529.74</v>
      </c>
      <c r="J164" s="527">
        <v>1.7499999999999998</v>
      </c>
      <c r="K164" s="527">
        <v>932.81999999999994</v>
      </c>
      <c r="L164" s="531">
        <v>4</v>
      </c>
      <c r="M164" s="531">
        <v>3731.28</v>
      </c>
      <c r="N164" s="527">
        <v>1</v>
      </c>
      <c r="O164" s="527">
        <v>932.82</v>
      </c>
      <c r="P164" s="531">
        <v>1</v>
      </c>
      <c r="Q164" s="531">
        <v>843.46</v>
      </c>
      <c r="R164" s="545">
        <v>0.2260511138268905</v>
      </c>
      <c r="S164" s="532">
        <v>843.46</v>
      </c>
    </row>
    <row r="165" spans="1:19" ht="14.4" customHeight="1" x14ac:dyDescent="0.3">
      <c r="A165" s="526" t="s">
        <v>1823</v>
      </c>
      <c r="B165" s="527" t="s">
        <v>1849</v>
      </c>
      <c r="C165" s="527" t="s">
        <v>502</v>
      </c>
      <c r="D165" s="527" t="s">
        <v>698</v>
      </c>
      <c r="E165" s="527" t="s">
        <v>1850</v>
      </c>
      <c r="F165" s="527" t="s">
        <v>1862</v>
      </c>
      <c r="G165" s="527" t="s">
        <v>584</v>
      </c>
      <c r="H165" s="531">
        <v>0.42000000000000004</v>
      </c>
      <c r="I165" s="531">
        <v>1859.34</v>
      </c>
      <c r="J165" s="527">
        <v>2.1</v>
      </c>
      <c r="K165" s="527">
        <v>4426.9999999999991</v>
      </c>
      <c r="L165" s="531">
        <v>0.2</v>
      </c>
      <c r="M165" s="531">
        <v>885.4</v>
      </c>
      <c r="N165" s="527">
        <v>1</v>
      </c>
      <c r="O165" s="527">
        <v>4427</v>
      </c>
      <c r="P165" s="531">
        <v>0.2</v>
      </c>
      <c r="Q165" s="531">
        <v>909.52</v>
      </c>
      <c r="R165" s="545">
        <v>1.027241924553874</v>
      </c>
      <c r="S165" s="532">
        <v>4547.5999999999995</v>
      </c>
    </row>
    <row r="166" spans="1:19" ht="14.4" customHeight="1" x14ac:dyDescent="0.3">
      <c r="A166" s="526" t="s">
        <v>1823</v>
      </c>
      <c r="B166" s="527" t="s">
        <v>1849</v>
      </c>
      <c r="C166" s="527" t="s">
        <v>502</v>
      </c>
      <c r="D166" s="527" t="s">
        <v>698</v>
      </c>
      <c r="E166" s="527" t="s">
        <v>1850</v>
      </c>
      <c r="F166" s="527" t="s">
        <v>1863</v>
      </c>
      <c r="G166" s="527" t="s">
        <v>584</v>
      </c>
      <c r="H166" s="531">
        <v>0.1</v>
      </c>
      <c r="I166" s="531">
        <v>885.4</v>
      </c>
      <c r="J166" s="527">
        <v>0.58823529411764708</v>
      </c>
      <c r="K166" s="527">
        <v>8854</v>
      </c>
      <c r="L166" s="531">
        <v>0.17</v>
      </c>
      <c r="M166" s="531">
        <v>1505.1799999999998</v>
      </c>
      <c r="N166" s="527">
        <v>1</v>
      </c>
      <c r="O166" s="527">
        <v>8853.9999999999982</v>
      </c>
      <c r="P166" s="531"/>
      <c r="Q166" s="531"/>
      <c r="R166" s="545"/>
      <c r="S166" s="532"/>
    </row>
    <row r="167" spans="1:19" ht="14.4" customHeight="1" x14ac:dyDescent="0.3">
      <c r="A167" s="526" t="s">
        <v>1823</v>
      </c>
      <c r="B167" s="527" t="s">
        <v>1849</v>
      </c>
      <c r="C167" s="527" t="s">
        <v>502</v>
      </c>
      <c r="D167" s="527" t="s">
        <v>698</v>
      </c>
      <c r="E167" s="527" t="s">
        <v>1850</v>
      </c>
      <c r="F167" s="527" t="s">
        <v>1864</v>
      </c>
      <c r="G167" s="527" t="s">
        <v>649</v>
      </c>
      <c r="H167" s="531">
        <v>0.1</v>
      </c>
      <c r="I167" s="531">
        <v>194.93</v>
      </c>
      <c r="J167" s="527"/>
      <c r="K167" s="527">
        <v>1949.3</v>
      </c>
      <c r="L167" s="531"/>
      <c r="M167" s="531"/>
      <c r="N167" s="527"/>
      <c r="O167" s="527"/>
      <c r="P167" s="531"/>
      <c r="Q167" s="531"/>
      <c r="R167" s="545"/>
      <c r="S167" s="532"/>
    </row>
    <row r="168" spans="1:19" ht="14.4" customHeight="1" x14ac:dyDescent="0.3">
      <c r="A168" s="526" t="s">
        <v>1823</v>
      </c>
      <c r="B168" s="527" t="s">
        <v>1849</v>
      </c>
      <c r="C168" s="527" t="s">
        <v>502</v>
      </c>
      <c r="D168" s="527" t="s">
        <v>698</v>
      </c>
      <c r="E168" s="527" t="s">
        <v>1850</v>
      </c>
      <c r="F168" s="527" t="s">
        <v>1865</v>
      </c>
      <c r="G168" s="527" t="s">
        <v>584</v>
      </c>
      <c r="H168" s="531">
        <v>0.6</v>
      </c>
      <c r="I168" s="531">
        <v>1062.48</v>
      </c>
      <c r="J168" s="527">
        <v>2.4</v>
      </c>
      <c r="K168" s="527">
        <v>1770.8000000000002</v>
      </c>
      <c r="L168" s="531">
        <v>0.25</v>
      </c>
      <c r="M168" s="531">
        <v>442.7</v>
      </c>
      <c r="N168" s="527">
        <v>1</v>
      </c>
      <c r="O168" s="527">
        <v>1770.8</v>
      </c>
      <c r="P168" s="531">
        <v>1.5</v>
      </c>
      <c r="Q168" s="531">
        <v>2728.55</v>
      </c>
      <c r="R168" s="545">
        <v>6.1634289586627515</v>
      </c>
      <c r="S168" s="532">
        <v>1819.0333333333335</v>
      </c>
    </row>
    <row r="169" spans="1:19" ht="14.4" customHeight="1" x14ac:dyDescent="0.3">
      <c r="A169" s="526" t="s">
        <v>1823</v>
      </c>
      <c r="B169" s="527" t="s">
        <v>1849</v>
      </c>
      <c r="C169" s="527" t="s">
        <v>502</v>
      </c>
      <c r="D169" s="527" t="s">
        <v>698</v>
      </c>
      <c r="E169" s="527" t="s">
        <v>1850</v>
      </c>
      <c r="F169" s="527" t="s">
        <v>1866</v>
      </c>
      <c r="G169" s="527" t="s">
        <v>578</v>
      </c>
      <c r="H169" s="531">
        <v>0.6</v>
      </c>
      <c r="I169" s="531">
        <v>248.33999999999997</v>
      </c>
      <c r="J169" s="527">
        <v>1.5993044822256568</v>
      </c>
      <c r="K169" s="527">
        <v>413.9</v>
      </c>
      <c r="L169" s="531">
        <v>0.3</v>
      </c>
      <c r="M169" s="531">
        <v>155.28</v>
      </c>
      <c r="N169" s="527">
        <v>1</v>
      </c>
      <c r="O169" s="527">
        <v>517.6</v>
      </c>
      <c r="P169" s="531"/>
      <c r="Q169" s="531"/>
      <c r="R169" s="545"/>
      <c r="S169" s="532"/>
    </row>
    <row r="170" spans="1:19" ht="14.4" customHeight="1" x14ac:dyDescent="0.3">
      <c r="A170" s="526" t="s">
        <v>1823</v>
      </c>
      <c r="B170" s="527" t="s">
        <v>1849</v>
      </c>
      <c r="C170" s="527" t="s">
        <v>502</v>
      </c>
      <c r="D170" s="527" t="s">
        <v>698</v>
      </c>
      <c r="E170" s="527" t="s">
        <v>1850</v>
      </c>
      <c r="F170" s="527" t="s">
        <v>1867</v>
      </c>
      <c r="G170" s="527" t="s">
        <v>580</v>
      </c>
      <c r="H170" s="531"/>
      <c r="I170" s="531"/>
      <c r="J170" s="527"/>
      <c r="K170" s="527"/>
      <c r="L170" s="531">
        <v>0.05</v>
      </c>
      <c r="M170" s="531">
        <v>45.19</v>
      </c>
      <c r="N170" s="527">
        <v>1</v>
      </c>
      <c r="O170" s="527">
        <v>903.8</v>
      </c>
      <c r="P170" s="531"/>
      <c r="Q170" s="531"/>
      <c r="R170" s="545"/>
      <c r="S170" s="532"/>
    </row>
    <row r="171" spans="1:19" ht="14.4" customHeight="1" x14ac:dyDescent="0.3">
      <c r="A171" s="526" t="s">
        <v>1823</v>
      </c>
      <c r="B171" s="527" t="s">
        <v>1849</v>
      </c>
      <c r="C171" s="527" t="s">
        <v>502</v>
      </c>
      <c r="D171" s="527" t="s">
        <v>698</v>
      </c>
      <c r="E171" s="527" t="s">
        <v>1850</v>
      </c>
      <c r="F171" s="527" t="s">
        <v>1868</v>
      </c>
      <c r="G171" s="527" t="s">
        <v>584</v>
      </c>
      <c r="H171" s="531">
        <v>0.01</v>
      </c>
      <c r="I171" s="531">
        <v>460.41</v>
      </c>
      <c r="J171" s="527">
        <v>0.21666760786085387</v>
      </c>
      <c r="K171" s="527">
        <v>46041</v>
      </c>
      <c r="L171" s="531">
        <v>7.0000000000000007E-2</v>
      </c>
      <c r="M171" s="531">
        <v>2124.96</v>
      </c>
      <c r="N171" s="527">
        <v>1</v>
      </c>
      <c r="O171" s="527">
        <v>30356.571428571428</v>
      </c>
      <c r="P171" s="531"/>
      <c r="Q171" s="531"/>
      <c r="R171" s="545"/>
      <c r="S171" s="532"/>
    </row>
    <row r="172" spans="1:19" ht="14.4" customHeight="1" x14ac:dyDescent="0.3">
      <c r="A172" s="526" t="s">
        <v>1823</v>
      </c>
      <c r="B172" s="527" t="s">
        <v>1849</v>
      </c>
      <c r="C172" s="527" t="s">
        <v>502</v>
      </c>
      <c r="D172" s="527" t="s">
        <v>698</v>
      </c>
      <c r="E172" s="527" t="s">
        <v>1832</v>
      </c>
      <c r="F172" s="527" t="s">
        <v>1891</v>
      </c>
      <c r="G172" s="527" t="s">
        <v>1892</v>
      </c>
      <c r="H172" s="531">
        <v>51</v>
      </c>
      <c r="I172" s="531">
        <v>10557</v>
      </c>
      <c r="J172" s="527">
        <v>2.2528809218950063</v>
      </c>
      <c r="K172" s="527">
        <v>207</v>
      </c>
      <c r="L172" s="531">
        <v>22</v>
      </c>
      <c r="M172" s="531">
        <v>4686</v>
      </c>
      <c r="N172" s="527">
        <v>1</v>
      </c>
      <c r="O172" s="527">
        <v>213</v>
      </c>
      <c r="P172" s="531">
        <v>12</v>
      </c>
      <c r="Q172" s="531">
        <v>2556</v>
      </c>
      <c r="R172" s="545">
        <v>0.54545454545454541</v>
      </c>
      <c r="S172" s="532">
        <v>213</v>
      </c>
    </row>
    <row r="173" spans="1:19" ht="14.4" customHeight="1" x14ac:dyDescent="0.3">
      <c r="A173" s="526" t="s">
        <v>1823</v>
      </c>
      <c r="B173" s="527" t="s">
        <v>1849</v>
      </c>
      <c r="C173" s="527" t="s">
        <v>502</v>
      </c>
      <c r="D173" s="527" t="s">
        <v>698</v>
      </c>
      <c r="E173" s="527" t="s">
        <v>1832</v>
      </c>
      <c r="F173" s="527" t="s">
        <v>1893</v>
      </c>
      <c r="G173" s="527" t="s">
        <v>1894</v>
      </c>
      <c r="H173" s="531">
        <v>37</v>
      </c>
      <c r="I173" s="531">
        <v>5587</v>
      </c>
      <c r="J173" s="527">
        <v>0.81920821114369502</v>
      </c>
      <c r="K173" s="527">
        <v>151</v>
      </c>
      <c r="L173" s="531">
        <v>44</v>
      </c>
      <c r="M173" s="531">
        <v>6820</v>
      </c>
      <c r="N173" s="527">
        <v>1</v>
      </c>
      <c r="O173" s="527">
        <v>155</v>
      </c>
      <c r="P173" s="531">
        <v>29</v>
      </c>
      <c r="Q173" s="531">
        <v>4495</v>
      </c>
      <c r="R173" s="545">
        <v>0.65909090909090906</v>
      </c>
      <c r="S173" s="532">
        <v>155</v>
      </c>
    </row>
    <row r="174" spans="1:19" ht="14.4" customHeight="1" x14ac:dyDescent="0.3">
      <c r="A174" s="526" t="s">
        <v>1823</v>
      </c>
      <c r="B174" s="527" t="s">
        <v>1849</v>
      </c>
      <c r="C174" s="527" t="s">
        <v>502</v>
      </c>
      <c r="D174" s="527" t="s">
        <v>698</v>
      </c>
      <c r="E174" s="527" t="s">
        <v>1832</v>
      </c>
      <c r="F174" s="527" t="s">
        <v>1895</v>
      </c>
      <c r="G174" s="527" t="s">
        <v>1896</v>
      </c>
      <c r="H174" s="531">
        <v>28</v>
      </c>
      <c r="I174" s="531">
        <v>5124</v>
      </c>
      <c r="J174" s="527">
        <v>0.83033543996110837</v>
      </c>
      <c r="K174" s="527">
        <v>183</v>
      </c>
      <c r="L174" s="531">
        <v>33</v>
      </c>
      <c r="M174" s="531">
        <v>6171</v>
      </c>
      <c r="N174" s="527">
        <v>1</v>
      </c>
      <c r="O174" s="527">
        <v>187</v>
      </c>
      <c r="P174" s="531">
        <v>21</v>
      </c>
      <c r="Q174" s="531">
        <v>3927</v>
      </c>
      <c r="R174" s="545">
        <v>0.63636363636363635</v>
      </c>
      <c r="S174" s="532">
        <v>187</v>
      </c>
    </row>
    <row r="175" spans="1:19" ht="14.4" customHeight="1" x14ac:dyDescent="0.3">
      <c r="A175" s="526" t="s">
        <v>1823</v>
      </c>
      <c r="B175" s="527" t="s">
        <v>1849</v>
      </c>
      <c r="C175" s="527" t="s">
        <v>502</v>
      </c>
      <c r="D175" s="527" t="s">
        <v>698</v>
      </c>
      <c r="E175" s="527" t="s">
        <v>1832</v>
      </c>
      <c r="F175" s="527" t="s">
        <v>1897</v>
      </c>
      <c r="G175" s="527" t="s">
        <v>1898</v>
      </c>
      <c r="H175" s="531">
        <v>27</v>
      </c>
      <c r="I175" s="531">
        <v>3375</v>
      </c>
      <c r="J175" s="527">
        <v>1.2555803571428572</v>
      </c>
      <c r="K175" s="527">
        <v>125</v>
      </c>
      <c r="L175" s="531">
        <v>21</v>
      </c>
      <c r="M175" s="531">
        <v>2688</v>
      </c>
      <c r="N175" s="527">
        <v>1</v>
      </c>
      <c r="O175" s="527">
        <v>128</v>
      </c>
      <c r="P175" s="531">
        <v>10</v>
      </c>
      <c r="Q175" s="531">
        <v>1280</v>
      </c>
      <c r="R175" s="545">
        <v>0.47619047619047616</v>
      </c>
      <c r="S175" s="532">
        <v>128</v>
      </c>
    </row>
    <row r="176" spans="1:19" ht="14.4" customHeight="1" x14ac:dyDescent="0.3">
      <c r="A176" s="526" t="s">
        <v>1823</v>
      </c>
      <c r="B176" s="527" t="s">
        <v>1849</v>
      </c>
      <c r="C176" s="527" t="s">
        <v>502</v>
      </c>
      <c r="D176" s="527" t="s">
        <v>698</v>
      </c>
      <c r="E176" s="527" t="s">
        <v>1832</v>
      </c>
      <c r="F176" s="527" t="s">
        <v>1899</v>
      </c>
      <c r="G176" s="527" t="s">
        <v>1900</v>
      </c>
      <c r="H176" s="531">
        <v>160</v>
      </c>
      <c r="I176" s="531">
        <v>35040</v>
      </c>
      <c r="J176" s="527">
        <v>1.2774800393743848</v>
      </c>
      <c r="K176" s="527">
        <v>219</v>
      </c>
      <c r="L176" s="531">
        <v>123</v>
      </c>
      <c r="M176" s="531">
        <v>27429</v>
      </c>
      <c r="N176" s="527">
        <v>1</v>
      </c>
      <c r="O176" s="527">
        <v>223</v>
      </c>
      <c r="P176" s="531">
        <v>22</v>
      </c>
      <c r="Q176" s="531">
        <v>4906</v>
      </c>
      <c r="R176" s="545">
        <v>0.17886178861788618</v>
      </c>
      <c r="S176" s="532">
        <v>223</v>
      </c>
    </row>
    <row r="177" spans="1:19" ht="14.4" customHeight="1" x14ac:dyDescent="0.3">
      <c r="A177" s="526" t="s">
        <v>1823</v>
      </c>
      <c r="B177" s="527" t="s">
        <v>1849</v>
      </c>
      <c r="C177" s="527" t="s">
        <v>502</v>
      </c>
      <c r="D177" s="527" t="s">
        <v>698</v>
      </c>
      <c r="E177" s="527" t="s">
        <v>1832</v>
      </c>
      <c r="F177" s="527" t="s">
        <v>1901</v>
      </c>
      <c r="G177" s="527" t="s">
        <v>1902</v>
      </c>
      <c r="H177" s="531">
        <v>14</v>
      </c>
      <c r="I177" s="531">
        <v>3066</v>
      </c>
      <c r="J177" s="527">
        <v>1.1457399103139014</v>
      </c>
      <c r="K177" s="527">
        <v>219</v>
      </c>
      <c r="L177" s="531">
        <v>12</v>
      </c>
      <c r="M177" s="531">
        <v>2676</v>
      </c>
      <c r="N177" s="527">
        <v>1</v>
      </c>
      <c r="O177" s="527">
        <v>223</v>
      </c>
      <c r="P177" s="531">
        <v>15</v>
      </c>
      <c r="Q177" s="531">
        <v>3345</v>
      </c>
      <c r="R177" s="545">
        <v>1.25</v>
      </c>
      <c r="S177" s="532">
        <v>223</v>
      </c>
    </row>
    <row r="178" spans="1:19" ht="14.4" customHeight="1" x14ac:dyDescent="0.3">
      <c r="A178" s="526" t="s">
        <v>1823</v>
      </c>
      <c r="B178" s="527" t="s">
        <v>1849</v>
      </c>
      <c r="C178" s="527" t="s">
        <v>502</v>
      </c>
      <c r="D178" s="527" t="s">
        <v>698</v>
      </c>
      <c r="E178" s="527" t="s">
        <v>1832</v>
      </c>
      <c r="F178" s="527" t="s">
        <v>1903</v>
      </c>
      <c r="G178" s="527" t="s">
        <v>1904</v>
      </c>
      <c r="H178" s="531"/>
      <c r="I178" s="531"/>
      <c r="J178" s="527"/>
      <c r="K178" s="527"/>
      <c r="L178" s="531">
        <v>1</v>
      </c>
      <c r="M178" s="531">
        <v>353</v>
      </c>
      <c r="N178" s="527">
        <v>1</v>
      </c>
      <c r="O178" s="527">
        <v>353</v>
      </c>
      <c r="P178" s="531"/>
      <c r="Q178" s="531"/>
      <c r="R178" s="545"/>
      <c r="S178" s="532"/>
    </row>
    <row r="179" spans="1:19" ht="14.4" customHeight="1" x14ac:dyDescent="0.3">
      <c r="A179" s="526" t="s">
        <v>1823</v>
      </c>
      <c r="B179" s="527" t="s">
        <v>1849</v>
      </c>
      <c r="C179" s="527" t="s">
        <v>502</v>
      </c>
      <c r="D179" s="527" t="s">
        <v>698</v>
      </c>
      <c r="E179" s="527" t="s">
        <v>1832</v>
      </c>
      <c r="F179" s="527" t="s">
        <v>1905</v>
      </c>
      <c r="G179" s="527" t="s">
        <v>1906</v>
      </c>
      <c r="H179" s="531">
        <v>51</v>
      </c>
      <c r="I179" s="531">
        <v>11271</v>
      </c>
      <c r="J179" s="527">
        <v>0.94515723270440255</v>
      </c>
      <c r="K179" s="527">
        <v>221</v>
      </c>
      <c r="L179" s="531">
        <v>53</v>
      </c>
      <c r="M179" s="531">
        <v>11925</v>
      </c>
      <c r="N179" s="527">
        <v>1</v>
      </c>
      <c r="O179" s="527">
        <v>225</v>
      </c>
      <c r="P179" s="531">
        <v>40</v>
      </c>
      <c r="Q179" s="531">
        <v>9000</v>
      </c>
      <c r="R179" s="545">
        <v>0.75471698113207553</v>
      </c>
      <c r="S179" s="532">
        <v>225</v>
      </c>
    </row>
    <row r="180" spans="1:19" ht="14.4" customHeight="1" x14ac:dyDescent="0.3">
      <c r="A180" s="526" t="s">
        <v>1823</v>
      </c>
      <c r="B180" s="527" t="s">
        <v>1849</v>
      </c>
      <c r="C180" s="527" t="s">
        <v>502</v>
      </c>
      <c r="D180" s="527" t="s">
        <v>698</v>
      </c>
      <c r="E180" s="527" t="s">
        <v>1832</v>
      </c>
      <c r="F180" s="527" t="s">
        <v>1907</v>
      </c>
      <c r="G180" s="527" t="s">
        <v>1908</v>
      </c>
      <c r="H180" s="531">
        <v>5</v>
      </c>
      <c r="I180" s="531">
        <v>3065</v>
      </c>
      <c r="J180" s="527">
        <v>2.452</v>
      </c>
      <c r="K180" s="527">
        <v>613</v>
      </c>
      <c r="L180" s="531">
        <v>2</v>
      </c>
      <c r="M180" s="531">
        <v>1250</v>
      </c>
      <c r="N180" s="527">
        <v>1</v>
      </c>
      <c r="O180" s="527">
        <v>625</v>
      </c>
      <c r="P180" s="531"/>
      <c r="Q180" s="531"/>
      <c r="R180" s="545"/>
      <c r="S180" s="532"/>
    </row>
    <row r="181" spans="1:19" ht="14.4" customHeight="1" x14ac:dyDescent="0.3">
      <c r="A181" s="526" t="s">
        <v>1823</v>
      </c>
      <c r="B181" s="527" t="s">
        <v>1849</v>
      </c>
      <c r="C181" s="527" t="s">
        <v>502</v>
      </c>
      <c r="D181" s="527" t="s">
        <v>698</v>
      </c>
      <c r="E181" s="527" t="s">
        <v>1832</v>
      </c>
      <c r="F181" s="527" t="s">
        <v>1911</v>
      </c>
      <c r="G181" s="527" t="s">
        <v>1912</v>
      </c>
      <c r="H181" s="531">
        <v>1</v>
      </c>
      <c r="I181" s="531">
        <v>1026</v>
      </c>
      <c r="J181" s="527"/>
      <c r="K181" s="527">
        <v>1026</v>
      </c>
      <c r="L181" s="531"/>
      <c r="M181" s="531"/>
      <c r="N181" s="527"/>
      <c r="O181" s="527"/>
      <c r="P181" s="531"/>
      <c r="Q181" s="531"/>
      <c r="R181" s="545"/>
      <c r="S181" s="532"/>
    </row>
    <row r="182" spans="1:19" ht="14.4" customHeight="1" x14ac:dyDescent="0.3">
      <c r="A182" s="526" t="s">
        <v>1823</v>
      </c>
      <c r="B182" s="527" t="s">
        <v>1849</v>
      </c>
      <c r="C182" s="527" t="s">
        <v>502</v>
      </c>
      <c r="D182" s="527" t="s">
        <v>698</v>
      </c>
      <c r="E182" s="527" t="s">
        <v>1832</v>
      </c>
      <c r="F182" s="527" t="s">
        <v>1923</v>
      </c>
      <c r="G182" s="527" t="s">
        <v>1924</v>
      </c>
      <c r="H182" s="531">
        <v>32</v>
      </c>
      <c r="I182" s="531">
        <v>10784</v>
      </c>
      <c r="J182" s="527">
        <v>0.94721124286341674</v>
      </c>
      <c r="K182" s="527">
        <v>337</v>
      </c>
      <c r="L182" s="531">
        <v>33</v>
      </c>
      <c r="M182" s="531">
        <v>11385</v>
      </c>
      <c r="N182" s="527">
        <v>1</v>
      </c>
      <c r="O182" s="527">
        <v>345</v>
      </c>
      <c r="P182" s="531">
        <v>36</v>
      </c>
      <c r="Q182" s="531">
        <v>12420</v>
      </c>
      <c r="R182" s="545">
        <v>1.0909090909090908</v>
      </c>
      <c r="S182" s="532">
        <v>345</v>
      </c>
    </row>
    <row r="183" spans="1:19" ht="14.4" customHeight="1" x14ac:dyDescent="0.3">
      <c r="A183" s="526" t="s">
        <v>1823</v>
      </c>
      <c r="B183" s="527" t="s">
        <v>1849</v>
      </c>
      <c r="C183" s="527" t="s">
        <v>502</v>
      </c>
      <c r="D183" s="527" t="s">
        <v>698</v>
      </c>
      <c r="E183" s="527" t="s">
        <v>1832</v>
      </c>
      <c r="F183" s="527" t="s">
        <v>1925</v>
      </c>
      <c r="G183" s="527" t="s">
        <v>1926</v>
      </c>
      <c r="H183" s="531">
        <v>3</v>
      </c>
      <c r="I183" s="531">
        <v>2511</v>
      </c>
      <c r="J183" s="527">
        <v>0.31995412844036697</v>
      </c>
      <c r="K183" s="527">
        <v>837</v>
      </c>
      <c r="L183" s="531">
        <v>9</v>
      </c>
      <c r="M183" s="531">
        <v>7848</v>
      </c>
      <c r="N183" s="527">
        <v>1</v>
      </c>
      <c r="O183" s="527">
        <v>872</v>
      </c>
      <c r="P183" s="531">
        <v>4</v>
      </c>
      <c r="Q183" s="531">
        <v>3492</v>
      </c>
      <c r="R183" s="545">
        <v>0.44495412844036697</v>
      </c>
      <c r="S183" s="532">
        <v>873</v>
      </c>
    </row>
    <row r="184" spans="1:19" ht="14.4" customHeight="1" x14ac:dyDescent="0.3">
      <c r="A184" s="526" t="s">
        <v>1823</v>
      </c>
      <c r="B184" s="527" t="s">
        <v>1849</v>
      </c>
      <c r="C184" s="527" t="s">
        <v>502</v>
      </c>
      <c r="D184" s="527" t="s">
        <v>698</v>
      </c>
      <c r="E184" s="527" t="s">
        <v>1832</v>
      </c>
      <c r="F184" s="527" t="s">
        <v>1929</v>
      </c>
      <c r="G184" s="527" t="s">
        <v>1930</v>
      </c>
      <c r="H184" s="531">
        <v>1</v>
      </c>
      <c r="I184" s="531">
        <v>1281</v>
      </c>
      <c r="J184" s="527">
        <v>0.99071925754060319</v>
      </c>
      <c r="K184" s="527">
        <v>1281</v>
      </c>
      <c r="L184" s="531">
        <v>1</v>
      </c>
      <c r="M184" s="531">
        <v>1293</v>
      </c>
      <c r="N184" s="527">
        <v>1</v>
      </c>
      <c r="O184" s="527">
        <v>1293</v>
      </c>
      <c r="P184" s="531"/>
      <c r="Q184" s="531"/>
      <c r="R184" s="545"/>
      <c r="S184" s="532"/>
    </row>
    <row r="185" spans="1:19" ht="14.4" customHeight="1" x14ac:dyDescent="0.3">
      <c r="A185" s="526" t="s">
        <v>1823</v>
      </c>
      <c r="B185" s="527" t="s">
        <v>1849</v>
      </c>
      <c r="C185" s="527" t="s">
        <v>502</v>
      </c>
      <c r="D185" s="527" t="s">
        <v>698</v>
      </c>
      <c r="E185" s="527" t="s">
        <v>1832</v>
      </c>
      <c r="F185" s="527" t="s">
        <v>1931</v>
      </c>
      <c r="G185" s="527" t="s">
        <v>1932</v>
      </c>
      <c r="H185" s="531">
        <v>1</v>
      </c>
      <c r="I185" s="531">
        <v>1167</v>
      </c>
      <c r="J185" s="527">
        <v>0.99150382327952424</v>
      </c>
      <c r="K185" s="527">
        <v>1167</v>
      </c>
      <c r="L185" s="531">
        <v>1</v>
      </c>
      <c r="M185" s="531">
        <v>1177</v>
      </c>
      <c r="N185" s="527">
        <v>1</v>
      </c>
      <c r="O185" s="527">
        <v>1177</v>
      </c>
      <c r="P185" s="531"/>
      <c r="Q185" s="531"/>
      <c r="R185" s="545"/>
      <c r="S185" s="532"/>
    </row>
    <row r="186" spans="1:19" ht="14.4" customHeight="1" x14ac:dyDescent="0.3">
      <c r="A186" s="526" t="s">
        <v>1823</v>
      </c>
      <c r="B186" s="527" t="s">
        <v>1849</v>
      </c>
      <c r="C186" s="527" t="s">
        <v>502</v>
      </c>
      <c r="D186" s="527" t="s">
        <v>698</v>
      </c>
      <c r="E186" s="527" t="s">
        <v>1832</v>
      </c>
      <c r="F186" s="527" t="s">
        <v>1933</v>
      </c>
      <c r="G186" s="527" t="s">
        <v>1934</v>
      </c>
      <c r="H186" s="531">
        <v>84</v>
      </c>
      <c r="I186" s="531">
        <v>426384</v>
      </c>
      <c r="J186" s="527">
        <v>1.1173057874628556</v>
      </c>
      <c r="K186" s="527">
        <v>5076</v>
      </c>
      <c r="L186" s="531">
        <v>74</v>
      </c>
      <c r="M186" s="531">
        <v>381618</v>
      </c>
      <c r="N186" s="527">
        <v>1</v>
      </c>
      <c r="O186" s="527">
        <v>5157</v>
      </c>
      <c r="P186" s="531">
        <v>26</v>
      </c>
      <c r="Q186" s="531">
        <v>134082</v>
      </c>
      <c r="R186" s="545">
        <v>0.35135135135135137</v>
      </c>
      <c r="S186" s="532">
        <v>5157</v>
      </c>
    </row>
    <row r="187" spans="1:19" ht="14.4" customHeight="1" x14ac:dyDescent="0.3">
      <c r="A187" s="526" t="s">
        <v>1823</v>
      </c>
      <c r="B187" s="527" t="s">
        <v>1849</v>
      </c>
      <c r="C187" s="527" t="s">
        <v>502</v>
      </c>
      <c r="D187" s="527" t="s">
        <v>698</v>
      </c>
      <c r="E187" s="527" t="s">
        <v>1832</v>
      </c>
      <c r="F187" s="527" t="s">
        <v>1937</v>
      </c>
      <c r="G187" s="527" t="s">
        <v>1938</v>
      </c>
      <c r="H187" s="531">
        <v>3</v>
      </c>
      <c r="I187" s="531">
        <v>16548</v>
      </c>
      <c r="J187" s="527">
        <v>0.73612099644128115</v>
      </c>
      <c r="K187" s="527">
        <v>5516</v>
      </c>
      <c r="L187" s="531">
        <v>4</v>
      </c>
      <c r="M187" s="531">
        <v>22480</v>
      </c>
      <c r="N187" s="527">
        <v>1</v>
      </c>
      <c r="O187" s="527">
        <v>5620</v>
      </c>
      <c r="P187" s="531">
        <v>2</v>
      </c>
      <c r="Q187" s="531">
        <v>11240</v>
      </c>
      <c r="R187" s="545">
        <v>0.5</v>
      </c>
      <c r="S187" s="532">
        <v>5620</v>
      </c>
    </row>
    <row r="188" spans="1:19" ht="14.4" customHeight="1" x14ac:dyDescent="0.3">
      <c r="A188" s="526" t="s">
        <v>1823</v>
      </c>
      <c r="B188" s="527" t="s">
        <v>1849</v>
      </c>
      <c r="C188" s="527" t="s">
        <v>502</v>
      </c>
      <c r="D188" s="527" t="s">
        <v>698</v>
      </c>
      <c r="E188" s="527" t="s">
        <v>1832</v>
      </c>
      <c r="F188" s="527" t="s">
        <v>1941</v>
      </c>
      <c r="G188" s="527" t="s">
        <v>1942</v>
      </c>
      <c r="H188" s="531">
        <v>176</v>
      </c>
      <c r="I188" s="531">
        <v>30800</v>
      </c>
      <c r="J188" s="527">
        <v>1.2084118016321406</v>
      </c>
      <c r="K188" s="527">
        <v>175</v>
      </c>
      <c r="L188" s="531">
        <v>144</v>
      </c>
      <c r="M188" s="531">
        <v>25488</v>
      </c>
      <c r="N188" s="527">
        <v>1</v>
      </c>
      <c r="O188" s="527">
        <v>177</v>
      </c>
      <c r="P188" s="531">
        <v>107</v>
      </c>
      <c r="Q188" s="531">
        <v>18939</v>
      </c>
      <c r="R188" s="545">
        <v>0.74305555555555558</v>
      </c>
      <c r="S188" s="532">
        <v>177</v>
      </c>
    </row>
    <row r="189" spans="1:19" ht="14.4" customHeight="1" x14ac:dyDescent="0.3">
      <c r="A189" s="526" t="s">
        <v>1823</v>
      </c>
      <c r="B189" s="527" t="s">
        <v>1849</v>
      </c>
      <c r="C189" s="527" t="s">
        <v>502</v>
      </c>
      <c r="D189" s="527" t="s">
        <v>698</v>
      </c>
      <c r="E189" s="527" t="s">
        <v>1832</v>
      </c>
      <c r="F189" s="527" t="s">
        <v>1943</v>
      </c>
      <c r="G189" s="527" t="s">
        <v>1944</v>
      </c>
      <c r="H189" s="531">
        <v>35</v>
      </c>
      <c r="I189" s="531">
        <v>70035</v>
      </c>
      <c r="J189" s="527">
        <v>0.9242372255067568</v>
      </c>
      <c r="K189" s="527">
        <v>2001</v>
      </c>
      <c r="L189" s="531">
        <v>37</v>
      </c>
      <c r="M189" s="531">
        <v>75776</v>
      </c>
      <c r="N189" s="527">
        <v>1</v>
      </c>
      <c r="O189" s="527">
        <v>2048</v>
      </c>
      <c r="P189" s="531">
        <v>30</v>
      </c>
      <c r="Q189" s="531">
        <v>61470</v>
      </c>
      <c r="R189" s="545">
        <v>0.81120671452702697</v>
      </c>
      <c r="S189" s="532">
        <v>2049</v>
      </c>
    </row>
    <row r="190" spans="1:19" ht="14.4" customHeight="1" x14ac:dyDescent="0.3">
      <c r="A190" s="526" t="s">
        <v>1823</v>
      </c>
      <c r="B190" s="527" t="s">
        <v>1849</v>
      </c>
      <c r="C190" s="527" t="s">
        <v>502</v>
      </c>
      <c r="D190" s="527" t="s">
        <v>698</v>
      </c>
      <c r="E190" s="527" t="s">
        <v>1832</v>
      </c>
      <c r="F190" s="527" t="s">
        <v>1945</v>
      </c>
      <c r="G190" s="527" t="s">
        <v>1946</v>
      </c>
      <c r="H190" s="531">
        <v>32</v>
      </c>
      <c r="I190" s="531">
        <v>10784</v>
      </c>
      <c r="J190" s="527">
        <v>1.1577026301663982</v>
      </c>
      <c r="K190" s="527">
        <v>337</v>
      </c>
      <c r="L190" s="531">
        <v>27</v>
      </c>
      <c r="M190" s="531">
        <v>9315</v>
      </c>
      <c r="N190" s="527">
        <v>1</v>
      </c>
      <c r="O190" s="527">
        <v>345</v>
      </c>
      <c r="P190" s="531">
        <v>36</v>
      </c>
      <c r="Q190" s="531">
        <v>12420</v>
      </c>
      <c r="R190" s="545">
        <v>1.3333333333333333</v>
      </c>
      <c r="S190" s="532">
        <v>345</v>
      </c>
    </row>
    <row r="191" spans="1:19" ht="14.4" customHeight="1" x14ac:dyDescent="0.3">
      <c r="A191" s="526" t="s">
        <v>1823</v>
      </c>
      <c r="B191" s="527" t="s">
        <v>1849</v>
      </c>
      <c r="C191" s="527" t="s">
        <v>502</v>
      </c>
      <c r="D191" s="527" t="s">
        <v>698</v>
      </c>
      <c r="E191" s="527" t="s">
        <v>1832</v>
      </c>
      <c r="F191" s="527" t="s">
        <v>1949</v>
      </c>
      <c r="G191" s="527" t="s">
        <v>1950</v>
      </c>
      <c r="H191" s="531">
        <v>8</v>
      </c>
      <c r="I191" s="531">
        <v>21568</v>
      </c>
      <c r="J191" s="527">
        <v>0.71664008506113774</v>
      </c>
      <c r="K191" s="527">
        <v>2696</v>
      </c>
      <c r="L191" s="531">
        <v>11</v>
      </c>
      <c r="M191" s="531">
        <v>30096</v>
      </c>
      <c r="N191" s="527">
        <v>1</v>
      </c>
      <c r="O191" s="527">
        <v>2736</v>
      </c>
      <c r="P191" s="531">
        <v>2</v>
      </c>
      <c r="Q191" s="531">
        <v>5474</v>
      </c>
      <c r="R191" s="545">
        <v>0.18188463583200426</v>
      </c>
      <c r="S191" s="532">
        <v>2737</v>
      </c>
    </row>
    <row r="192" spans="1:19" ht="14.4" customHeight="1" x14ac:dyDescent="0.3">
      <c r="A192" s="526" t="s">
        <v>1823</v>
      </c>
      <c r="B192" s="527" t="s">
        <v>1849</v>
      </c>
      <c r="C192" s="527" t="s">
        <v>502</v>
      </c>
      <c r="D192" s="527" t="s">
        <v>698</v>
      </c>
      <c r="E192" s="527" t="s">
        <v>1832</v>
      </c>
      <c r="F192" s="527" t="s">
        <v>1955</v>
      </c>
      <c r="G192" s="527" t="s">
        <v>1956</v>
      </c>
      <c r="H192" s="531">
        <v>3</v>
      </c>
      <c r="I192" s="531">
        <v>1986</v>
      </c>
      <c r="J192" s="527"/>
      <c r="K192" s="527">
        <v>662</v>
      </c>
      <c r="L192" s="531"/>
      <c r="M192" s="531"/>
      <c r="N192" s="527"/>
      <c r="O192" s="527"/>
      <c r="P192" s="531"/>
      <c r="Q192" s="531"/>
      <c r="R192" s="545"/>
      <c r="S192" s="532"/>
    </row>
    <row r="193" spans="1:19" ht="14.4" customHeight="1" x14ac:dyDescent="0.3">
      <c r="A193" s="526" t="s">
        <v>1823</v>
      </c>
      <c r="B193" s="527" t="s">
        <v>1849</v>
      </c>
      <c r="C193" s="527" t="s">
        <v>502</v>
      </c>
      <c r="D193" s="527" t="s">
        <v>698</v>
      </c>
      <c r="E193" s="527" t="s">
        <v>1832</v>
      </c>
      <c r="F193" s="527" t="s">
        <v>1959</v>
      </c>
      <c r="G193" s="527" t="s">
        <v>1960</v>
      </c>
      <c r="H193" s="531">
        <v>88</v>
      </c>
      <c r="I193" s="531">
        <v>13288</v>
      </c>
      <c r="J193" s="527">
        <v>1.3827263267429761</v>
      </c>
      <c r="K193" s="527">
        <v>151</v>
      </c>
      <c r="L193" s="531">
        <v>62</v>
      </c>
      <c r="M193" s="531">
        <v>9610</v>
      </c>
      <c r="N193" s="527">
        <v>1</v>
      </c>
      <c r="O193" s="527">
        <v>155</v>
      </c>
      <c r="P193" s="531">
        <v>14</v>
      </c>
      <c r="Q193" s="531">
        <v>2170</v>
      </c>
      <c r="R193" s="545">
        <v>0.22580645161290322</v>
      </c>
      <c r="S193" s="532">
        <v>155</v>
      </c>
    </row>
    <row r="194" spans="1:19" ht="14.4" customHeight="1" x14ac:dyDescent="0.3">
      <c r="A194" s="526" t="s">
        <v>1823</v>
      </c>
      <c r="B194" s="527" t="s">
        <v>1849</v>
      </c>
      <c r="C194" s="527" t="s">
        <v>502</v>
      </c>
      <c r="D194" s="527" t="s">
        <v>698</v>
      </c>
      <c r="E194" s="527" t="s">
        <v>1832</v>
      </c>
      <c r="F194" s="527" t="s">
        <v>1961</v>
      </c>
      <c r="G194" s="527" t="s">
        <v>1962</v>
      </c>
      <c r="H194" s="531">
        <v>24</v>
      </c>
      <c r="I194" s="531">
        <v>4680</v>
      </c>
      <c r="J194" s="527">
        <v>2.3517587939698492</v>
      </c>
      <c r="K194" s="527">
        <v>195</v>
      </c>
      <c r="L194" s="531">
        <v>10</v>
      </c>
      <c r="M194" s="531">
        <v>1990</v>
      </c>
      <c r="N194" s="527">
        <v>1</v>
      </c>
      <c r="O194" s="527">
        <v>199</v>
      </c>
      <c r="P194" s="531">
        <v>7</v>
      </c>
      <c r="Q194" s="531">
        <v>1393</v>
      </c>
      <c r="R194" s="545">
        <v>0.7</v>
      </c>
      <c r="S194" s="532">
        <v>199</v>
      </c>
    </row>
    <row r="195" spans="1:19" ht="14.4" customHeight="1" x14ac:dyDescent="0.3">
      <c r="A195" s="526" t="s">
        <v>1823</v>
      </c>
      <c r="B195" s="527" t="s">
        <v>1849</v>
      </c>
      <c r="C195" s="527" t="s">
        <v>502</v>
      </c>
      <c r="D195" s="527" t="s">
        <v>698</v>
      </c>
      <c r="E195" s="527" t="s">
        <v>1832</v>
      </c>
      <c r="F195" s="527" t="s">
        <v>1963</v>
      </c>
      <c r="G195" s="527" t="s">
        <v>1964</v>
      </c>
      <c r="H195" s="531"/>
      <c r="I195" s="531"/>
      <c r="J195" s="527"/>
      <c r="K195" s="527"/>
      <c r="L195" s="531"/>
      <c r="M195" s="531"/>
      <c r="N195" s="527"/>
      <c r="O195" s="527"/>
      <c r="P195" s="531">
        <v>2</v>
      </c>
      <c r="Q195" s="531">
        <v>408</v>
      </c>
      <c r="R195" s="545"/>
      <c r="S195" s="532">
        <v>204</v>
      </c>
    </row>
    <row r="196" spans="1:19" ht="14.4" customHeight="1" x14ac:dyDescent="0.3">
      <c r="A196" s="526" t="s">
        <v>1823</v>
      </c>
      <c r="B196" s="527" t="s">
        <v>1849</v>
      </c>
      <c r="C196" s="527" t="s">
        <v>502</v>
      </c>
      <c r="D196" s="527" t="s">
        <v>698</v>
      </c>
      <c r="E196" s="527" t="s">
        <v>1832</v>
      </c>
      <c r="F196" s="527" t="s">
        <v>1965</v>
      </c>
      <c r="G196" s="527" t="s">
        <v>1966</v>
      </c>
      <c r="H196" s="531">
        <v>6</v>
      </c>
      <c r="I196" s="531">
        <v>2508</v>
      </c>
      <c r="J196" s="527">
        <v>1.9624413145539905</v>
      </c>
      <c r="K196" s="527">
        <v>418</v>
      </c>
      <c r="L196" s="531">
        <v>3</v>
      </c>
      <c r="M196" s="531">
        <v>1278</v>
      </c>
      <c r="N196" s="527">
        <v>1</v>
      </c>
      <c r="O196" s="527">
        <v>426</v>
      </c>
      <c r="P196" s="531">
        <v>1</v>
      </c>
      <c r="Q196" s="531">
        <v>426</v>
      </c>
      <c r="R196" s="545">
        <v>0.33333333333333331</v>
      </c>
      <c r="S196" s="532">
        <v>426</v>
      </c>
    </row>
    <row r="197" spans="1:19" ht="14.4" customHeight="1" x14ac:dyDescent="0.3">
      <c r="A197" s="526" t="s">
        <v>1823</v>
      </c>
      <c r="B197" s="527" t="s">
        <v>1849</v>
      </c>
      <c r="C197" s="527" t="s">
        <v>502</v>
      </c>
      <c r="D197" s="527" t="s">
        <v>698</v>
      </c>
      <c r="E197" s="527" t="s">
        <v>1832</v>
      </c>
      <c r="F197" s="527" t="s">
        <v>1969</v>
      </c>
      <c r="G197" s="527" t="s">
        <v>1970</v>
      </c>
      <c r="H197" s="531">
        <v>37</v>
      </c>
      <c r="I197" s="531">
        <v>5883</v>
      </c>
      <c r="J197" s="527">
        <v>0.97546012269938653</v>
      </c>
      <c r="K197" s="527">
        <v>159</v>
      </c>
      <c r="L197" s="531">
        <v>37</v>
      </c>
      <c r="M197" s="531">
        <v>6031</v>
      </c>
      <c r="N197" s="527">
        <v>1</v>
      </c>
      <c r="O197" s="527">
        <v>163</v>
      </c>
      <c r="P197" s="531">
        <v>25</v>
      </c>
      <c r="Q197" s="531">
        <v>4075</v>
      </c>
      <c r="R197" s="545">
        <v>0.67567567567567566</v>
      </c>
      <c r="S197" s="532">
        <v>163</v>
      </c>
    </row>
    <row r="198" spans="1:19" ht="14.4" customHeight="1" x14ac:dyDescent="0.3">
      <c r="A198" s="526" t="s">
        <v>1823</v>
      </c>
      <c r="B198" s="527" t="s">
        <v>1849</v>
      </c>
      <c r="C198" s="527" t="s">
        <v>502</v>
      </c>
      <c r="D198" s="527" t="s">
        <v>698</v>
      </c>
      <c r="E198" s="527" t="s">
        <v>1832</v>
      </c>
      <c r="F198" s="527" t="s">
        <v>1973</v>
      </c>
      <c r="G198" s="527" t="s">
        <v>1974</v>
      </c>
      <c r="H198" s="531">
        <v>5</v>
      </c>
      <c r="I198" s="531">
        <v>10615</v>
      </c>
      <c r="J198" s="527">
        <v>0.30800255338904364</v>
      </c>
      <c r="K198" s="527">
        <v>2123</v>
      </c>
      <c r="L198" s="531">
        <v>16</v>
      </c>
      <c r="M198" s="531">
        <v>34464</v>
      </c>
      <c r="N198" s="527">
        <v>1</v>
      </c>
      <c r="O198" s="527">
        <v>2154</v>
      </c>
      <c r="P198" s="531">
        <v>10</v>
      </c>
      <c r="Q198" s="531">
        <v>21550</v>
      </c>
      <c r="R198" s="545">
        <v>0.62529015784586817</v>
      </c>
      <c r="S198" s="532">
        <v>2155</v>
      </c>
    </row>
    <row r="199" spans="1:19" ht="14.4" customHeight="1" x14ac:dyDescent="0.3">
      <c r="A199" s="526" t="s">
        <v>1823</v>
      </c>
      <c r="B199" s="527" t="s">
        <v>1849</v>
      </c>
      <c r="C199" s="527" t="s">
        <v>502</v>
      </c>
      <c r="D199" s="527" t="s">
        <v>698</v>
      </c>
      <c r="E199" s="527" t="s">
        <v>1832</v>
      </c>
      <c r="F199" s="527" t="s">
        <v>1975</v>
      </c>
      <c r="G199" s="527" t="s">
        <v>1976</v>
      </c>
      <c r="H199" s="531">
        <v>6</v>
      </c>
      <c r="I199" s="531">
        <v>954</v>
      </c>
      <c r="J199" s="527">
        <v>0.97546012269938653</v>
      </c>
      <c r="K199" s="527">
        <v>159</v>
      </c>
      <c r="L199" s="531">
        <v>6</v>
      </c>
      <c r="M199" s="531">
        <v>978</v>
      </c>
      <c r="N199" s="527">
        <v>1</v>
      </c>
      <c r="O199" s="527">
        <v>163</v>
      </c>
      <c r="P199" s="531">
        <v>2</v>
      </c>
      <c r="Q199" s="531">
        <v>326</v>
      </c>
      <c r="R199" s="545">
        <v>0.33333333333333331</v>
      </c>
      <c r="S199" s="532">
        <v>163</v>
      </c>
    </row>
    <row r="200" spans="1:19" ht="14.4" customHeight="1" x14ac:dyDescent="0.3">
      <c r="A200" s="526" t="s">
        <v>1823</v>
      </c>
      <c r="B200" s="527" t="s">
        <v>1849</v>
      </c>
      <c r="C200" s="527" t="s">
        <v>502</v>
      </c>
      <c r="D200" s="527" t="s">
        <v>698</v>
      </c>
      <c r="E200" s="527" t="s">
        <v>1832</v>
      </c>
      <c r="F200" s="527" t="s">
        <v>1989</v>
      </c>
      <c r="G200" s="527" t="s">
        <v>1990</v>
      </c>
      <c r="H200" s="531">
        <v>1</v>
      </c>
      <c r="I200" s="531">
        <v>367</v>
      </c>
      <c r="J200" s="527"/>
      <c r="K200" s="527">
        <v>367</v>
      </c>
      <c r="L200" s="531"/>
      <c r="M200" s="531"/>
      <c r="N200" s="527"/>
      <c r="O200" s="527"/>
      <c r="P200" s="531"/>
      <c r="Q200" s="531"/>
      <c r="R200" s="545"/>
      <c r="S200" s="532"/>
    </row>
    <row r="201" spans="1:19" ht="14.4" customHeight="1" x14ac:dyDescent="0.3">
      <c r="A201" s="526" t="s">
        <v>1823</v>
      </c>
      <c r="B201" s="527" t="s">
        <v>1849</v>
      </c>
      <c r="C201" s="527" t="s">
        <v>502</v>
      </c>
      <c r="D201" s="527" t="s">
        <v>1814</v>
      </c>
      <c r="E201" s="527" t="s">
        <v>1832</v>
      </c>
      <c r="F201" s="527" t="s">
        <v>1891</v>
      </c>
      <c r="G201" s="527" t="s">
        <v>1892</v>
      </c>
      <c r="H201" s="531"/>
      <c r="I201" s="531"/>
      <c r="J201" s="527"/>
      <c r="K201" s="527"/>
      <c r="L201" s="531"/>
      <c r="M201" s="531"/>
      <c r="N201" s="527"/>
      <c r="O201" s="527"/>
      <c r="P201" s="531">
        <v>37</v>
      </c>
      <c r="Q201" s="531">
        <v>7881</v>
      </c>
      <c r="R201" s="545"/>
      <c r="S201" s="532">
        <v>213</v>
      </c>
    </row>
    <row r="202" spans="1:19" ht="14.4" customHeight="1" x14ac:dyDescent="0.3">
      <c r="A202" s="526" t="s">
        <v>1823</v>
      </c>
      <c r="B202" s="527" t="s">
        <v>1849</v>
      </c>
      <c r="C202" s="527" t="s">
        <v>502</v>
      </c>
      <c r="D202" s="527" t="s">
        <v>1814</v>
      </c>
      <c r="E202" s="527" t="s">
        <v>1832</v>
      </c>
      <c r="F202" s="527" t="s">
        <v>1893</v>
      </c>
      <c r="G202" s="527" t="s">
        <v>1894</v>
      </c>
      <c r="H202" s="531"/>
      <c r="I202" s="531"/>
      <c r="J202" s="527"/>
      <c r="K202" s="527"/>
      <c r="L202" s="531"/>
      <c r="M202" s="531"/>
      <c r="N202" s="527"/>
      <c r="O202" s="527"/>
      <c r="P202" s="531">
        <v>40</v>
      </c>
      <c r="Q202" s="531">
        <v>6200</v>
      </c>
      <c r="R202" s="545"/>
      <c r="S202" s="532">
        <v>155</v>
      </c>
    </row>
    <row r="203" spans="1:19" ht="14.4" customHeight="1" x14ac:dyDescent="0.3">
      <c r="A203" s="526" t="s">
        <v>1823</v>
      </c>
      <c r="B203" s="527" t="s">
        <v>1849</v>
      </c>
      <c r="C203" s="527" t="s">
        <v>502</v>
      </c>
      <c r="D203" s="527" t="s">
        <v>1814</v>
      </c>
      <c r="E203" s="527" t="s">
        <v>1832</v>
      </c>
      <c r="F203" s="527" t="s">
        <v>1895</v>
      </c>
      <c r="G203" s="527" t="s">
        <v>1896</v>
      </c>
      <c r="H203" s="531"/>
      <c r="I203" s="531"/>
      <c r="J203" s="527"/>
      <c r="K203" s="527"/>
      <c r="L203" s="531"/>
      <c r="M203" s="531"/>
      <c r="N203" s="527"/>
      <c r="O203" s="527"/>
      <c r="P203" s="531">
        <v>56</v>
      </c>
      <c r="Q203" s="531">
        <v>10472</v>
      </c>
      <c r="R203" s="545"/>
      <c r="S203" s="532">
        <v>187</v>
      </c>
    </row>
    <row r="204" spans="1:19" ht="14.4" customHeight="1" x14ac:dyDescent="0.3">
      <c r="A204" s="526" t="s">
        <v>1823</v>
      </c>
      <c r="B204" s="527" t="s">
        <v>1849</v>
      </c>
      <c r="C204" s="527" t="s">
        <v>502</v>
      </c>
      <c r="D204" s="527" t="s">
        <v>1814</v>
      </c>
      <c r="E204" s="527" t="s">
        <v>1832</v>
      </c>
      <c r="F204" s="527" t="s">
        <v>1897</v>
      </c>
      <c r="G204" s="527" t="s">
        <v>1898</v>
      </c>
      <c r="H204" s="531"/>
      <c r="I204" s="531"/>
      <c r="J204" s="527"/>
      <c r="K204" s="527"/>
      <c r="L204" s="531"/>
      <c r="M204" s="531"/>
      <c r="N204" s="527"/>
      <c r="O204" s="527"/>
      <c r="P204" s="531">
        <v>21</v>
      </c>
      <c r="Q204" s="531">
        <v>2688</v>
      </c>
      <c r="R204" s="545"/>
      <c r="S204" s="532">
        <v>128</v>
      </c>
    </row>
    <row r="205" spans="1:19" ht="14.4" customHeight="1" x14ac:dyDescent="0.3">
      <c r="A205" s="526" t="s">
        <v>1823</v>
      </c>
      <c r="B205" s="527" t="s">
        <v>1849</v>
      </c>
      <c r="C205" s="527" t="s">
        <v>502</v>
      </c>
      <c r="D205" s="527" t="s">
        <v>1814</v>
      </c>
      <c r="E205" s="527" t="s">
        <v>1832</v>
      </c>
      <c r="F205" s="527" t="s">
        <v>1899</v>
      </c>
      <c r="G205" s="527" t="s">
        <v>1900</v>
      </c>
      <c r="H205" s="531"/>
      <c r="I205" s="531"/>
      <c r="J205" s="527"/>
      <c r="K205" s="527"/>
      <c r="L205" s="531"/>
      <c r="M205" s="531"/>
      <c r="N205" s="527"/>
      <c r="O205" s="527"/>
      <c r="P205" s="531">
        <v>37</v>
      </c>
      <c r="Q205" s="531">
        <v>8251</v>
      </c>
      <c r="R205" s="545"/>
      <c r="S205" s="532">
        <v>223</v>
      </c>
    </row>
    <row r="206" spans="1:19" ht="14.4" customHeight="1" x14ac:dyDescent="0.3">
      <c r="A206" s="526" t="s">
        <v>1823</v>
      </c>
      <c r="B206" s="527" t="s">
        <v>1849</v>
      </c>
      <c r="C206" s="527" t="s">
        <v>502</v>
      </c>
      <c r="D206" s="527" t="s">
        <v>1814</v>
      </c>
      <c r="E206" s="527" t="s">
        <v>1832</v>
      </c>
      <c r="F206" s="527" t="s">
        <v>1901</v>
      </c>
      <c r="G206" s="527" t="s">
        <v>1902</v>
      </c>
      <c r="H206" s="531"/>
      <c r="I206" s="531"/>
      <c r="J206" s="527"/>
      <c r="K206" s="527"/>
      <c r="L206" s="531"/>
      <c r="M206" s="531"/>
      <c r="N206" s="527"/>
      <c r="O206" s="527"/>
      <c r="P206" s="531">
        <v>21</v>
      </c>
      <c r="Q206" s="531">
        <v>4683</v>
      </c>
      <c r="R206" s="545"/>
      <c r="S206" s="532">
        <v>223</v>
      </c>
    </row>
    <row r="207" spans="1:19" ht="14.4" customHeight="1" x14ac:dyDescent="0.3">
      <c r="A207" s="526" t="s">
        <v>1823</v>
      </c>
      <c r="B207" s="527" t="s">
        <v>1849</v>
      </c>
      <c r="C207" s="527" t="s">
        <v>502</v>
      </c>
      <c r="D207" s="527" t="s">
        <v>1814</v>
      </c>
      <c r="E207" s="527" t="s">
        <v>1832</v>
      </c>
      <c r="F207" s="527" t="s">
        <v>1905</v>
      </c>
      <c r="G207" s="527" t="s">
        <v>1906</v>
      </c>
      <c r="H207" s="531"/>
      <c r="I207" s="531"/>
      <c r="J207" s="527"/>
      <c r="K207" s="527"/>
      <c r="L207" s="531"/>
      <c r="M207" s="531"/>
      <c r="N207" s="527"/>
      <c r="O207" s="527"/>
      <c r="P207" s="531">
        <v>44</v>
      </c>
      <c r="Q207" s="531">
        <v>9900</v>
      </c>
      <c r="R207" s="545"/>
      <c r="S207" s="532">
        <v>225</v>
      </c>
    </row>
    <row r="208" spans="1:19" ht="14.4" customHeight="1" x14ac:dyDescent="0.3">
      <c r="A208" s="526" t="s">
        <v>1823</v>
      </c>
      <c r="B208" s="527" t="s">
        <v>1849</v>
      </c>
      <c r="C208" s="527" t="s">
        <v>502</v>
      </c>
      <c r="D208" s="527" t="s">
        <v>1814</v>
      </c>
      <c r="E208" s="527" t="s">
        <v>1832</v>
      </c>
      <c r="F208" s="527" t="s">
        <v>1923</v>
      </c>
      <c r="G208" s="527" t="s">
        <v>1924</v>
      </c>
      <c r="H208" s="531"/>
      <c r="I208" s="531"/>
      <c r="J208" s="527"/>
      <c r="K208" s="527"/>
      <c r="L208" s="531"/>
      <c r="M208" s="531"/>
      <c r="N208" s="527"/>
      <c r="O208" s="527"/>
      <c r="P208" s="531">
        <v>53</v>
      </c>
      <c r="Q208" s="531">
        <v>18285</v>
      </c>
      <c r="R208" s="545"/>
      <c r="S208" s="532">
        <v>345</v>
      </c>
    </row>
    <row r="209" spans="1:19" ht="14.4" customHeight="1" x14ac:dyDescent="0.3">
      <c r="A209" s="526" t="s">
        <v>1823</v>
      </c>
      <c r="B209" s="527" t="s">
        <v>1849</v>
      </c>
      <c r="C209" s="527" t="s">
        <v>502</v>
      </c>
      <c r="D209" s="527" t="s">
        <v>1814</v>
      </c>
      <c r="E209" s="527" t="s">
        <v>1832</v>
      </c>
      <c r="F209" s="527" t="s">
        <v>1925</v>
      </c>
      <c r="G209" s="527" t="s">
        <v>1926</v>
      </c>
      <c r="H209" s="531"/>
      <c r="I209" s="531"/>
      <c r="J209" s="527"/>
      <c r="K209" s="527"/>
      <c r="L209" s="531"/>
      <c r="M209" s="531"/>
      <c r="N209" s="527"/>
      <c r="O209" s="527"/>
      <c r="P209" s="531">
        <v>8</v>
      </c>
      <c r="Q209" s="531">
        <v>6984</v>
      </c>
      <c r="R209" s="545"/>
      <c r="S209" s="532">
        <v>873</v>
      </c>
    </row>
    <row r="210" spans="1:19" ht="14.4" customHeight="1" x14ac:dyDescent="0.3">
      <c r="A210" s="526" t="s">
        <v>1823</v>
      </c>
      <c r="B210" s="527" t="s">
        <v>1849</v>
      </c>
      <c r="C210" s="527" t="s">
        <v>502</v>
      </c>
      <c r="D210" s="527" t="s">
        <v>1814</v>
      </c>
      <c r="E210" s="527" t="s">
        <v>1832</v>
      </c>
      <c r="F210" s="527" t="s">
        <v>1941</v>
      </c>
      <c r="G210" s="527" t="s">
        <v>1942</v>
      </c>
      <c r="H210" s="531"/>
      <c r="I210" s="531"/>
      <c r="J210" s="527"/>
      <c r="K210" s="527"/>
      <c r="L210" s="531"/>
      <c r="M210" s="531"/>
      <c r="N210" s="527"/>
      <c r="O210" s="527"/>
      <c r="P210" s="531">
        <v>145</v>
      </c>
      <c r="Q210" s="531">
        <v>25665</v>
      </c>
      <c r="R210" s="545"/>
      <c r="S210" s="532">
        <v>177</v>
      </c>
    </row>
    <row r="211" spans="1:19" ht="14.4" customHeight="1" x14ac:dyDescent="0.3">
      <c r="A211" s="526" t="s">
        <v>1823</v>
      </c>
      <c r="B211" s="527" t="s">
        <v>1849</v>
      </c>
      <c r="C211" s="527" t="s">
        <v>502</v>
      </c>
      <c r="D211" s="527" t="s">
        <v>1814</v>
      </c>
      <c r="E211" s="527" t="s">
        <v>1832</v>
      </c>
      <c r="F211" s="527" t="s">
        <v>1945</v>
      </c>
      <c r="G211" s="527" t="s">
        <v>1946</v>
      </c>
      <c r="H211" s="531"/>
      <c r="I211" s="531"/>
      <c r="J211" s="527"/>
      <c r="K211" s="527"/>
      <c r="L211" s="531"/>
      <c r="M211" s="531"/>
      <c r="N211" s="527"/>
      <c r="O211" s="527"/>
      <c r="P211" s="531">
        <v>52</v>
      </c>
      <c r="Q211" s="531">
        <v>17940</v>
      </c>
      <c r="R211" s="545"/>
      <c r="S211" s="532">
        <v>345</v>
      </c>
    </row>
    <row r="212" spans="1:19" ht="14.4" customHeight="1" x14ac:dyDescent="0.3">
      <c r="A212" s="526" t="s">
        <v>1823</v>
      </c>
      <c r="B212" s="527" t="s">
        <v>1849</v>
      </c>
      <c r="C212" s="527" t="s">
        <v>502</v>
      </c>
      <c r="D212" s="527" t="s">
        <v>1814</v>
      </c>
      <c r="E212" s="527" t="s">
        <v>1832</v>
      </c>
      <c r="F212" s="527" t="s">
        <v>1947</v>
      </c>
      <c r="G212" s="527" t="s">
        <v>1948</v>
      </c>
      <c r="H212" s="531"/>
      <c r="I212" s="531"/>
      <c r="J212" s="527"/>
      <c r="K212" s="527"/>
      <c r="L212" s="531"/>
      <c r="M212" s="531"/>
      <c r="N212" s="527"/>
      <c r="O212" s="527"/>
      <c r="P212" s="531">
        <v>4</v>
      </c>
      <c r="Q212" s="531">
        <v>1232</v>
      </c>
      <c r="R212" s="545"/>
      <c r="S212" s="532">
        <v>308</v>
      </c>
    </row>
    <row r="213" spans="1:19" ht="14.4" customHeight="1" x14ac:dyDescent="0.3">
      <c r="A213" s="526" t="s">
        <v>1823</v>
      </c>
      <c r="B213" s="527" t="s">
        <v>1849</v>
      </c>
      <c r="C213" s="527" t="s">
        <v>502</v>
      </c>
      <c r="D213" s="527" t="s">
        <v>1814</v>
      </c>
      <c r="E213" s="527" t="s">
        <v>1832</v>
      </c>
      <c r="F213" s="527" t="s">
        <v>1953</v>
      </c>
      <c r="G213" s="527" t="s">
        <v>1954</v>
      </c>
      <c r="H213" s="531"/>
      <c r="I213" s="531"/>
      <c r="J213" s="527"/>
      <c r="K213" s="527"/>
      <c r="L213" s="531"/>
      <c r="M213" s="531"/>
      <c r="N213" s="527"/>
      <c r="O213" s="527"/>
      <c r="P213" s="531">
        <v>4</v>
      </c>
      <c r="Q213" s="531">
        <v>616</v>
      </c>
      <c r="R213" s="545"/>
      <c r="S213" s="532">
        <v>154</v>
      </c>
    </row>
    <row r="214" spans="1:19" ht="14.4" customHeight="1" x14ac:dyDescent="0.3">
      <c r="A214" s="526" t="s">
        <v>1823</v>
      </c>
      <c r="B214" s="527" t="s">
        <v>1849</v>
      </c>
      <c r="C214" s="527" t="s">
        <v>502</v>
      </c>
      <c r="D214" s="527" t="s">
        <v>1814</v>
      </c>
      <c r="E214" s="527" t="s">
        <v>1832</v>
      </c>
      <c r="F214" s="527" t="s">
        <v>1959</v>
      </c>
      <c r="G214" s="527" t="s">
        <v>1960</v>
      </c>
      <c r="H214" s="531"/>
      <c r="I214" s="531"/>
      <c r="J214" s="527"/>
      <c r="K214" s="527"/>
      <c r="L214" s="531"/>
      <c r="M214" s="531"/>
      <c r="N214" s="527"/>
      <c r="O214" s="527"/>
      <c r="P214" s="531">
        <v>16</v>
      </c>
      <c r="Q214" s="531">
        <v>2480</v>
      </c>
      <c r="R214" s="545"/>
      <c r="S214" s="532">
        <v>155</v>
      </c>
    </row>
    <row r="215" spans="1:19" ht="14.4" customHeight="1" x14ac:dyDescent="0.3">
      <c r="A215" s="526" t="s">
        <v>1823</v>
      </c>
      <c r="B215" s="527" t="s">
        <v>1849</v>
      </c>
      <c r="C215" s="527" t="s">
        <v>502</v>
      </c>
      <c r="D215" s="527" t="s">
        <v>1814</v>
      </c>
      <c r="E215" s="527" t="s">
        <v>1832</v>
      </c>
      <c r="F215" s="527" t="s">
        <v>1961</v>
      </c>
      <c r="G215" s="527" t="s">
        <v>1962</v>
      </c>
      <c r="H215" s="531"/>
      <c r="I215" s="531"/>
      <c r="J215" s="527"/>
      <c r="K215" s="527"/>
      <c r="L215" s="531"/>
      <c r="M215" s="531"/>
      <c r="N215" s="527"/>
      <c r="O215" s="527"/>
      <c r="P215" s="531">
        <v>16</v>
      </c>
      <c r="Q215" s="531">
        <v>3184</v>
      </c>
      <c r="R215" s="545"/>
      <c r="S215" s="532">
        <v>199</v>
      </c>
    </row>
    <row r="216" spans="1:19" ht="14.4" customHeight="1" x14ac:dyDescent="0.3">
      <c r="A216" s="526" t="s">
        <v>1823</v>
      </c>
      <c r="B216" s="527" t="s">
        <v>1849</v>
      </c>
      <c r="C216" s="527" t="s">
        <v>502</v>
      </c>
      <c r="D216" s="527" t="s">
        <v>1814</v>
      </c>
      <c r="E216" s="527" t="s">
        <v>1832</v>
      </c>
      <c r="F216" s="527" t="s">
        <v>1963</v>
      </c>
      <c r="G216" s="527" t="s">
        <v>1964</v>
      </c>
      <c r="H216" s="531"/>
      <c r="I216" s="531"/>
      <c r="J216" s="527"/>
      <c r="K216" s="527"/>
      <c r="L216" s="531"/>
      <c r="M216" s="531"/>
      <c r="N216" s="527"/>
      <c r="O216" s="527"/>
      <c r="P216" s="531">
        <v>10</v>
      </c>
      <c r="Q216" s="531">
        <v>2040</v>
      </c>
      <c r="R216" s="545"/>
      <c r="S216" s="532">
        <v>204</v>
      </c>
    </row>
    <row r="217" spans="1:19" ht="14.4" customHeight="1" x14ac:dyDescent="0.3">
      <c r="A217" s="526" t="s">
        <v>1823</v>
      </c>
      <c r="B217" s="527" t="s">
        <v>1849</v>
      </c>
      <c r="C217" s="527" t="s">
        <v>502</v>
      </c>
      <c r="D217" s="527" t="s">
        <v>1814</v>
      </c>
      <c r="E217" s="527" t="s">
        <v>1832</v>
      </c>
      <c r="F217" s="527" t="s">
        <v>1969</v>
      </c>
      <c r="G217" s="527" t="s">
        <v>1970</v>
      </c>
      <c r="H217" s="531"/>
      <c r="I217" s="531"/>
      <c r="J217" s="527"/>
      <c r="K217" s="527"/>
      <c r="L217" s="531"/>
      <c r="M217" s="531"/>
      <c r="N217" s="527"/>
      <c r="O217" s="527"/>
      <c r="P217" s="531">
        <v>35</v>
      </c>
      <c r="Q217" s="531">
        <v>5705</v>
      </c>
      <c r="R217" s="545"/>
      <c r="S217" s="532">
        <v>163</v>
      </c>
    </row>
    <row r="218" spans="1:19" ht="14.4" customHeight="1" x14ac:dyDescent="0.3">
      <c r="A218" s="526" t="s">
        <v>1823</v>
      </c>
      <c r="B218" s="527" t="s">
        <v>1849</v>
      </c>
      <c r="C218" s="527" t="s">
        <v>502</v>
      </c>
      <c r="D218" s="527" t="s">
        <v>1814</v>
      </c>
      <c r="E218" s="527" t="s">
        <v>1832</v>
      </c>
      <c r="F218" s="527" t="s">
        <v>1975</v>
      </c>
      <c r="G218" s="527" t="s">
        <v>1976</v>
      </c>
      <c r="H218" s="531"/>
      <c r="I218" s="531"/>
      <c r="J218" s="527"/>
      <c r="K218" s="527"/>
      <c r="L218" s="531"/>
      <c r="M218" s="531"/>
      <c r="N218" s="527"/>
      <c r="O218" s="527"/>
      <c r="P218" s="531">
        <v>7</v>
      </c>
      <c r="Q218" s="531">
        <v>1141</v>
      </c>
      <c r="R218" s="545"/>
      <c r="S218" s="532">
        <v>163</v>
      </c>
    </row>
    <row r="219" spans="1:19" ht="14.4" customHeight="1" x14ac:dyDescent="0.3">
      <c r="A219" s="526" t="s">
        <v>1823</v>
      </c>
      <c r="B219" s="527" t="s">
        <v>1849</v>
      </c>
      <c r="C219" s="527" t="s">
        <v>502</v>
      </c>
      <c r="D219" s="527" t="s">
        <v>1814</v>
      </c>
      <c r="E219" s="527" t="s">
        <v>1832</v>
      </c>
      <c r="F219" s="527" t="s">
        <v>1981</v>
      </c>
      <c r="G219" s="527" t="s">
        <v>1982</v>
      </c>
      <c r="H219" s="531"/>
      <c r="I219" s="531"/>
      <c r="J219" s="527"/>
      <c r="K219" s="527"/>
      <c r="L219" s="531"/>
      <c r="M219" s="531"/>
      <c r="N219" s="527"/>
      <c r="O219" s="527"/>
      <c r="P219" s="531">
        <v>1</v>
      </c>
      <c r="Q219" s="531">
        <v>8460</v>
      </c>
      <c r="R219" s="545"/>
      <c r="S219" s="532">
        <v>8460</v>
      </c>
    </row>
    <row r="220" spans="1:19" ht="14.4" customHeight="1" x14ac:dyDescent="0.3">
      <c r="A220" s="526" t="s">
        <v>1823</v>
      </c>
      <c r="B220" s="527" t="s">
        <v>1849</v>
      </c>
      <c r="C220" s="527" t="s">
        <v>502</v>
      </c>
      <c r="D220" s="527" t="s">
        <v>1815</v>
      </c>
      <c r="E220" s="527" t="s">
        <v>1850</v>
      </c>
      <c r="F220" s="527" t="s">
        <v>1862</v>
      </c>
      <c r="G220" s="527" t="s">
        <v>584</v>
      </c>
      <c r="H220" s="531"/>
      <c r="I220" s="531"/>
      <c r="J220" s="527"/>
      <c r="K220" s="527"/>
      <c r="L220" s="531"/>
      <c r="M220" s="531"/>
      <c r="N220" s="527"/>
      <c r="O220" s="527"/>
      <c r="P220" s="531">
        <v>0.02</v>
      </c>
      <c r="Q220" s="531">
        <v>90.95</v>
      </c>
      <c r="R220" s="545"/>
      <c r="S220" s="532">
        <v>4547.5</v>
      </c>
    </row>
    <row r="221" spans="1:19" ht="14.4" customHeight="1" x14ac:dyDescent="0.3">
      <c r="A221" s="526" t="s">
        <v>1823</v>
      </c>
      <c r="B221" s="527" t="s">
        <v>1849</v>
      </c>
      <c r="C221" s="527" t="s">
        <v>502</v>
      </c>
      <c r="D221" s="527" t="s">
        <v>1815</v>
      </c>
      <c r="E221" s="527" t="s">
        <v>1850</v>
      </c>
      <c r="F221" s="527" t="s">
        <v>1863</v>
      </c>
      <c r="G221" s="527" t="s">
        <v>584</v>
      </c>
      <c r="H221" s="531"/>
      <c r="I221" s="531"/>
      <c r="J221" s="527"/>
      <c r="K221" s="527"/>
      <c r="L221" s="531"/>
      <c r="M221" s="531"/>
      <c r="N221" s="527"/>
      <c r="O221" s="527"/>
      <c r="P221" s="531">
        <v>0.02</v>
      </c>
      <c r="Q221" s="531">
        <v>136.41999999999999</v>
      </c>
      <c r="R221" s="545"/>
      <c r="S221" s="532">
        <v>6820.9999999999991</v>
      </c>
    </row>
    <row r="222" spans="1:19" ht="14.4" customHeight="1" x14ac:dyDescent="0.3">
      <c r="A222" s="526" t="s">
        <v>1823</v>
      </c>
      <c r="B222" s="527" t="s">
        <v>1849</v>
      </c>
      <c r="C222" s="527" t="s">
        <v>502</v>
      </c>
      <c r="D222" s="527" t="s">
        <v>1815</v>
      </c>
      <c r="E222" s="527" t="s">
        <v>1850</v>
      </c>
      <c r="F222" s="527" t="s">
        <v>1866</v>
      </c>
      <c r="G222" s="527" t="s">
        <v>578</v>
      </c>
      <c r="H222" s="531"/>
      <c r="I222" s="531"/>
      <c r="J222" s="527"/>
      <c r="K222" s="527"/>
      <c r="L222" s="531"/>
      <c r="M222" s="531"/>
      <c r="N222" s="527"/>
      <c r="O222" s="527"/>
      <c r="P222" s="531">
        <v>0.35</v>
      </c>
      <c r="Q222" s="531">
        <v>181.17</v>
      </c>
      <c r="R222" s="545"/>
      <c r="S222" s="532">
        <v>517.62857142857138</v>
      </c>
    </row>
    <row r="223" spans="1:19" ht="14.4" customHeight="1" x14ac:dyDescent="0.3">
      <c r="A223" s="526" t="s">
        <v>1823</v>
      </c>
      <c r="B223" s="527" t="s">
        <v>1849</v>
      </c>
      <c r="C223" s="527" t="s">
        <v>502</v>
      </c>
      <c r="D223" s="527" t="s">
        <v>1815</v>
      </c>
      <c r="E223" s="527" t="s">
        <v>1832</v>
      </c>
      <c r="F223" s="527" t="s">
        <v>1887</v>
      </c>
      <c r="G223" s="527" t="s">
        <v>1888</v>
      </c>
      <c r="H223" s="531"/>
      <c r="I223" s="531"/>
      <c r="J223" s="527"/>
      <c r="K223" s="527"/>
      <c r="L223" s="531"/>
      <c r="M223" s="531"/>
      <c r="N223" s="527"/>
      <c r="O223" s="527"/>
      <c r="P223" s="531">
        <v>1</v>
      </c>
      <c r="Q223" s="531">
        <v>205</v>
      </c>
      <c r="R223" s="545"/>
      <c r="S223" s="532">
        <v>205</v>
      </c>
    </row>
    <row r="224" spans="1:19" ht="14.4" customHeight="1" x14ac:dyDescent="0.3">
      <c r="A224" s="526" t="s">
        <v>1823</v>
      </c>
      <c r="B224" s="527" t="s">
        <v>1849</v>
      </c>
      <c r="C224" s="527" t="s">
        <v>502</v>
      </c>
      <c r="D224" s="527" t="s">
        <v>1815</v>
      </c>
      <c r="E224" s="527" t="s">
        <v>1832</v>
      </c>
      <c r="F224" s="527" t="s">
        <v>1891</v>
      </c>
      <c r="G224" s="527" t="s">
        <v>1892</v>
      </c>
      <c r="H224" s="531"/>
      <c r="I224" s="531"/>
      <c r="J224" s="527"/>
      <c r="K224" s="527"/>
      <c r="L224" s="531"/>
      <c r="M224" s="531"/>
      <c r="N224" s="527"/>
      <c r="O224" s="527"/>
      <c r="P224" s="531">
        <v>12</v>
      </c>
      <c r="Q224" s="531">
        <v>2556</v>
      </c>
      <c r="R224" s="545"/>
      <c r="S224" s="532">
        <v>213</v>
      </c>
    </row>
    <row r="225" spans="1:19" ht="14.4" customHeight="1" x14ac:dyDescent="0.3">
      <c r="A225" s="526" t="s">
        <v>1823</v>
      </c>
      <c r="B225" s="527" t="s">
        <v>1849</v>
      </c>
      <c r="C225" s="527" t="s">
        <v>502</v>
      </c>
      <c r="D225" s="527" t="s">
        <v>1815</v>
      </c>
      <c r="E225" s="527" t="s">
        <v>1832</v>
      </c>
      <c r="F225" s="527" t="s">
        <v>1893</v>
      </c>
      <c r="G225" s="527" t="s">
        <v>1894</v>
      </c>
      <c r="H225" s="531"/>
      <c r="I225" s="531"/>
      <c r="J225" s="527"/>
      <c r="K225" s="527"/>
      <c r="L225" s="531"/>
      <c r="M225" s="531"/>
      <c r="N225" s="527"/>
      <c r="O225" s="527"/>
      <c r="P225" s="531">
        <v>35</v>
      </c>
      <c r="Q225" s="531">
        <v>5425</v>
      </c>
      <c r="R225" s="545"/>
      <c r="S225" s="532">
        <v>155</v>
      </c>
    </row>
    <row r="226" spans="1:19" ht="14.4" customHeight="1" x14ac:dyDescent="0.3">
      <c r="A226" s="526" t="s">
        <v>1823</v>
      </c>
      <c r="B226" s="527" t="s">
        <v>1849</v>
      </c>
      <c r="C226" s="527" t="s">
        <v>502</v>
      </c>
      <c r="D226" s="527" t="s">
        <v>1815</v>
      </c>
      <c r="E226" s="527" t="s">
        <v>1832</v>
      </c>
      <c r="F226" s="527" t="s">
        <v>1895</v>
      </c>
      <c r="G226" s="527" t="s">
        <v>1896</v>
      </c>
      <c r="H226" s="531"/>
      <c r="I226" s="531"/>
      <c r="J226" s="527"/>
      <c r="K226" s="527"/>
      <c r="L226" s="531"/>
      <c r="M226" s="531"/>
      <c r="N226" s="527"/>
      <c r="O226" s="527"/>
      <c r="P226" s="531">
        <v>42</v>
      </c>
      <c r="Q226" s="531">
        <v>7854</v>
      </c>
      <c r="R226" s="545"/>
      <c r="S226" s="532">
        <v>187</v>
      </c>
    </row>
    <row r="227" spans="1:19" ht="14.4" customHeight="1" x14ac:dyDescent="0.3">
      <c r="A227" s="526" t="s">
        <v>1823</v>
      </c>
      <c r="B227" s="527" t="s">
        <v>1849</v>
      </c>
      <c r="C227" s="527" t="s">
        <v>502</v>
      </c>
      <c r="D227" s="527" t="s">
        <v>1815</v>
      </c>
      <c r="E227" s="527" t="s">
        <v>1832</v>
      </c>
      <c r="F227" s="527" t="s">
        <v>1897</v>
      </c>
      <c r="G227" s="527" t="s">
        <v>1898</v>
      </c>
      <c r="H227" s="531"/>
      <c r="I227" s="531"/>
      <c r="J227" s="527"/>
      <c r="K227" s="527"/>
      <c r="L227" s="531"/>
      <c r="M227" s="531"/>
      <c r="N227" s="527"/>
      <c r="O227" s="527"/>
      <c r="P227" s="531">
        <v>18</v>
      </c>
      <c r="Q227" s="531">
        <v>2304</v>
      </c>
      <c r="R227" s="545"/>
      <c r="S227" s="532">
        <v>128</v>
      </c>
    </row>
    <row r="228" spans="1:19" ht="14.4" customHeight="1" x14ac:dyDescent="0.3">
      <c r="A228" s="526" t="s">
        <v>1823</v>
      </c>
      <c r="B228" s="527" t="s">
        <v>1849</v>
      </c>
      <c r="C228" s="527" t="s">
        <v>502</v>
      </c>
      <c r="D228" s="527" t="s">
        <v>1815</v>
      </c>
      <c r="E228" s="527" t="s">
        <v>1832</v>
      </c>
      <c r="F228" s="527" t="s">
        <v>1899</v>
      </c>
      <c r="G228" s="527" t="s">
        <v>1900</v>
      </c>
      <c r="H228" s="531"/>
      <c r="I228" s="531"/>
      <c r="J228" s="527"/>
      <c r="K228" s="527"/>
      <c r="L228" s="531"/>
      <c r="M228" s="531"/>
      <c r="N228" s="527"/>
      <c r="O228" s="527"/>
      <c r="P228" s="531">
        <v>32</v>
      </c>
      <c r="Q228" s="531">
        <v>7136</v>
      </c>
      <c r="R228" s="545"/>
      <c r="S228" s="532">
        <v>223</v>
      </c>
    </row>
    <row r="229" spans="1:19" ht="14.4" customHeight="1" x14ac:dyDescent="0.3">
      <c r="A229" s="526" t="s">
        <v>1823</v>
      </c>
      <c r="B229" s="527" t="s">
        <v>1849</v>
      </c>
      <c r="C229" s="527" t="s">
        <v>502</v>
      </c>
      <c r="D229" s="527" t="s">
        <v>1815</v>
      </c>
      <c r="E229" s="527" t="s">
        <v>1832</v>
      </c>
      <c r="F229" s="527" t="s">
        <v>1901</v>
      </c>
      <c r="G229" s="527" t="s">
        <v>1902</v>
      </c>
      <c r="H229" s="531"/>
      <c r="I229" s="531"/>
      <c r="J229" s="527"/>
      <c r="K229" s="527"/>
      <c r="L229" s="531"/>
      <c r="M229" s="531"/>
      <c r="N229" s="527"/>
      <c r="O229" s="527"/>
      <c r="P229" s="531">
        <v>13</v>
      </c>
      <c r="Q229" s="531">
        <v>2899</v>
      </c>
      <c r="R229" s="545"/>
      <c r="S229" s="532">
        <v>223</v>
      </c>
    </row>
    <row r="230" spans="1:19" ht="14.4" customHeight="1" x14ac:dyDescent="0.3">
      <c r="A230" s="526" t="s">
        <v>1823</v>
      </c>
      <c r="B230" s="527" t="s">
        <v>1849</v>
      </c>
      <c r="C230" s="527" t="s">
        <v>502</v>
      </c>
      <c r="D230" s="527" t="s">
        <v>1815</v>
      </c>
      <c r="E230" s="527" t="s">
        <v>1832</v>
      </c>
      <c r="F230" s="527" t="s">
        <v>1905</v>
      </c>
      <c r="G230" s="527" t="s">
        <v>1906</v>
      </c>
      <c r="H230" s="531"/>
      <c r="I230" s="531"/>
      <c r="J230" s="527"/>
      <c r="K230" s="527"/>
      <c r="L230" s="531"/>
      <c r="M230" s="531"/>
      <c r="N230" s="527"/>
      <c r="O230" s="527"/>
      <c r="P230" s="531">
        <v>48</v>
      </c>
      <c r="Q230" s="531">
        <v>10800</v>
      </c>
      <c r="R230" s="545"/>
      <c r="S230" s="532">
        <v>225</v>
      </c>
    </row>
    <row r="231" spans="1:19" ht="14.4" customHeight="1" x14ac:dyDescent="0.3">
      <c r="A231" s="526" t="s">
        <v>1823</v>
      </c>
      <c r="B231" s="527" t="s">
        <v>1849</v>
      </c>
      <c r="C231" s="527" t="s">
        <v>502</v>
      </c>
      <c r="D231" s="527" t="s">
        <v>1815</v>
      </c>
      <c r="E231" s="527" t="s">
        <v>1832</v>
      </c>
      <c r="F231" s="527" t="s">
        <v>1913</v>
      </c>
      <c r="G231" s="527" t="s">
        <v>1914</v>
      </c>
      <c r="H231" s="531"/>
      <c r="I231" s="531"/>
      <c r="J231" s="527"/>
      <c r="K231" s="527"/>
      <c r="L231" s="531"/>
      <c r="M231" s="531"/>
      <c r="N231" s="527"/>
      <c r="O231" s="527"/>
      <c r="P231" s="531">
        <v>1</v>
      </c>
      <c r="Q231" s="531">
        <v>1136</v>
      </c>
      <c r="R231" s="545"/>
      <c r="S231" s="532">
        <v>1136</v>
      </c>
    </row>
    <row r="232" spans="1:19" ht="14.4" customHeight="1" x14ac:dyDescent="0.3">
      <c r="A232" s="526" t="s">
        <v>1823</v>
      </c>
      <c r="B232" s="527" t="s">
        <v>1849</v>
      </c>
      <c r="C232" s="527" t="s">
        <v>502</v>
      </c>
      <c r="D232" s="527" t="s">
        <v>1815</v>
      </c>
      <c r="E232" s="527" t="s">
        <v>1832</v>
      </c>
      <c r="F232" s="527" t="s">
        <v>1923</v>
      </c>
      <c r="G232" s="527" t="s">
        <v>1924</v>
      </c>
      <c r="H232" s="531"/>
      <c r="I232" s="531"/>
      <c r="J232" s="527"/>
      <c r="K232" s="527"/>
      <c r="L232" s="531"/>
      <c r="M232" s="531"/>
      <c r="N232" s="527"/>
      <c r="O232" s="527"/>
      <c r="P232" s="531">
        <v>28</v>
      </c>
      <c r="Q232" s="531">
        <v>9660</v>
      </c>
      <c r="R232" s="545"/>
      <c r="S232" s="532">
        <v>345</v>
      </c>
    </row>
    <row r="233" spans="1:19" ht="14.4" customHeight="1" x14ac:dyDescent="0.3">
      <c r="A233" s="526" t="s">
        <v>1823</v>
      </c>
      <c r="B233" s="527" t="s">
        <v>1849</v>
      </c>
      <c r="C233" s="527" t="s">
        <v>502</v>
      </c>
      <c r="D233" s="527" t="s">
        <v>1815</v>
      </c>
      <c r="E233" s="527" t="s">
        <v>1832</v>
      </c>
      <c r="F233" s="527" t="s">
        <v>1925</v>
      </c>
      <c r="G233" s="527" t="s">
        <v>1926</v>
      </c>
      <c r="H233" s="531"/>
      <c r="I233" s="531"/>
      <c r="J233" s="527"/>
      <c r="K233" s="527"/>
      <c r="L233" s="531"/>
      <c r="M233" s="531"/>
      <c r="N233" s="527"/>
      <c r="O233" s="527"/>
      <c r="P233" s="531">
        <v>3</v>
      </c>
      <c r="Q233" s="531">
        <v>2619</v>
      </c>
      <c r="R233" s="545"/>
      <c r="S233" s="532">
        <v>873</v>
      </c>
    </row>
    <row r="234" spans="1:19" ht="14.4" customHeight="1" x14ac:dyDescent="0.3">
      <c r="A234" s="526" t="s">
        <v>1823</v>
      </c>
      <c r="B234" s="527" t="s">
        <v>1849</v>
      </c>
      <c r="C234" s="527" t="s">
        <v>502</v>
      </c>
      <c r="D234" s="527" t="s">
        <v>1815</v>
      </c>
      <c r="E234" s="527" t="s">
        <v>1832</v>
      </c>
      <c r="F234" s="527" t="s">
        <v>1941</v>
      </c>
      <c r="G234" s="527" t="s">
        <v>1942</v>
      </c>
      <c r="H234" s="531"/>
      <c r="I234" s="531"/>
      <c r="J234" s="527"/>
      <c r="K234" s="527"/>
      <c r="L234" s="531"/>
      <c r="M234" s="531"/>
      <c r="N234" s="527"/>
      <c r="O234" s="527"/>
      <c r="P234" s="531">
        <v>140</v>
      </c>
      <c r="Q234" s="531">
        <v>24780</v>
      </c>
      <c r="R234" s="545"/>
      <c r="S234" s="532">
        <v>177</v>
      </c>
    </row>
    <row r="235" spans="1:19" ht="14.4" customHeight="1" x14ac:dyDescent="0.3">
      <c r="A235" s="526" t="s">
        <v>1823</v>
      </c>
      <c r="B235" s="527" t="s">
        <v>1849</v>
      </c>
      <c r="C235" s="527" t="s">
        <v>502</v>
      </c>
      <c r="D235" s="527" t="s">
        <v>1815</v>
      </c>
      <c r="E235" s="527" t="s">
        <v>1832</v>
      </c>
      <c r="F235" s="527" t="s">
        <v>1945</v>
      </c>
      <c r="G235" s="527" t="s">
        <v>1946</v>
      </c>
      <c r="H235" s="531"/>
      <c r="I235" s="531"/>
      <c r="J235" s="527"/>
      <c r="K235" s="527"/>
      <c r="L235" s="531"/>
      <c r="M235" s="531"/>
      <c r="N235" s="527"/>
      <c r="O235" s="527"/>
      <c r="P235" s="531">
        <v>28</v>
      </c>
      <c r="Q235" s="531">
        <v>9660</v>
      </c>
      <c r="R235" s="545"/>
      <c r="S235" s="532">
        <v>345</v>
      </c>
    </row>
    <row r="236" spans="1:19" ht="14.4" customHeight="1" x14ac:dyDescent="0.3">
      <c r="A236" s="526" t="s">
        <v>1823</v>
      </c>
      <c r="B236" s="527" t="s">
        <v>1849</v>
      </c>
      <c r="C236" s="527" t="s">
        <v>502</v>
      </c>
      <c r="D236" s="527" t="s">
        <v>1815</v>
      </c>
      <c r="E236" s="527" t="s">
        <v>1832</v>
      </c>
      <c r="F236" s="527" t="s">
        <v>1947</v>
      </c>
      <c r="G236" s="527" t="s">
        <v>1948</v>
      </c>
      <c r="H236" s="531"/>
      <c r="I236" s="531"/>
      <c r="J236" s="527"/>
      <c r="K236" s="527"/>
      <c r="L236" s="531"/>
      <c r="M236" s="531"/>
      <c r="N236" s="527"/>
      <c r="O236" s="527"/>
      <c r="P236" s="531">
        <v>1</v>
      </c>
      <c r="Q236" s="531">
        <v>308</v>
      </c>
      <c r="R236" s="545"/>
      <c r="S236" s="532">
        <v>308</v>
      </c>
    </row>
    <row r="237" spans="1:19" ht="14.4" customHeight="1" x14ac:dyDescent="0.3">
      <c r="A237" s="526" t="s">
        <v>1823</v>
      </c>
      <c r="B237" s="527" t="s">
        <v>1849</v>
      </c>
      <c r="C237" s="527" t="s">
        <v>502</v>
      </c>
      <c r="D237" s="527" t="s">
        <v>1815</v>
      </c>
      <c r="E237" s="527" t="s">
        <v>1832</v>
      </c>
      <c r="F237" s="527" t="s">
        <v>1953</v>
      </c>
      <c r="G237" s="527" t="s">
        <v>1954</v>
      </c>
      <c r="H237" s="531"/>
      <c r="I237" s="531"/>
      <c r="J237" s="527"/>
      <c r="K237" s="527"/>
      <c r="L237" s="531"/>
      <c r="M237" s="531"/>
      <c r="N237" s="527"/>
      <c r="O237" s="527"/>
      <c r="P237" s="531">
        <v>2</v>
      </c>
      <c r="Q237" s="531">
        <v>308</v>
      </c>
      <c r="R237" s="545"/>
      <c r="S237" s="532">
        <v>154</v>
      </c>
    </row>
    <row r="238" spans="1:19" ht="14.4" customHeight="1" x14ac:dyDescent="0.3">
      <c r="A238" s="526" t="s">
        <v>1823</v>
      </c>
      <c r="B238" s="527" t="s">
        <v>1849</v>
      </c>
      <c r="C238" s="527" t="s">
        <v>502</v>
      </c>
      <c r="D238" s="527" t="s">
        <v>1815</v>
      </c>
      <c r="E238" s="527" t="s">
        <v>1832</v>
      </c>
      <c r="F238" s="527" t="s">
        <v>1955</v>
      </c>
      <c r="G238" s="527" t="s">
        <v>1956</v>
      </c>
      <c r="H238" s="531"/>
      <c r="I238" s="531"/>
      <c r="J238" s="527"/>
      <c r="K238" s="527"/>
      <c r="L238" s="531"/>
      <c r="M238" s="531"/>
      <c r="N238" s="527"/>
      <c r="O238" s="527"/>
      <c r="P238" s="531">
        <v>1</v>
      </c>
      <c r="Q238" s="531">
        <v>675</v>
      </c>
      <c r="R238" s="545"/>
      <c r="S238" s="532">
        <v>675</v>
      </c>
    </row>
    <row r="239" spans="1:19" ht="14.4" customHeight="1" x14ac:dyDescent="0.3">
      <c r="A239" s="526" t="s">
        <v>1823</v>
      </c>
      <c r="B239" s="527" t="s">
        <v>1849</v>
      </c>
      <c r="C239" s="527" t="s">
        <v>502</v>
      </c>
      <c r="D239" s="527" t="s">
        <v>1815</v>
      </c>
      <c r="E239" s="527" t="s">
        <v>1832</v>
      </c>
      <c r="F239" s="527" t="s">
        <v>1959</v>
      </c>
      <c r="G239" s="527" t="s">
        <v>1960</v>
      </c>
      <c r="H239" s="531"/>
      <c r="I239" s="531"/>
      <c r="J239" s="527"/>
      <c r="K239" s="527"/>
      <c r="L239" s="531"/>
      <c r="M239" s="531"/>
      <c r="N239" s="527"/>
      <c r="O239" s="527"/>
      <c r="P239" s="531">
        <v>12</v>
      </c>
      <c r="Q239" s="531">
        <v>1860</v>
      </c>
      <c r="R239" s="545"/>
      <c r="S239" s="532">
        <v>155</v>
      </c>
    </row>
    <row r="240" spans="1:19" ht="14.4" customHeight="1" x14ac:dyDescent="0.3">
      <c r="A240" s="526" t="s">
        <v>1823</v>
      </c>
      <c r="B240" s="527" t="s">
        <v>1849</v>
      </c>
      <c r="C240" s="527" t="s">
        <v>502</v>
      </c>
      <c r="D240" s="527" t="s">
        <v>1815</v>
      </c>
      <c r="E240" s="527" t="s">
        <v>1832</v>
      </c>
      <c r="F240" s="527" t="s">
        <v>1961</v>
      </c>
      <c r="G240" s="527" t="s">
        <v>1962</v>
      </c>
      <c r="H240" s="531"/>
      <c r="I240" s="531"/>
      <c r="J240" s="527"/>
      <c r="K240" s="527"/>
      <c r="L240" s="531"/>
      <c r="M240" s="531"/>
      <c r="N240" s="527"/>
      <c r="O240" s="527"/>
      <c r="P240" s="531">
        <v>18</v>
      </c>
      <c r="Q240" s="531">
        <v>3582</v>
      </c>
      <c r="R240" s="545"/>
      <c r="S240" s="532">
        <v>199</v>
      </c>
    </row>
    <row r="241" spans="1:19" ht="14.4" customHeight="1" x14ac:dyDescent="0.3">
      <c r="A241" s="526" t="s">
        <v>1823</v>
      </c>
      <c r="B241" s="527" t="s">
        <v>1849</v>
      </c>
      <c r="C241" s="527" t="s">
        <v>502</v>
      </c>
      <c r="D241" s="527" t="s">
        <v>1815</v>
      </c>
      <c r="E241" s="527" t="s">
        <v>1832</v>
      </c>
      <c r="F241" s="527" t="s">
        <v>1963</v>
      </c>
      <c r="G241" s="527" t="s">
        <v>1964</v>
      </c>
      <c r="H241" s="531"/>
      <c r="I241" s="531"/>
      <c r="J241" s="527"/>
      <c r="K241" s="527"/>
      <c r="L241" s="531"/>
      <c r="M241" s="531"/>
      <c r="N241" s="527"/>
      <c r="O241" s="527"/>
      <c r="P241" s="531">
        <v>4</v>
      </c>
      <c r="Q241" s="531">
        <v>816</v>
      </c>
      <c r="R241" s="545"/>
      <c r="S241" s="532">
        <v>204</v>
      </c>
    </row>
    <row r="242" spans="1:19" ht="14.4" customHeight="1" x14ac:dyDescent="0.3">
      <c r="A242" s="526" t="s">
        <v>1823</v>
      </c>
      <c r="B242" s="527" t="s">
        <v>1849</v>
      </c>
      <c r="C242" s="527" t="s">
        <v>502</v>
      </c>
      <c r="D242" s="527" t="s">
        <v>1815</v>
      </c>
      <c r="E242" s="527" t="s">
        <v>1832</v>
      </c>
      <c r="F242" s="527" t="s">
        <v>1965</v>
      </c>
      <c r="G242" s="527" t="s">
        <v>1966</v>
      </c>
      <c r="H242" s="531"/>
      <c r="I242" s="531"/>
      <c r="J242" s="527"/>
      <c r="K242" s="527"/>
      <c r="L242" s="531"/>
      <c r="M242" s="531"/>
      <c r="N242" s="527"/>
      <c r="O242" s="527"/>
      <c r="P242" s="531">
        <v>1</v>
      </c>
      <c r="Q242" s="531">
        <v>426</v>
      </c>
      <c r="R242" s="545"/>
      <c r="S242" s="532">
        <v>426</v>
      </c>
    </row>
    <row r="243" spans="1:19" ht="14.4" customHeight="1" x14ac:dyDescent="0.3">
      <c r="A243" s="526" t="s">
        <v>1823</v>
      </c>
      <c r="B243" s="527" t="s">
        <v>1849</v>
      </c>
      <c r="C243" s="527" t="s">
        <v>502</v>
      </c>
      <c r="D243" s="527" t="s">
        <v>1815</v>
      </c>
      <c r="E243" s="527" t="s">
        <v>1832</v>
      </c>
      <c r="F243" s="527" t="s">
        <v>1969</v>
      </c>
      <c r="G243" s="527" t="s">
        <v>1970</v>
      </c>
      <c r="H243" s="531"/>
      <c r="I243" s="531"/>
      <c r="J243" s="527"/>
      <c r="K243" s="527"/>
      <c r="L243" s="531"/>
      <c r="M243" s="531"/>
      <c r="N243" s="527"/>
      <c r="O243" s="527"/>
      <c r="P243" s="531">
        <v>30</v>
      </c>
      <c r="Q243" s="531">
        <v>4890</v>
      </c>
      <c r="R243" s="545"/>
      <c r="S243" s="532">
        <v>163</v>
      </c>
    </row>
    <row r="244" spans="1:19" ht="14.4" customHeight="1" x14ac:dyDescent="0.3">
      <c r="A244" s="526" t="s">
        <v>1823</v>
      </c>
      <c r="B244" s="527" t="s">
        <v>1849</v>
      </c>
      <c r="C244" s="527" t="s">
        <v>502</v>
      </c>
      <c r="D244" s="527" t="s">
        <v>1815</v>
      </c>
      <c r="E244" s="527" t="s">
        <v>1832</v>
      </c>
      <c r="F244" s="527" t="s">
        <v>1975</v>
      </c>
      <c r="G244" s="527" t="s">
        <v>1976</v>
      </c>
      <c r="H244" s="531"/>
      <c r="I244" s="531"/>
      <c r="J244" s="527"/>
      <c r="K244" s="527"/>
      <c r="L244" s="531"/>
      <c r="M244" s="531"/>
      <c r="N244" s="527"/>
      <c r="O244" s="527"/>
      <c r="P244" s="531">
        <v>4</v>
      </c>
      <c r="Q244" s="531">
        <v>652</v>
      </c>
      <c r="R244" s="545"/>
      <c r="S244" s="532">
        <v>163</v>
      </c>
    </row>
    <row r="245" spans="1:19" ht="14.4" customHeight="1" x14ac:dyDescent="0.3">
      <c r="A245" s="526" t="s">
        <v>1823</v>
      </c>
      <c r="B245" s="527" t="s">
        <v>1849</v>
      </c>
      <c r="C245" s="527" t="s">
        <v>502</v>
      </c>
      <c r="D245" s="527" t="s">
        <v>1815</v>
      </c>
      <c r="E245" s="527" t="s">
        <v>1832</v>
      </c>
      <c r="F245" s="527" t="s">
        <v>1977</v>
      </c>
      <c r="G245" s="527" t="s">
        <v>1978</v>
      </c>
      <c r="H245" s="531"/>
      <c r="I245" s="531"/>
      <c r="J245" s="527"/>
      <c r="K245" s="527"/>
      <c r="L245" s="531"/>
      <c r="M245" s="531"/>
      <c r="N245" s="527"/>
      <c r="O245" s="527"/>
      <c r="P245" s="531">
        <v>1</v>
      </c>
      <c r="Q245" s="531">
        <v>934</v>
      </c>
      <c r="R245" s="545"/>
      <c r="S245" s="532">
        <v>934</v>
      </c>
    </row>
    <row r="246" spans="1:19" ht="14.4" customHeight="1" x14ac:dyDescent="0.3">
      <c r="A246" s="526" t="s">
        <v>1823</v>
      </c>
      <c r="B246" s="527" t="s">
        <v>1849</v>
      </c>
      <c r="C246" s="527" t="s">
        <v>502</v>
      </c>
      <c r="D246" s="527" t="s">
        <v>702</v>
      </c>
      <c r="E246" s="527" t="s">
        <v>1850</v>
      </c>
      <c r="F246" s="527" t="s">
        <v>1855</v>
      </c>
      <c r="G246" s="527" t="s">
        <v>576</v>
      </c>
      <c r="H246" s="531"/>
      <c r="I246" s="531"/>
      <c r="J246" s="527"/>
      <c r="K246" s="527"/>
      <c r="L246" s="531"/>
      <c r="M246" s="531"/>
      <c r="N246" s="527"/>
      <c r="O246" s="527"/>
      <c r="P246" s="531">
        <v>0.1</v>
      </c>
      <c r="Q246" s="531">
        <v>100.48</v>
      </c>
      <c r="R246" s="545"/>
      <c r="S246" s="532">
        <v>1004.8</v>
      </c>
    </row>
    <row r="247" spans="1:19" ht="14.4" customHeight="1" x14ac:dyDescent="0.3">
      <c r="A247" s="526" t="s">
        <v>1823</v>
      </c>
      <c r="B247" s="527" t="s">
        <v>1849</v>
      </c>
      <c r="C247" s="527" t="s">
        <v>502</v>
      </c>
      <c r="D247" s="527" t="s">
        <v>702</v>
      </c>
      <c r="E247" s="527" t="s">
        <v>1850</v>
      </c>
      <c r="F247" s="527" t="s">
        <v>1862</v>
      </c>
      <c r="G247" s="527" t="s">
        <v>584</v>
      </c>
      <c r="H247" s="531"/>
      <c r="I247" s="531"/>
      <c r="J247" s="527"/>
      <c r="K247" s="527"/>
      <c r="L247" s="531"/>
      <c r="M247" s="531"/>
      <c r="N247" s="527"/>
      <c r="O247" s="527"/>
      <c r="P247" s="531">
        <v>0.96000000000000008</v>
      </c>
      <c r="Q247" s="531">
        <v>4365.67</v>
      </c>
      <c r="R247" s="545"/>
      <c r="S247" s="532">
        <v>4547.5729166666661</v>
      </c>
    </row>
    <row r="248" spans="1:19" ht="14.4" customHeight="1" x14ac:dyDescent="0.3">
      <c r="A248" s="526" t="s">
        <v>1823</v>
      </c>
      <c r="B248" s="527" t="s">
        <v>1849</v>
      </c>
      <c r="C248" s="527" t="s">
        <v>502</v>
      </c>
      <c r="D248" s="527" t="s">
        <v>702</v>
      </c>
      <c r="E248" s="527" t="s">
        <v>1850</v>
      </c>
      <c r="F248" s="527" t="s">
        <v>1866</v>
      </c>
      <c r="G248" s="527" t="s">
        <v>578</v>
      </c>
      <c r="H248" s="531"/>
      <c r="I248" s="531"/>
      <c r="J248" s="527"/>
      <c r="K248" s="527"/>
      <c r="L248" s="531"/>
      <c r="M248" s="531"/>
      <c r="N248" s="527"/>
      <c r="O248" s="527"/>
      <c r="P248" s="531">
        <v>13.270000000000003</v>
      </c>
      <c r="Q248" s="531">
        <v>6865.96</v>
      </c>
      <c r="R248" s="545"/>
      <c r="S248" s="532">
        <v>517.40467219291622</v>
      </c>
    </row>
    <row r="249" spans="1:19" ht="14.4" customHeight="1" x14ac:dyDescent="0.3">
      <c r="A249" s="526" t="s">
        <v>1823</v>
      </c>
      <c r="B249" s="527" t="s">
        <v>1849</v>
      </c>
      <c r="C249" s="527" t="s">
        <v>502</v>
      </c>
      <c r="D249" s="527" t="s">
        <v>702</v>
      </c>
      <c r="E249" s="527" t="s">
        <v>1850</v>
      </c>
      <c r="F249" s="527" t="s">
        <v>1868</v>
      </c>
      <c r="G249" s="527" t="s">
        <v>584</v>
      </c>
      <c r="H249" s="531"/>
      <c r="I249" s="531"/>
      <c r="J249" s="527"/>
      <c r="K249" s="527"/>
      <c r="L249" s="531"/>
      <c r="M249" s="531"/>
      <c r="N249" s="527"/>
      <c r="O249" s="527"/>
      <c r="P249" s="531">
        <v>0.01</v>
      </c>
      <c r="Q249" s="531">
        <v>363.8</v>
      </c>
      <c r="R249" s="545"/>
      <c r="S249" s="532">
        <v>36380</v>
      </c>
    </row>
    <row r="250" spans="1:19" ht="14.4" customHeight="1" x14ac:dyDescent="0.3">
      <c r="A250" s="526" t="s">
        <v>1823</v>
      </c>
      <c r="B250" s="527" t="s">
        <v>1849</v>
      </c>
      <c r="C250" s="527" t="s">
        <v>502</v>
      </c>
      <c r="D250" s="527" t="s">
        <v>702</v>
      </c>
      <c r="E250" s="527" t="s">
        <v>1825</v>
      </c>
      <c r="F250" s="527" t="s">
        <v>1826</v>
      </c>
      <c r="G250" s="527" t="s">
        <v>1827</v>
      </c>
      <c r="H250" s="531"/>
      <c r="I250" s="531"/>
      <c r="J250" s="527"/>
      <c r="K250" s="527"/>
      <c r="L250" s="531"/>
      <c r="M250" s="531"/>
      <c r="N250" s="527"/>
      <c r="O250" s="527"/>
      <c r="P250" s="531">
        <v>1</v>
      </c>
      <c r="Q250" s="531">
        <v>893.9</v>
      </c>
      <c r="R250" s="545"/>
      <c r="S250" s="532">
        <v>893.9</v>
      </c>
    </row>
    <row r="251" spans="1:19" ht="14.4" customHeight="1" x14ac:dyDescent="0.3">
      <c r="A251" s="526" t="s">
        <v>1823</v>
      </c>
      <c r="B251" s="527" t="s">
        <v>1849</v>
      </c>
      <c r="C251" s="527" t="s">
        <v>502</v>
      </c>
      <c r="D251" s="527" t="s">
        <v>702</v>
      </c>
      <c r="E251" s="527" t="s">
        <v>1832</v>
      </c>
      <c r="F251" s="527" t="s">
        <v>1891</v>
      </c>
      <c r="G251" s="527" t="s">
        <v>1892</v>
      </c>
      <c r="H251" s="531"/>
      <c r="I251" s="531"/>
      <c r="J251" s="527"/>
      <c r="K251" s="527"/>
      <c r="L251" s="531"/>
      <c r="M251" s="531"/>
      <c r="N251" s="527"/>
      <c r="O251" s="527"/>
      <c r="P251" s="531">
        <v>15</v>
      </c>
      <c r="Q251" s="531">
        <v>3195</v>
      </c>
      <c r="R251" s="545"/>
      <c r="S251" s="532">
        <v>213</v>
      </c>
    </row>
    <row r="252" spans="1:19" ht="14.4" customHeight="1" x14ac:dyDescent="0.3">
      <c r="A252" s="526" t="s">
        <v>1823</v>
      </c>
      <c r="B252" s="527" t="s">
        <v>1849</v>
      </c>
      <c r="C252" s="527" t="s">
        <v>502</v>
      </c>
      <c r="D252" s="527" t="s">
        <v>702</v>
      </c>
      <c r="E252" s="527" t="s">
        <v>1832</v>
      </c>
      <c r="F252" s="527" t="s">
        <v>1893</v>
      </c>
      <c r="G252" s="527" t="s">
        <v>1894</v>
      </c>
      <c r="H252" s="531"/>
      <c r="I252" s="531"/>
      <c r="J252" s="527"/>
      <c r="K252" s="527"/>
      <c r="L252" s="531"/>
      <c r="M252" s="531"/>
      <c r="N252" s="527"/>
      <c r="O252" s="527"/>
      <c r="P252" s="531">
        <v>29</v>
      </c>
      <c r="Q252" s="531">
        <v>4495</v>
      </c>
      <c r="R252" s="545"/>
      <c r="S252" s="532">
        <v>155</v>
      </c>
    </row>
    <row r="253" spans="1:19" ht="14.4" customHeight="1" x14ac:dyDescent="0.3">
      <c r="A253" s="526" t="s">
        <v>1823</v>
      </c>
      <c r="B253" s="527" t="s">
        <v>1849</v>
      </c>
      <c r="C253" s="527" t="s">
        <v>502</v>
      </c>
      <c r="D253" s="527" t="s">
        <v>702</v>
      </c>
      <c r="E253" s="527" t="s">
        <v>1832</v>
      </c>
      <c r="F253" s="527" t="s">
        <v>1895</v>
      </c>
      <c r="G253" s="527" t="s">
        <v>1896</v>
      </c>
      <c r="H253" s="531"/>
      <c r="I253" s="531"/>
      <c r="J253" s="527"/>
      <c r="K253" s="527"/>
      <c r="L253" s="531"/>
      <c r="M253" s="531"/>
      <c r="N253" s="527"/>
      <c r="O253" s="527"/>
      <c r="P253" s="531">
        <v>33</v>
      </c>
      <c r="Q253" s="531">
        <v>6171</v>
      </c>
      <c r="R253" s="545"/>
      <c r="S253" s="532">
        <v>187</v>
      </c>
    </row>
    <row r="254" spans="1:19" ht="14.4" customHeight="1" x14ac:dyDescent="0.3">
      <c r="A254" s="526" t="s">
        <v>1823</v>
      </c>
      <c r="B254" s="527" t="s">
        <v>1849</v>
      </c>
      <c r="C254" s="527" t="s">
        <v>502</v>
      </c>
      <c r="D254" s="527" t="s">
        <v>702</v>
      </c>
      <c r="E254" s="527" t="s">
        <v>1832</v>
      </c>
      <c r="F254" s="527" t="s">
        <v>1897</v>
      </c>
      <c r="G254" s="527" t="s">
        <v>1898</v>
      </c>
      <c r="H254" s="531"/>
      <c r="I254" s="531"/>
      <c r="J254" s="527"/>
      <c r="K254" s="527"/>
      <c r="L254" s="531"/>
      <c r="M254" s="531"/>
      <c r="N254" s="527"/>
      <c r="O254" s="527"/>
      <c r="P254" s="531">
        <v>26</v>
      </c>
      <c r="Q254" s="531">
        <v>3328</v>
      </c>
      <c r="R254" s="545"/>
      <c r="S254" s="532">
        <v>128</v>
      </c>
    </row>
    <row r="255" spans="1:19" ht="14.4" customHeight="1" x14ac:dyDescent="0.3">
      <c r="A255" s="526" t="s">
        <v>1823</v>
      </c>
      <c r="B255" s="527" t="s">
        <v>1849</v>
      </c>
      <c r="C255" s="527" t="s">
        <v>502</v>
      </c>
      <c r="D255" s="527" t="s">
        <v>702</v>
      </c>
      <c r="E255" s="527" t="s">
        <v>1832</v>
      </c>
      <c r="F255" s="527" t="s">
        <v>1899</v>
      </c>
      <c r="G255" s="527" t="s">
        <v>1900</v>
      </c>
      <c r="H255" s="531"/>
      <c r="I255" s="531"/>
      <c r="J255" s="527"/>
      <c r="K255" s="527"/>
      <c r="L255" s="531"/>
      <c r="M255" s="531"/>
      <c r="N255" s="527"/>
      <c r="O255" s="527"/>
      <c r="P255" s="531">
        <v>32</v>
      </c>
      <c r="Q255" s="531">
        <v>7136</v>
      </c>
      <c r="R255" s="545"/>
      <c r="S255" s="532">
        <v>223</v>
      </c>
    </row>
    <row r="256" spans="1:19" ht="14.4" customHeight="1" x14ac:dyDescent="0.3">
      <c r="A256" s="526" t="s">
        <v>1823</v>
      </c>
      <c r="B256" s="527" t="s">
        <v>1849</v>
      </c>
      <c r="C256" s="527" t="s">
        <v>502</v>
      </c>
      <c r="D256" s="527" t="s">
        <v>702</v>
      </c>
      <c r="E256" s="527" t="s">
        <v>1832</v>
      </c>
      <c r="F256" s="527" t="s">
        <v>1901</v>
      </c>
      <c r="G256" s="527" t="s">
        <v>1902</v>
      </c>
      <c r="H256" s="531"/>
      <c r="I256" s="531"/>
      <c r="J256" s="527"/>
      <c r="K256" s="527"/>
      <c r="L256" s="531"/>
      <c r="M256" s="531"/>
      <c r="N256" s="527"/>
      <c r="O256" s="527"/>
      <c r="P256" s="531">
        <v>19</v>
      </c>
      <c r="Q256" s="531">
        <v>4237</v>
      </c>
      <c r="R256" s="545"/>
      <c r="S256" s="532">
        <v>223</v>
      </c>
    </row>
    <row r="257" spans="1:19" ht="14.4" customHeight="1" x14ac:dyDescent="0.3">
      <c r="A257" s="526" t="s">
        <v>1823</v>
      </c>
      <c r="B257" s="527" t="s">
        <v>1849</v>
      </c>
      <c r="C257" s="527" t="s">
        <v>502</v>
      </c>
      <c r="D257" s="527" t="s">
        <v>702</v>
      </c>
      <c r="E257" s="527" t="s">
        <v>1832</v>
      </c>
      <c r="F257" s="527" t="s">
        <v>1905</v>
      </c>
      <c r="G257" s="527" t="s">
        <v>1906</v>
      </c>
      <c r="H257" s="531"/>
      <c r="I257" s="531"/>
      <c r="J257" s="527"/>
      <c r="K257" s="527"/>
      <c r="L257" s="531"/>
      <c r="M257" s="531"/>
      <c r="N257" s="527"/>
      <c r="O257" s="527"/>
      <c r="P257" s="531">
        <v>45</v>
      </c>
      <c r="Q257" s="531">
        <v>10125</v>
      </c>
      <c r="R257" s="545"/>
      <c r="S257" s="532">
        <v>225</v>
      </c>
    </row>
    <row r="258" spans="1:19" ht="14.4" customHeight="1" x14ac:dyDescent="0.3">
      <c r="A258" s="526" t="s">
        <v>1823</v>
      </c>
      <c r="B258" s="527" t="s">
        <v>1849</v>
      </c>
      <c r="C258" s="527" t="s">
        <v>502</v>
      </c>
      <c r="D258" s="527" t="s">
        <v>702</v>
      </c>
      <c r="E258" s="527" t="s">
        <v>1832</v>
      </c>
      <c r="F258" s="527" t="s">
        <v>1907</v>
      </c>
      <c r="G258" s="527" t="s">
        <v>1908</v>
      </c>
      <c r="H258" s="531"/>
      <c r="I258" s="531"/>
      <c r="J258" s="527"/>
      <c r="K258" s="527"/>
      <c r="L258" s="531"/>
      <c r="M258" s="531"/>
      <c r="N258" s="527"/>
      <c r="O258" s="527"/>
      <c r="P258" s="531">
        <v>27</v>
      </c>
      <c r="Q258" s="531">
        <v>16902</v>
      </c>
      <c r="R258" s="545"/>
      <c r="S258" s="532">
        <v>626</v>
      </c>
    </row>
    <row r="259" spans="1:19" ht="14.4" customHeight="1" x14ac:dyDescent="0.3">
      <c r="A259" s="526" t="s">
        <v>1823</v>
      </c>
      <c r="B259" s="527" t="s">
        <v>1849</v>
      </c>
      <c r="C259" s="527" t="s">
        <v>502</v>
      </c>
      <c r="D259" s="527" t="s">
        <v>702</v>
      </c>
      <c r="E259" s="527" t="s">
        <v>1832</v>
      </c>
      <c r="F259" s="527" t="s">
        <v>1915</v>
      </c>
      <c r="G259" s="527" t="s">
        <v>1916</v>
      </c>
      <c r="H259" s="531"/>
      <c r="I259" s="531"/>
      <c r="J259" s="527"/>
      <c r="K259" s="527"/>
      <c r="L259" s="531"/>
      <c r="M259" s="531"/>
      <c r="N259" s="527"/>
      <c r="O259" s="527"/>
      <c r="P259" s="531">
        <v>3</v>
      </c>
      <c r="Q259" s="531">
        <v>1452</v>
      </c>
      <c r="R259" s="545"/>
      <c r="S259" s="532">
        <v>484</v>
      </c>
    </row>
    <row r="260" spans="1:19" ht="14.4" customHeight="1" x14ac:dyDescent="0.3">
      <c r="A260" s="526" t="s">
        <v>1823</v>
      </c>
      <c r="B260" s="527" t="s">
        <v>1849</v>
      </c>
      <c r="C260" s="527" t="s">
        <v>502</v>
      </c>
      <c r="D260" s="527" t="s">
        <v>702</v>
      </c>
      <c r="E260" s="527" t="s">
        <v>1832</v>
      </c>
      <c r="F260" s="527" t="s">
        <v>1917</v>
      </c>
      <c r="G260" s="527" t="s">
        <v>1918</v>
      </c>
      <c r="H260" s="531"/>
      <c r="I260" s="531"/>
      <c r="J260" s="527"/>
      <c r="K260" s="527"/>
      <c r="L260" s="531"/>
      <c r="M260" s="531"/>
      <c r="N260" s="527"/>
      <c r="O260" s="527"/>
      <c r="P260" s="531">
        <v>3</v>
      </c>
      <c r="Q260" s="531">
        <v>795</v>
      </c>
      <c r="R260" s="545"/>
      <c r="S260" s="532">
        <v>265</v>
      </c>
    </row>
    <row r="261" spans="1:19" ht="14.4" customHeight="1" x14ac:dyDescent="0.3">
      <c r="A261" s="526" t="s">
        <v>1823</v>
      </c>
      <c r="B261" s="527" t="s">
        <v>1849</v>
      </c>
      <c r="C261" s="527" t="s">
        <v>502</v>
      </c>
      <c r="D261" s="527" t="s">
        <v>702</v>
      </c>
      <c r="E261" s="527" t="s">
        <v>1832</v>
      </c>
      <c r="F261" s="527" t="s">
        <v>1919</v>
      </c>
      <c r="G261" s="527" t="s">
        <v>1920</v>
      </c>
      <c r="H261" s="531"/>
      <c r="I261" s="531"/>
      <c r="J261" s="527"/>
      <c r="K261" s="527"/>
      <c r="L261" s="531"/>
      <c r="M261" s="531"/>
      <c r="N261" s="527"/>
      <c r="O261" s="527"/>
      <c r="P261" s="531">
        <v>4</v>
      </c>
      <c r="Q261" s="531">
        <v>1400</v>
      </c>
      <c r="R261" s="545"/>
      <c r="S261" s="532">
        <v>350</v>
      </c>
    </row>
    <row r="262" spans="1:19" ht="14.4" customHeight="1" x14ac:dyDescent="0.3">
      <c r="A262" s="526" t="s">
        <v>1823</v>
      </c>
      <c r="B262" s="527" t="s">
        <v>1849</v>
      </c>
      <c r="C262" s="527" t="s">
        <v>502</v>
      </c>
      <c r="D262" s="527" t="s">
        <v>702</v>
      </c>
      <c r="E262" s="527" t="s">
        <v>1832</v>
      </c>
      <c r="F262" s="527" t="s">
        <v>1923</v>
      </c>
      <c r="G262" s="527" t="s">
        <v>1924</v>
      </c>
      <c r="H262" s="531"/>
      <c r="I262" s="531"/>
      <c r="J262" s="527"/>
      <c r="K262" s="527"/>
      <c r="L262" s="531"/>
      <c r="M262" s="531"/>
      <c r="N262" s="527"/>
      <c r="O262" s="527"/>
      <c r="P262" s="531">
        <v>47</v>
      </c>
      <c r="Q262" s="531">
        <v>16215</v>
      </c>
      <c r="R262" s="545"/>
      <c r="S262" s="532">
        <v>345</v>
      </c>
    </row>
    <row r="263" spans="1:19" ht="14.4" customHeight="1" x14ac:dyDescent="0.3">
      <c r="A263" s="526" t="s">
        <v>1823</v>
      </c>
      <c r="B263" s="527" t="s">
        <v>1849</v>
      </c>
      <c r="C263" s="527" t="s">
        <v>502</v>
      </c>
      <c r="D263" s="527" t="s">
        <v>702</v>
      </c>
      <c r="E263" s="527" t="s">
        <v>1832</v>
      </c>
      <c r="F263" s="527" t="s">
        <v>1925</v>
      </c>
      <c r="G263" s="527" t="s">
        <v>1926</v>
      </c>
      <c r="H263" s="531"/>
      <c r="I263" s="531"/>
      <c r="J263" s="527"/>
      <c r="K263" s="527"/>
      <c r="L263" s="531"/>
      <c r="M263" s="531"/>
      <c r="N263" s="527"/>
      <c r="O263" s="527"/>
      <c r="P263" s="531">
        <v>11</v>
      </c>
      <c r="Q263" s="531">
        <v>9603</v>
      </c>
      <c r="R263" s="545"/>
      <c r="S263" s="532">
        <v>873</v>
      </c>
    </row>
    <row r="264" spans="1:19" ht="14.4" customHeight="1" x14ac:dyDescent="0.3">
      <c r="A264" s="526" t="s">
        <v>1823</v>
      </c>
      <c r="B264" s="527" t="s">
        <v>1849</v>
      </c>
      <c r="C264" s="527" t="s">
        <v>502</v>
      </c>
      <c r="D264" s="527" t="s">
        <v>702</v>
      </c>
      <c r="E264" s="527" t="s">
        <v>1832</v>
      </c>
      <c r="F264" s="527" t="s">
        <v>1941</v>
      </c>
      <c r="G264" s="527" t="s">
        <v>1942</v>
      </c>
      <c r="H264" s="531"/>
      <c r="I264" s="531"/>
      <c r="J264" s="527"/>
      <c r="K264" s="527"/>
      <c r="L264" s="531"/>
      <c r="M264" s="531"/>
      <c r="N264" s="527"/>
      <c r="O264" s="527"/>
      <c r="P264" s="531">
        <v>152</v>
      </c>
      <c r="Q264" s="531">
        <v>26904</v>
      </c>
      <c r="R264" s="545"/>
      <c r="S264" s="532">
        <v>177</v>
      </c>
    </row>
    <row r="265" spans="1:19" ht="14.4" customHeight="1" x14ac:dyDescent="0.3">
      <c r="A265" s="526" t="s">
        <v>1823</v>
      </c>
      <c r="B265" s="527" t="s">
        <v>1849</v>
      </c>
      <c r="C265" s="527" t="s">
        <v>502</v>
      </c>
      <c r="D265" s="527" t="s">
        <v>702</v>
      </c>
      <c r="E265" s="527" t="s">
        <v>1832</v>
      </c>
      <c r="F265" s="527" t="s">
        <v>1943</v>
      </c>
      <c r="G265" s="527" t="s">
        <v>1944</v>
      </c>
      <c r="H265" s="531"/>
      <c r="I265" s="531"/>
      <c r="J265" s="527"/>
      <c r="K265" s="527"/>
      <c r="L265" s="531"/>
      <c r="M265" s="531"/>
      <c r="N265" s="527"/>
      <c r="O265" s="527"/>
      <c r="P265" s="531">
        <v>1</v>
      </c>
      <c r="Q265" s="531">
        <v>2049</v>
      </c>
      <c r="R265" s="545"/>
      <c r="S265" s="532">
        <v>2049</v>
      </c>
    </row>
    <row r="266" spans="1:19" ht="14.4" customHeight="1" x14ac:dyDescent="0.3">
      <c r="A266" s="526" t="s">
        <v>1823</v>
      </c>
      <c r="B266" s="527" t="s">
        <v>1849</v>
      </c>
      <c r="C266" s="527" t="s">
        <v>502</v>
      </c>
      <c r="D266" s="527" t="s">
        <v>702</v>
      </c>
      <c r="E266" s="527" t="s">
        <v>1832</v>
      </c>
      <c r="F266" s="527" t="s">
        <v>1945</v>
      </c>
      <c r="G266" s="527" t="s">
        <v>1946</v>
      </c>
      <c r="H266" s="531"/>
      <c r="I266" s="531"/>
      <c r="J266" s="527"/>
      <c r="K266" s="527"/>
      <c r="L266" s="531">
        <v>2</v>
      </c>
      <c r="M266" s="531">
        <v>690</v>
      </c>
      <c r="N266" s="527">
        <v>1</v>
      </c>
      <c r="O266" s="527">
        <v>345</v>
      </c>
      <c r="P266" s="531">
        <v>44</v>
      </c>
      <c r="Q266" s="531">
        <v>15180</v>
      </c>
      <c r="R266" s="545">
        <v>22</v>
      </c>
      <c r="S266" s="532">
        <v>345</v>
      </c>
    </row>
    <row r="267" spans="1:19" ht="14.4" customHeight="1" x14ac:dyDescent="0.3">
      <c r="A267" s="526" t="s">
        <v>1823</v>
      </c>
      <c r="B267" s="527" t="s">
        <v>1849</v>
      </c>
      <c r="C267" s="527" t="s">
        <v>502</v>
      </c>
      <c r="D267" s="527" t="s">
        <v>702</v>
      </c>
      <c r="E267" s="527" t="s">
        <v>1832</v>
      </c>
      <c r="F267" s="527" t="s">
        <v>1947</v>
      </c>
      <c r="G267" s="527" t="s">
        <v>1948</v>
      </c>
      <c r="H267" s="531"/>
      <c r="I267" s="531"/>
      <c r="J267" s="527"/>
      <c r="K267" s="527"/>
      <c r="L267" s="531">
        <v>2</v>
      </c>
      <c r="M267" s="531">
        <v>614</v>
      </c>
      <c r="N267" s="527">
        <v>1</v>
      </c>
      <c r="O267" s="527">
        <v>307</v>
      </c>
      <c r="P267" s="531">
        <v>6</v>
      </c>
      <c r="Q267" s="531">
        <v>1848</v>
      </c>
      <c r="R267" s="545">
        <v>3.009771986970684</v>
      </c>
      <c r="S267" s="532">
        <v>308</v>
      </c>
    </row>
    <row r="268" spans="1:19" ht="14.4" customHeight="1" x14ac:dyDescent="0.3">
      <c r="A268" s="526" t="s">
        <v>1823</v>
      </c>
      <c r="B268" s="527" t="s">
        <v>1849</v>
      </c>
      <c r="C268" s="527" t="s">
        <v>502</v>
      </c>
      <c r="D268" s="527" t="s">
        <v>702</v>
      </c>
      <c r="E268" s="527" t="s">
        <v>1832</v>
      </c>
      <c r="F268" s="527" t="s">
        <v>1953</v>
      </c>
      <c r="G268" s="527" t="s">
        <v>1954</v>
      </c>
      <c r="H268" s="531"/>
      <c r="I268" s="531"/>
      <c r="J268" s="527"/>
      <c r="K268" s="527"/>
      <c r="L268" s="531"/>
      <c r="M268" s="531"/>
      <c r="N268" s="527"/>
      <c r="O268" s="527"/>
      <c r="P268" s="531">
        <v>4</v>
      </c>
      <c r="Q268" s="531">
        <v>616</v>
      </c>
      <c r="R268" s="545"/>
      <c r="S268" s="532">
        <v>154</v>
      </c>
    </row>
    <row r="269" spans="1:19" ht="14.4" customHeight="1" x14ac:dyDescent="0.3">
      <c r="A269" s="526" t="s">
        <v>1823</v>
      </c>
      <c r="B269" s="527" t="s">
        <v>1849</v>
      </c>
      <c r="C269" s="527" t="s">
        <v>502</v>
      </c>
      <c r="D269" s="527" t="s">
        <v>702</v>
      </c>
      <c r="E269" s="527" t="s">
        <v>1832</v>
      </c>
      <c r="F269" s="527" t="s">
        <v>1955</v>
      </c>
      <c r="G269" s="527" t="s">
        <v>1956</v>
      </c>
      <c r="H269" s="531"/>
      <c r="I269" s="531"/>
      <c r="J269" s="527"/>
      <c r="K269" s="527"/>
      <c r="L269" s="531"/>
      <c r="M269" s="531"/>
      <c r="N269" s="527"/>
      <c r="O269" s="527"/>
      <c r="P269" s="531">
        <v>23</v>
      </c>
      <c r="Q269" s="531">
        <v>15525</v>
      </c>
      <c r="R269" s="545"/>
      <c r="S269" s="532">
        <v>675</v>
      </c>
    </row>
    <row r="270" spans="1:19" ht="14.4" customHeight="1" x14ac:dyDescent="0.3">
      <c r="A270" s="526" t="s">
        <v>1823</v>
      </c>
      <c r="B270" s="527" t="s">
        <v>1849</v>
      </c>
      <c r="C270" s="527" t="s">
        <v>502</v>
      </c>
      <c r="D270" s="527" t="s">
        <v>702</v>
      </c>
      <c r="E270" s="527" t="s">
        <v>1832</v>
      </c>
      <c r="F270" s="527" t="s">
        <v>1959</v>
      </c>
      <c r="G270" s="527" t="s">
        <v>1960</v>
      </c>
      <c r="H270" s="531"/>
      <c r="I270" s="531"/>
      <c r="J270" s="527"/>
      <c r="K270" s="527"/>
      <c r="L270" s="531"/>
      <c r="M270" s="531"/>
      <c r="N270" s="527"/>
      <c r="O270" s="527"/>
      <c r="P270" s="531">
        <v>6</v>
      </c>
      <c r="Q270" s="531">
        <v>930</v>
      </c>
      <c r="R270" s="545"/>
      <c r="S270" s="532">
        <v>155</v>
      </c>
    </row>
    <row r="271" spans="1:19" ht="14.4" customHeight="1" x14ac:dyDescent="0.3">
      <c r="A271" s="526" t="s">
        <v>1823</v>
      </c>
      <c r="B271" s="527" t="s">
        <v>1849</v>
      </c>
      <c r="C271" s="527" t="s">
        <v>502</v>
      </c>
      <c r="D271" s="527" t="s">
        <v>702</v>
      </c>
      <c r="E271" s="527" t="s">
        <v>1832</v>
      </c>
      <c r="F271" s="527" t="s">
        <v>1961</v>
      </c>
      <c r="G271" s="527" t="s">
        <v>1962</v>
      </c>
      <c r="H271" s="531"/>
      <c r="I271" s="531"/>
      <c r="J271" s="527"/>
      <c r="K271" s="527"/>
      <c r="L271" s="531"/>
      <c r="M271" s="531"/>
      <c r="N271" s="527"/>
      <c r="O271" s="527"/>
      <c r="P271" s="531">
        <v>16</v>
      </c>
      <c r="Q271" s="531">
        <v>3184</v>
      </c>
      <c r="R271" s="545"/>
      <c r="S271" s="532">
        <v>199</v>
      </c>
    </row>
    <row r="272" spans="1:19" ht="14.4" customHeight="1" x14ac:dyDescent="0.3">
      <c r="A272" s="526" t="s">
        <v>1823</v>
      </c>
      <c r="B272" s="527" t="s">
        <v>1849</v>
      </c>
      <c r="C272" s="527" t="s">
        <v>502</v>
      </c>
      <c r="D272" s="527" t="s">
        <v>702</v>
      </c>
      <c r="E272" s="527" t="s">
        <v>1832</v>
      </c>
      <c r="F272" s="527" t="s">
        <v>1963</v>
      </c>
      <c r="G272" s="527" t="s">
        <v>1964</v>
      </c>
      <c r="H272" s="531"/>
      <c r="I272" s="531"/>
      <c r="J272" s="527"/>
      <c r="K272" s="527"/>
      <c r="L272" s="531"/>
      <c r="M272" s="531"/>
      <c r="N272" s="527"/>
      <c r="O272" s="527"/>
      <c r="P272" s="531">
        <v>7</v>
      </c>
      <c r="Q272" s="531">
        <v>1428</v>
      </c>
      <c r="R272" s="545"/>
      <c r="S272" s="532">
        <v>204</v>
      </c>
    </row>
    <row r="273" spans="1:19" ht="14.4" customHeight="1" x14ac:dyDescent="0.3">
      <c r="A273" s="526" t="s">
        <v>1823</v>
      </c>
      <c r="B273" s="527" t="s">
        <v>1849</v>
      </c>
      <c r="C273" s="527" t="s">
        <v>502</v>
      </c>
      <c r="D273" s="527" t="s">
        <v>702</v>
      </c>
      <c r="E273" s="527" t="s">
        <v>1832</v>
      </c>
      <c r="F273" s="527" t="s">
        <v>1965</v>
      </c>
      <c r="G273" s="527" t="s">
        <v>1966</v>
      </c>
      <c r="H273" s="531"/>
      <c r="I273" s="531"/>
      <c r="J273" s="527"/>
      <c r="K273" s="527"/>
      <c r="L273" s="531"/>
      <c r="M273" s="531"/>
      <c r="N273" s="527"/>
      <c r="O273" s="527"/>
      <c r="P273" s="531">
        <v>45</v>
      </c>
      <c r="Q273" s="531">
        <v>19170</v>
      </c>
      <c r="R273" s="545"/>
      <c r="S273" s="532">
        <v>426</v>
      </c>
    </row>
    <row r="274" spans="1:19" ht="14.4" customHeight="1" x14ac:dyDescent="0.3">
      <c r="A274" s="526" t="s">
        <v>1823</v>
      </c>
      <c r="B274" s="527" t="s">
        <v>1849</v>
      </c>
      <c r="C274" s="527" t="s">
        <v>502</v>
      </c>
      <c r="D274" s="527" t="s">
        <v>702</v>
      </c>
      <c r="E274" s="527" t="s">
        <v>1832</v>
      </c>
      <c r="F274" s="527" t="s">
        <v>1969</v>
      </c>
      <c r="G274" s="527" t="s">
        <v>1970</v>
      </c>
      <c r="H274" s="531"/>
      <c r="I274" s="531"/>
      <c r="J274" s="527"/>
      <c r="K274" s="527"/>
      <c r="L274" s="531"/>
      <c r="M274" s="531"/>
      <c r="N274" s="527"/>
      <c r="O274" s="527"/>
      <c r="P274" s="531">
        <v>29</v>
      </c>
      <c r="Q274" s="531">
        <v>4727</v>
      </c>
      <c r="R274" s="545"/>
      <c r="S274" s="532">
        <v>163</v>
      </c>
    </row>
    <row r="275" spans="1:19" ht="14.4" customHeight="1" x14ac:dyDescent="0.3">
      <c r="A275" s="526" t="s">
        <v>1823</v>
      </c>
      <c r="B275" s="527" t="s">
        <v>1849</v>
      </c>
      <c r="C275" s="527" t="s">
        <v>502</v>
      </c>
      <c r="D275" s="527" t="s">
        <v>702</v>
      </c>
      <c r="E275" s="527" t="s">
        <v>1832</v>
      </c>
      <c r="F275" s="527" t="s">
        <v>1975</v>
      </c>
      <c r="G275" s="527" t="s">
        <v>1976</v>
      </c>
      <c r="H275" s="531"/>
      <c r="I275" s="531"/>
      <c r="J275" s="527"/>
      <c r="K275" s="527"/>
      <c r="L275" s="531"/>
      <c r="M275" s="531"/>
      <c r="N275" s="527"/>
      <c r="O275" s="527"/>
      <c r="P275" s="531">
        <v>2</v>
      </c>
      <c r="Q275" s="531">
        <v>326</v>
      </c>
      <c r="R275" s="545"/>
      <c r="S275" s="532">
        <v>163</v>
      </c>
    </row>
    <row r="276" spans="1:19" ht="14.4" customHeight="1" x14ac:dyDescent="0.3">
      <c r="A276" s="526" t="s">
        <v>1823</v>
      </c>
      <c r="B276" s="527" t="s">
        <v>1849</v>
      </c>
      <c r="C276" s="527" t="s">
        <v>502</v>
      </c>
      <c r="D276" s="527" t="s">
        <v>702</v>
      </c>
      <c r="E276" s="527" t="s">
        <v>1832</v>
      </c>
      <c r="F276" s="527" t="s">
        <v>1977</v>
      </c>
      <c r="G276" s="527" t="s">
        <v>1978</v>
      </c>
      <c r="H276" s="531"/>
      <c r="I276" s="531"/>
      <c r="J276" s="527"/>
      <c r="K276" s="527"/>
      <c r="L276" s="531"/>
      <c r="M276" s="531"/>
      <c r="N276" s="527"/>
      <c r="O276" s="527"/>
      <c r="P276" s="531">
        <v>38</v>
      </c>
      <c r="Q276" s="531">
        <v>35492</v>
      </c>
      <c r="R276" s="545"/>
      <c r="S276" s="532">
        <v>934</v>
      </c>
    </row>
    <row r="277" spans="1:19" ht="14.4" customHeight="1" x14ac:dyDescent="0.3">
      <c r="A277" s="526" t="s">
        <v>1823</v>
      </c>
      <c r="B277" s="527" t="s">
        <v>1849</v>
      </c>
      <c r="C277" s="527" t="s">
        <v>502</v>
      </c>
      <c r="D277" s="527" t="s">
        <v>702</v>
      </c>
      <c r="E277" s="527" t="s">
        <v>1832</v>
      </c>
      <c r="F277" s="527" t="s">
        <v>1989</v>
      </c>
      <c r="G277" s="527" t="s">
        <v>1990</v>
      </c>
      <c r="H277" s="531"/>
      <c r="I277" s="531"/>
      <c r="J277" s="527"/>
      <c r="K277" s="527"/>
      <c r="L277" s="531"/>
      <c r="M277" s="531"/>
      <c r="N277" s="527"/>
      <c r="O277" s="527"/>
      <c r="P277" s="531">
        <v>2</v>
      </c>
      <c r="Q277" s="531">
        <v>746</v>
      </c>
      <c r="R277" s="545"/>
      <c r="S277" s="532">
        <v>373</v>
      </c>
    </row>
    <row r="278" spans="1:19" ht="14.4" customHeight="1" x14ac:dyDescent="0.3">
      <c r="A278" s="526" t="s">
        <v>1823</v>
      </c>
      <c r="B278" s="527" t="s">
        <v>1849</v>
      </c>
      <c r="C278" s="527" t="s">
        <v>502</v>
      </c>
      <c r="D278" s="527" t="s">
        <v>704</v>
      </c>
      <c r="E278" s="527" t="s">
        <v>1850</v>
      </c>
      <c r="F278" s="527" t="s">
        <v>1855</v>
      </c>
      <c r="G278" s="527" t="s">
        <v>576</v>
      </c>
      <c r="H278" s="531">
        <v>2.4000000000000004</v>
      </c>
      <c r="I278" s="531">
        <v>2283.1999999999998</v>
      </c>
      <c r="J278" s="527"/>
      <c r="K278" s="527">
        <v>951.33333333333314</v>
      </c>
      <c r="L278" s="531"/>
      <c r="M278" s="531"/>
      <c r="N278" s="527"/>
      <c r="O278" s="527"/>
      <c r="P278" s="531">
        <v>2.4</v>
      </c>
      <c r="Q278" s="531">
        <v>2411.58</v>
      </c>
      <c r="R278" s="545"/>
      <c r="S278" s="532">
        <v>1004.825</v>
      </c>
    </row>
    <row r="279" spans="1:19" ht="14.4" customHeight="1" x14ac:dyDescent="0.3">
      <c r="A279" s="526" t="s">
        <v>1823</v>
      </c>
      <c r="B279" s="527" t="s">
        <v>1849</v>
      </c>
      <c r="C279" s="527" t="s">
        <v>502</v>
      </c>
      <c r="D279" s="527" t="s">
        <v>704</v>
      </c>
      <c r="E279" s="527" t="s">
        <v>1850</v>
      </c>
      <c r="F279" s="527" t="s">
        <v>1856</v>
      </c>
      <c r="G279" s="527" t="s">
        <v>610</v>
      </c>
      <c r="H279" s="531">
        <v>0.02</v>
      </c>
      <c r="I279" s="531">
        <v>197.75</v>
      </c>
      <c r="J279" s="527"/>
      <c r="K279" s="527">
        <v>9887.5</v>
      </c>
      <c r="L279" s="531"/>
      <c r="M279" s="531"/>
      <c r="N279" s="527"/>
      <c r="O279" s="527"/>
      <c r="P279" s="531">
        <v>0.1</v>
      </c>
      <c r="Q279" s="531">
        <v>988.78</v>
      </c>
      <c r="R279" s="545"/>
      <c r="S279" s="532">
        <v>9887.7999999999993</v>
      </c>
    </row>
    <row r="280" spans="1:19" ht="14.4" customHeight="1" x14ac:dyDescent="0.3">
      <c r="A280" s="526" t="s">
        <v>1823</v>
      </c>
      <c r="B280" s="527" t="s">
        <v>1849</v>
      </c>
      <c r="C280" s="527" t="s">
        <v>502</v>
      </c>
      <c r="D280" s="527" t="s">
        <v>704</v>
      </c>
      <c r="E280" s="527" t="s">
        <v>1850</v>
      </c>
      <c r="F280" s="527" t="s">
        <v>1860</v>
      </c>
      <c r="G280" s="527" t="s">
        <v>571</v>
      </c>
      <c r="H280" s="531"/>
      <c r="I280" s="531"/>
      <c r="J280" s="527"/>
      <c r="K280" s="527"/>
      <c r="L280" s="531"/>
      <c r="M280" s="531"/>
      <c r="N280" s="527"/>
      <c r="O280" s="527"/>
      <c r="P280" s="531">
        <v>1</v>
      </c>
      <c r="Q280" s="531">
        <v>843.46</v>
      </c>
      <c r="R280" s="545"/>
      <c r="S280" s="532">
        <v>843.46</v>
      </c>
    </row>
    <row r="281" spans="1:19" ht="14.4" customHeight="1" x14ac:dyDescent="0.3">
      <c r="A281" s="526" t="s">
        <v>1823</v>
      </c>
      <c r="B281" s="527" t="s">
        <v>1849</v>
      </c>
      <c r="C281" s="527" t="s">
        <v>502</v>
      </c>
      <c r="D281" s="527" t="s">
        <v>704</v>
      </c>
      <c r="E281" s="527" t="s">
        <v>1850</v>
      </c>
      <c r="F281" s="527" t="s">
        <v>1862</v>
      </c>
      <c r="G281" s="527" t="s">
        <v>584</v>
      </c>
      <c r="H281" s="531">
        <v>2.8900000000000006</v>
      </c>
      <c r="I281" s="531">
        <v>12794.03</v>
      </c>
      <c r="J281" s="527">
        <v>11.56</v>
      </c>
      <c r="K281" s="527">
        <v>4426.9999999999991</v>
      </c>
      <c r="L281" s="531">
        <v>0.25</v>
      </c>
      <c r="M281" s="531">
        <v>1106.75</v>
      </c>
      <c r="N281" s="527">
        <v>1</v>
      </c>
      <c r="O281" s="527">
        <v>4427</v>
      </c>
      <c r="P281" s="531"/>
      <c r="Q281" s="531"/>
      <c r="R281" s="545"/>
      <c r="S281" s="532"/>
    </row>
    <row r="282" spans="1:19" ht="14.4" customHeight="1" x14ac:dyDescent="0.3">
      <c r="A282" s="526" t="s">
        <v>1823</v>
      </c>
      <c r="B282" s="527" t="s">
        <v>1849</v>
      </c>
      <c r="C282" s="527" t="s">
        <v>502</v>
      </c>
      <c r="D282" s="527" t="s">
        <v>704</v>
      </c>
      <c r="E282" s="527" t="s">
        <v>1850</v>
      </c>
      <c r="F282" s="527" t="s">
        <v>1863</v>
      </c>
      <c r="G282" s="527" t="s">
        <v>584</v>
      </c>
      <c r="H282" s="531">
        <v>0.66</v>
      </c>
      <c r="I282" s="531">
        <v>5799.3899999999994</v>
      </c>
      <c r="J282" s="527"/>
      <c r="K282" s="527">
        <v>8786.9545454545441</v>
      </c>
      <c r="L282" s="531"/>
      <c r="M282" s="531"/>
      <c r="N282" s="527"/>
      <c r="O282" s="527"/>
      <c r="P282" s="531"/>
      <c r="Q282" s="531"/>
      <c r="R282" s="545"/>
      <c r="S282" s="532"/>
    </row>
    <row r="283" spans="1:19" ht="14.4" customHeight="1" x14ac:dyDescent="0.3">
      <c r="A283" s="526" t="s">
        <v>1823</v>
      </c>
      <c r="B283" s="527" t="s">
        <v>1849</v>
      </c>
      <c r="C283" s="527" t="s">
        <v>502</v>
      </c>
      <c r="D283" s="527" t="s">
        <v>704</v>
      </c>
      <c r="E283" s="527" t="s">
        <v>1850</v>
      </c>
      <c r="F283" s="527" t="s">
        <v>1864</v>
      </c>
      <c r="G283" s="527" t="s">
        <v>649</v>
      </c>
      <c r="H283" s="531">
        <v>0.4</v>
      </c>
      <c r="I283" s="531">
        <v>779.73</v>
      </c>
      <c r="J283" s="527"/>
      <c r="K283" s="527">
        <v>1949.325</v>
      </c>
      <c r="L283" s="531"/>
      <c r="M283" s="531"/>
      <c r="N283" s="527"/>
      <c r="O283" s="527"/>
      <c r="P283" s="531">
        <v>0.1</v>
      </c>
      <c r="Q283" s="531">
        <v>194.93</v>
      </c>
      <c r="R283" s="545"/>
      <c r="S283" s="532">
        <v>1949.3</v>
      </c>
    </row>
    <row r="284" spans="1:19" ht="14.4" customHeight="1" x14ac:dyDescent="0.3">
      <c r="A284" s="526" t="s">
        <v>1823</v>
      </c>
      <c r="B284" s="527" t="s">
        <v>1849</v>
      </c>
      <c r="C284" s="527" t="s">
        <v>502</v>
      </c>
      <c r="D284" s="527" t="s">
        <v>704</v>
      </c>
      <c r="E284" s="527" t="s">
        <v>1850</v>
      </c>
      <c r="F284" s="527" t="s">
        <v>1865</v>
      </c>
      <c r="G284" s="527" t="s">
        <v>584</v>
      </c>
      <c r="H284" s="531"/>
      <c r="I284" s="531"/>
      <c r="J284" s="527"/>
      <c r="K284" s="527"/>
      <c r="L284" s="531">
        <v>0.5</v>
      </c>
      <c r="M284" s="531">
        <v>885.4</v>
      </c>
      <c r="N284" s="527">
        <v>1</v>
      </c>
      <c r="O284" s="527">
        <v>1770.8</v>
      </c>
      <c r="P284" s="531">
        <v>1.6</v>
      </c>
      <c r="Q284" s="531">
        <v>2910.46</v>
      </c>
      <c r="R284" s="545">
        <v>3.2871696408402982</v>
      </c>
      <c r="S284" s="532">
        <v>1819.0374999999999</v>
      </c>
    </row>
    <row r="285" spans="1:19" ht="14.4" customHeight="1" x14ac:dyDescent="0.3">
      <c r="A285" s="526" t="s">
        <v>1823</v>
      </c>
      <c r="B285" s="527" t="s">
        <v>1849</v>
      </c>
      <c r="C285" s="527" t="s">
        <v>502</v>
      </c>
      <c r="D285" s="527" t="s">
        <v>704</v>
      </c>
      <c r="E285" s="527" t="s">
        <v>1850</v>
      </c>
      <c r="F285" s="527" t="s">
        <v>1866</v>
      </c>
      <c r="G285" s="527" t="s">
        <v>578</v>
      </c>
      <c r="H285" s="531">
        <v>20.32</v>
      </c>
      <c r="I285" s="531">
        <v>9464.100000000004</v>
      </c>
      <c r="J285" s="527">
        <v>26.120832413336288</v>
      </c>
      <c r="K285" s="527">
        <v>465.75295275590571</v>
      </c>
      <c r="L285" s="531">
        <v>0.70000000000000007</v>
      </c>
      <c r="M285" s="531">
        <v>362.32</v>
      </c>
      <c r="N285" s="527">
        <v>1</v>
      </c>
      <c r="O285" s="527">
        <v>517.59999999999991</v>
      </c>
      <c r="P285" s="531"/>
      <c r="Q285" s="531"/>
      <c r="R285" s="545"/>
      <c r="S285" s="532"/>
    </row>
    <row r="286" spans="1:19" ht="14.4" customHeight="1" x14ac:dyDescent="0.3">
      <c r="A286" s="526" t="s">
        <v>1823</v>
      </c>
      <c r="B286" s="527" t="s">
        <v>1849</v>
      </c>
      <c r="C286" s="527" t="s">
        <v>502</v>
      </c>
      <c r="D286" s="527" t="s">
        <v>704</v>
      </c>
      <c r="E286" s="527" t="s">
        <v>1850</v>
      </c>
      <c r="F286" s="527" t="s">
        <v>1868</v>
      </c>
      <c r="G286" s="527" t="s">
        <v>584</v>
      </c>
      <c r="H286" s="531">
        <v>0.06</v>
      </c>
      <c r="I286" s="531">
        <v>1699.97</v>
      </c>
      <c r="J286" s="527"/>
      <c r="K286" s="527">
        <v>28332.833333333336</v>
      </c>
      <c r="L286" s="531"/>
      <c r="M286" s="531"/>
      <c r="N286" s="527"/>
      <c r="O286" s="527"/>
      <c r="P286" s="531">
        <v>0.01</v>
      </c>
      <c r="Q286" s="531">
        <v>472.95</v>
      </c>
      <c r="R286" s="545"/>
      <c r="S286" s="532">
        <v>47295</v>
      </c>
    </row>
    <row r="287" spans="1:19" ht="14.4" customHeight="1" x14ac:dyDescent="0.3">
      <c r="A287" s="526" t="s">
        <v>1823</v>
      </c>
      <c r="B287" s="527" t="s">
        <v>1849</v>
      </c>
      <c r="C287" s="527" t="s">
        <v>502</v>
      </c>
      <c r="D287" s="527" t="s">
        <v>704</v>
      </c>
      <c r="E287" s="527" t="s">
        <v>1832</v>
      </c>
      <c r="F287" s="527" t="s">
        <v>1891</v>
      </c>
      <c r="G287" s="527" t="s">
        <v>1892</v>
      </c>
      <c r="H287" s="531"/>
      <c r="I287" s="531"/>
      <c r="J287" s="527"/>
      <c r="K287" s="527"/>
      <c r="L287" s="531">
        <v>20</v>
      </c>
      <c r="M287" s="531">
        <v>4260</v>
      </c>
      <c r="N287" s="527">
        <v>1</v>
      </c>
      <c r="O287" s="527">
        <v>213</v>
      </c>
      <c r="P287" s="531">
        <v>12</v>
      </c>
      <c r="Q287" s="531">
        <v>2556</v>
      </c>
      <c r="R287" s="545">
        <v>0.6</v>
      </c>
      <c r="S287" s="532">
        <v>213</v>
      </c>
    </row>
    <row r="288" spans="1:19" ht="14.4" customHeight="1" x14ac:dyDescent="0.3">
      <c r="A288" s="526" t="s">
        <v>1823</v>
      </c>
      <c r="B288" s="527" t="s">
        <v>1849</v>
      </c>
      <c r="C288" s="527" t="s">
        <v>502</v>
      </c>
      <c r="D288" s="527" t="s">
        <v>704</v>
      </c>
      <c r="E288" s="527" t="s">
        <v>1832</v>
      </c>
      <c r="F288" s="527" t="s">
        <v>1893</v>
      </c>
      <c r="G288" s="527" t="s">
        <v>1894</v>
      </c>
      <c r="H288" s="531"/>
      <c r="I288" s="531"/>
      <c r="J288" s="527"/>
      <c r="K288" s="527"/>
      <c r="L288" s="531">
        <v>44</v>
      </c>
      <c r="M288" s="531">
        <v>6820</v>
      </c>
      <c r="N288" s="527">
        <v>1</v>
      </c>
      <c r="O288" s="527">
        <v>155</v>
      </c>
      <c r="P288" s="531">
        <v>42</v>
      </c>
      <c r="Q288" s="531">
        <v>6510</v>
      </c>
      <c r="R288" s="545">
        <v>0.95454545454545459</v>
      </c>
      <c r="S288" s="532">
        <v>155</v>
      </c>
    </row>
    <row r="289" spans="1:19" ht="14.4" customHeight="1" x14ac:dyDescent="0.3">
      <c r="A289" s="526" t="s">
        <v>1823</v>
      </c>
      <c r="B289" s="527" t="s">
        <v>1849</v>
      </c>
      <c r="C289" s="527" t="s">
        <v>502</v>
      </c>
      <c r="D289" s="527" t="s">
        <v>704</v>
      </c>
      <c r="E289" s="527" t="s">
        <v>1832</v>
      </c>
      <c r="F289" s="527" t="s">
        <v>1895</v>
      </c>
      <c r="G289" s="527" t="s">
        <v>1896</v>
      </c>
      <c r="H289" s="531"/>
      <c r="I289" s="531"/>
      <c r="J289" s="527"/>
      <c r="K289" s="527"/>
      <c r="L289" s="531">
        <v>49</v>
      </c>
      <c r="M289" s="531">
        <v>9163</v>
      </c>
      <c r="N289" s="527">
        <v>1</v>
      </c>
      <c r="O289" s="527">
        <v>187</v>
      </c>
      <c r="P289" s="531">
        <v>40</v>
      </c>
      <c r="Q289" s="531">
        <v>7480</v>
      </c>
      <c r="R289" s="545">
        <v>0.81632653061224492</v>
      </c>
      <c r="S289" s="532">
        <v>187</v>
      </c>
    </row>
    <row r="290" spans="1:19" ht="14.4" customHeight="1" x14ac:dyDescent="0.3">
      <c r="A290" s="526" t="s">
        <v>1823</v>
      </c>
      <c r="B290" s="527" t="s">
        <v>1849</v>
      </c>
      <c r="C290" s="527" t="s">
        <v>502</v>
      </c>
      <c r="D290" s="527" t="s">
        <v>704</v>
      </c>
      <c r="E290" s="527" t="s">
        <v>1832</v>
      </c>
      <c r="F290" s="527" t="s">
        <v>1897</v>
      </c>
      <c r="G290" s="527" t="s">
        <v>1898</v>
      </c>
      <c r="H290" s="531"/>
      <c r="I290" s="531"/>
      <c r="J290" s="527"/>
      <c r="K290" s="527"/>
      <c r="L290" s="531">
        <v>19</v>
      </c>
      <c r="M290" s="531">
        <v>2432</v>
      </c>
      <c r="N290" s="527">
        <v>1</v>
      </c>
      <c r="O290" s="527">
        <v>128</v>
      </c>
      <c r="P290" s="531">
        <v>14</v>
      </c>
      <c r="Q290" s="531">
        <v>1792</v>
      </c>
      <c r="R290" s="545">
        <v>0.73684210526315785</v>
      </c>
      <c r="S290" s="532">
        <v>128</v>
      </c>
    </row>
    <row r="291" spans="1:19" ht="14.4" customHeight="1" x14ac:dyDescent="0.3">
      <c r="A291" s="526" t="s">
        <v>1823</v>
      </c>
      <c r="B291" s="527" t="s">
        <v>1849</v>
      </c>
      <c r="C291" s="527" t="s">
        <v>502</v>
      </c>
      <c r="D291" s="527" t="s">
        <v>704</v>
      </c>
      <c r="E291" s="527" t="s">
        <v>1832</v>
      </c>
      <c r="F291" s="527" t="s">
        <v>1899</v>
      </c>
      <c r="G291" s="527" t="s">
        <v>1900</v>
      </c>
      <c r="H291" s="531"/>
      <c r="I291" s="531"/>
      <c r="J291" s="527"/>
      <c r="K291" s="527"/>
      <c r="L291" s="531">
        <v>184</v>
      </c>
      <c r="M291" s="531">
        <v>41032</v>
      </c>
      <c r="N291" s="527">
        <v>1</v>
      </c>
      <c r="O291" s="527">
        <v>223</v>
      </c>
      <c r="P291" s="531">
        <v>35</v>
      </c>
      <c r="Q291" s="531">
        <v>7805</v>
      </c>
      <c r="R291" s="545">
        <v>0.19021739130434784</v>
      </c>
      <c r="S291" s="532">
        <v>223</v>
      </c>
    </row>
    <row r="292" spans="1:19" ht="14.4" customHeight="1" x14ac:dyDescent="0.3">
      <c r="A292" s="526" t="s">
        <v>1823</v>
      </c>
      <c r="B292" s="527" t="s">
        <v>1849</v>
      </c>
      <c r="C292" s="527" t="s">
        <v>502</v>
      </c>
      <c r="D292" s="527" t="s">
        <v>704</v>
      </c>
      <c r="E292" s="527" t="s">
        <v>1832</v>
      </c>
      <c r="F292" s="527" t="s">
        <v>1901</v>
      </c>
      <c r="G292" s="527" t="s">
        <v>1902</v>
      </c>
      <c r="H292" s="531"/>
      <c r="I292" s="531"/>
      <c r="J292" s="527"/>
      <c r="K292" s="527"/>
      <c r="L292" s="531">
        <v>11</v>
      </c>
      <c r="M292" s="531">
        <v>2453</v>
      </c>
      <c r="N292" s="527">
        <v>1</v>
      </c>
      <c r="O292" s="527">
        <v>223</v>
      </c>
      <c r="P292" s="531">
        <v>4</v>
      </c>
      <c r="Q292" s="531">
        <v>892</v>
      </c>
      <c r="R292" s="545">
        <v>0.36363636363636365</v>
      </c>
      <c r="S292" s="532">
        <v>223</v>
      </c>
    </row>
    <row r="293" spans="1:19" ht="14.4" customHeight="1" x14ac:dyDescent="0.3">
      <c r="A293" s="526" t="s">
        <v>1823</v>
      </c>
      <c r="B293" s="527" t="s">
        <v>1849</v>
      </c>
      <c r="C293" s="527" t="s">
        <v>502</v>
      </c>
      <c r="D293" s="527" t="s">
        <v>704</v>
      </c>
      <c r="E293" s="527" t="s">
        <v>1832</v>
      </c>
      <c r="F293" s="527" t="s">
        <v>1905</v>
      </c>
      <c r="G293" s="527" t="s">
        <v>1906</v>
      </c>
      <c r="H293" s="531">
        <v>1</v>
      </c>
      <c r="I293" s="531">
        <v>221</v>
      </c>
      <c r="J293" s="527">
        <v>1.7539682539682539E-2</v>
      </c>
      <c r="K293" s="527">
        <v>221</v>
      </c>
      <c r="L293" s="531">
        <v>56</v>
      </c>
      <c r="M293" s="531">
        <v>12600</v>
      </c>
      <c r="N293" s="527">
        <v>1</v>
      </c>
      <c r="O293" s="527">
        <v>225</v>
      </c>
      <c r="P293" s="531">
        <v>73</v>
      </c>
      <c r="Q293" s="531">
        <v>16425</v>
      </c>
      <c r="R293" s="545">
        <v>1.3035714285714286</v>
      </c>
      <c r="S293" s="532">
        <v>225</v>
      </c>
    </row>
    <row r="294" spans="1:19" ht="14.4" customHeight="1" x14ac:dyDescent="0.3">
      <c r="A294" s="526" t="s">
        <v>1823</v>
      </c>
      <c r="B294" s="527" t="s">
        <v>1849</v>
      </c>
      <c r="C294" s="527" t="s">
        <v>502</v>
      </c>
      <c r="D294" s="527" t="s">
        <v>704</v>
      </c>
      <c r="E294" s="527" t="s">
        <v>1832</v>
      </c>
      <c r="F294" s="527" t="s">
        <v>1907</v>
      </c>
      <c r="G294" s="527" t="s">
        <v>1908</v>
      </c>
      <c r="H294" s="531">
        <v>45</v>
      </c>
      <c r="I294" s="531">
        <v>27585</v>
      </c>
      <c r="J294" s="527">
        <v>44.136000000000003</v>
      </c>
      <c r="K294" s="527">
        <v>613</v>
      </c>
      <c r="L294" s="531">
        <v>1</v>
      </c>
      <c r="M294" s="531">
        <v>625</v>
      </c>
      <c r="N294" s="527">
        <v>1</v>
      </c>
      <c r="O294" s="527">
        <v>625</v>
      </c>
      <c r="P294" s="531"/>
      <c r="Q294" s="531"/>
      <c r="R294" s="545"/>
      <c r="S294" s="532"/>
    </row>
    <row r="295" spans="1:19" ht="14.4" customHeight="1" x14ac:dyDescent="0.3">
      <c r="A295" s="526" t="s">
        <v>1823</v>
      </c>
      <c r="B295" s="527" t="s">
        <v>1849</v>
      </c>
      <c r="C295" s="527" t="s">
        <v>502</v>
      </c>
      <c r="D295" s="527" t="s">
        <v>704</v>
      </c>
      <c r="E295" s="527" t="s">
        <v>1832</v>
      </c>
      <c r="F295" s="527" t="s">
        <v>1911</v>
      </c>
      <c r="G295" s="527" t="s">
        <v>1912</v>
      </c>
      <c r="H295" s="531">
        <v>12</v>
      </c>
      <c r="I295" s="531">
        <v>12312</v>
      </c>
      <c r="J295" s="527"/>
      <c r="K295" s="527">
        <v>1026</v>
      </c>
      <c r="L295" s="531"/>
      <c r="M295" s="531"/>
      <c r="N295" s="527"/>
      <c r="O295" s="527"/>
      <c r="P295" s="531"/>
      <c r="Q295" s="531"/>
      <c r="R295" s="545"/>
      <c r="S295" s="532"/>
    </row>
    <row r="296" spans="1:19" ht="14.4" customHeight="1" x14ac:dyDescent="0.3">
      <c r="A296" s="526" t="s">
        <v>1823</v>
      </c>
      <c r="B296" s="527" t="s">
        <v>1849</v>
      </c>
      <c r="C296" s="527" t="s">
        <v>502</v>
      </c>
      <c r="D296" s="527" t="s">
        <v>704</v>
      </c>
      <c r="E296" s="527" t="s">
        <v>1832</v>
      </c>
      <c r="F296" s="527" t="s">
        <v>1915</v>
      </c>
      <c r="G296" s="527" t="s">
        <v>1916</v>
      </c>
      <c r="H296" s="531">
        <v>4</v>
      </c>
      <c r="I296" s="531">
        <v>1904</v>
      </c>
      <c r="J296" s="527">
        <v>3.9338842975206614</v>
      </c>
      <c r="K296" s="527">
        <v>476</v>
      </c>
      <c r="L296" s="531">
        <v>1</v>
      </c>
      <c r="M296" s="531">
        <v>484</v>
      </c>
      <c r="N296" s="527">
        <v>1</v>
      </c>
      <c r="O296" s="527">
        <v>484</v>
      </c>
      <c r="P296" s="531"/>
      <c r="Q296" s="531"/>
      <c r="R296" s="545"/>
      <c r="S296" s="532"/>
    </row>
    <row r="297" spans="1:19" ht="14.4" customHeight="1" x14ac:dyDescent="0.3">
      <c r="A297" s="526" t="s">
        <v>1823</v>
      </c>
      <c r="B297" s="527" t="s">
        <v>1849</v>
      </c>
      <c r="C297" s="527" t="s">
        <v>502</v>
      </c>
      <c r="D297" s="527" t="s">
        <v>704</v>
      </c>
      <c r="E297" s="527" t="s">
        <v>1832</v>
      </c>
      <c r="F297" s="527" t="s">
        <v>1917</v>
      </c>
      <c r="G297" s="527" t="s">
        <v>1918</v>
      </c>
      <c r="H297" s="531">
        <v>2</v>
      </c>
      <c r="I297" s="531">
        <v>518</v>
      </c>
      <c r="J297" s="527">
        <v>1.9547169811320755</v>
      </c>
      <c r="K297" s="527">
        <v>259</v>
      </c>
      <c r="L297" s="531">
        <v>1</v>
      </c>
      <c r="M297" s="531">
        <v>265</v>
      </c>
      <c r="N297" s="527">
        <v>1</v>
      </c>
      <c r="O297" s="527">
        <v>265</v>
      </c>
      <c r="P297" s="531"/>
      <c r="Q297" s="531"/>
      <c r="R297" s="545"/>
      <c r="S297" s="532"/>
    </row>
    <row r="298" spans="1:19" ht="14.4" customHeight="1" x14ac:dyDescent="0.3">
      <c r="A298" s="526" t="s">
        <v>1823</v>
      </c>
      <c r="B298" s="527" t="s">
        <v>1849</v>
      </c>
      <c r="C298" s="527" t="s">
        <v>502</v>
      </c>
      <c r="D298" s="527" t="s">
        <v>704</v>
      </c>
      <c r="E298" s="527" t="s">
        <v>1832</v>
      </c>
      <c r="F298" s="527" t="s">
        <v>1923</v>
      </c>
      <c r="G298" s="527" t="s">
        <v>1924</v>
      </c>
      <c r="H298" s="531"/>
      <c r="I298" s="531"/>
      <c r="J298" s="527"/>
      <c r="K298" s="527"/>
      <c r="L298" s="531">
        <v>3</v>
      </c>
      <c r="M298" s="531">
        <v>1035</v>
      </c>
      <c r="N298" s="527">
        <v>1</v>
      </c>
      <c r="O298" s="527">
        <v>345</v>
      </c>
      <c r="P298" s="531">
        <v>50</v>
      </c>
      <c r="Q298" s="531">
        <v>17250</v>
      </c>
      <c r="R298" s="545">
        <v>16.666666666666668</v>
      </c>
      <c r="S298" s="532">
        <v>345</v>
      </c>
    </row>
    <row r="299" spans="1:19" ht="14.4" customHeight="1" x14ac:dyDescent="0.3">
      <c r="A299" s="526" t="s">
        <v>1823</v>
      </c>
      <c r="B299" s="527" t="s">
        <v>1849</v>
      </c>
      <c r="C299" s="527" t="s">
        <v>502</v>
      </c>
      <c r="D299" s="527" t="s">
        <v>704</v>
      </c>
      <c r="E299" s="527" t="s">
        <v>1832</v>
      </c>
      <c r="F299" s="527" t="s">
        <v>1925</v>
      </c>
      <c r="G299" s="527" t="s">
        <v>1926</v>
      </c>
      <c r="H299" s="531"/>
      <c r="I299" s="531"/>
      <c r="J299" s="527"/>
      <c r="K299" s="527"/>
      <c r="L299" s="531"/>
      <c r="M299" s="531"/>
      <c r="N299" s="527"/>
      <c r="O299" s="527"/>
      <c r="P299" s="531">
        <v>5</v>
      </c>
      <c r="Q299" s="531">
        <v>4365</v>
      </c>
      <c r="R299" s="545"/>
      <c r="S299" s="532">
        <v>873</v>
      </c>
    </row>
    <row r="300" spans="1:19" ht="14.4" customHeight="1" x14ac:dyDescent="0.3">
      <c r="A300" s="526" t="s">
        <v>1823</v>
      </c>
      <c r="B300" s="527" t="s">
        <v>1849</v>
      </c>
      <c r="C300" s="527" t="s">
        <v>502</v>
      </c>
      <c r="D300" s="527" t="s">
        <v>704</v>
      </c>
      <c r="E300" s="527" t="s">
        <v>1832</v>
      </c>
      <c r="F300" s="527" t="s">
        <v>1929</v>
      </c>
      <c r="G300" s="527" t="s">
        <v>1930</v>
      </c>
      <c r="H300" s="531"/>
      <c r="I300" s="531"/>
      <c r="J300" s="527"/>
      <c r="K300" s="527"/>
      <c r="L300" s="531"/>
      <c r="M300" s="531"/>
      <c r="N300" s="527"/>
      <c r="O300" s="527"/>
      <c r="P300" s="531">
        <v>1</v>
      </c>
      <c r="Q300" s="531">
        <v>1294</v>
      </c>
      <c r="R300" s="545"/>
      <c r="S300" s="532">
        <v>1294</v>
      </c>
    </row>
    <row r="301" spans="1:19" ht="14.4" customHeight="1" x14ac:dyDescent="0.3">
      <c r="A301" s="526" t="s">
        <v>1823</v>
      </c>
      <c r="B301" s="527" t="s">
        <v>1849</v>
      </c>
      <c r="C301" s="527" t="s">
        <v>502</v>
      </c>
      <c r="D301" s="527" t="s">
        <v>704</v>
      </c>
      <c r="E301" s="527" t="s">
        <v>1832</v>
      </c>
      <c r="F301" s="527" t="s">
        <v>1931</v>
      </c>
      <c r="G301" s="527" t="s">
        <v>1932</v>
      </c>
      <c r="H301" s="531"/>
      <c r="I301" s="531"/>
      <c r="J301" s="527"/>
      <c r="K301" s="527"/>
      <c r="L301" s="531"/>
      <c r="M301" s="531"/>
      <c r="N301" s="527"/>
      <c r="O301" s="527"/>
      <c r="P301" s="531">
        <v>1</v>
      </c>
      <c r="Q301" s="531">
        <v>1178</v>
      </c>
      <c r="R301" s="545"/>
      <c r="S301" s="532">
        <v>1178</v>
      </c>
    </row>
    <row r="302" spans="1:19" ht="14.4" customHeight="1" x14ac:dyDescent="0.3">
      <c r="A302" s="526" t="s">
        <v>1823</v>
      </c>
      <c r="B302" s="527" t="s">
        <v>1849</v>
      </c>
      <c r="C302" s="527" t="s">
        <v>502</v>
      </c>
      <c r="D302" s="527" t="s">
        <v>704</v>
      </c>
      <c r="E302" s="527" t="s">
        <v>1832</v>
      </c>
      <c r="F302" s="527" t="s">
        <v>1933</v>
      </c>
      <c r="G302" s="527" t="s">
        <v>1934</v>
      </c>
      <c r="H302" s="531"/>
      <c r="I302" s="531"/>
      <c r="J302" s="527"/>
      <c r="K302" s="527"/>
      <c r="L302" s="531"/>
      <c r="M302" s="531"/>
      <c r="N302" s="527"/>
      <c r="O302" s="527"/>
      <c r="P302" s="531">
        <v>65</v>
      </c>
      <c r="Q302" s="531">
        <v>335205</v>
      </c>
      <c r="R302" s="545"/>
      <c r="S302" s="532">
        <v>5157</v>
      </c>
    </row>
    <row r="303" spans="1:19" ht="14.4" customHeight="1" x14ac:dyDescent="0.3">
      <c r="A303" s="526" t="s">
        <v>1823</v>
      </c>
      <c r="B303" s="527" t="s">
        <v>1849</v>
      </c>
      <c r="C303" s="527" t="s">
        <v>502</v>
      </c>
      <c r="D303" s="527" t="s">
        <v>704</v>
      </c>
      <c r="E303" s="527" t="s">
        <v>1832</v>
      </c>
      <c r="F303" s="527" t="s">
        <v>1937</v>
      </c>
      <c r="G303" s="527" t="s">
        <v>1938</v>
      </c>
      <c r="H303" s="531"/>
      <c r="I303" s="531"/>
      <c r="J303" s="527"/>
      <c r="K303" s="527"/>
      <c r="L303" s="531"/>
      <c r="M303" s="531"/>
      <c r="N303" s="527"/>
      <c r="O303" s="527"/>
      <c r="P303" s="531">
        <v>3</v>
      </c>
      <c r="Q303" s="531">
        <v>16860</v>
      </c>
      <c r="R303" s="545"/>
      <c r="S303" s="532">
        <v>5620</v>
      </c>
    </row>
    <row r="304" spans="1:19" ht="14.4" customHeight="1" x14ac:dyDescent="0.3">
      <c r="A304" s="526" t="s">
        <v>1823</v>
      </c>
      <c r="B304" s="527" t="s">
        <v>1849</v>
      </c>
      <c r="C304" s="527" t="s">
        <v>502</v>
      </c>
      <c r="D304" s="527" t="s">
        <v>704</v>
      </c>
      <c r="E304" s="527" t="s">
        <v>1832</v>
      </c>
      <c r="F304" s="527" t="s">
        <v>1939</v>
      </c>
      <c r="G304" s="527" t="s">
        <v>1940</v>
      </c>
      <c r="H304" s="531">
        <v>1</v>
      </c>
      <c r="I304" s="531">
        <v>105</v>
      </c>
      <c r="J304" s="527"/>
      <c r="K304" s="527">
        <v>105</v>
      </c>
      <c r="L304" s="531"/>
      <c r="M304" s="531"/>
      <c r="N304" s="527"/>
      <c r="O304" s="527"/>
      <c r="P304" s="531"/>
      <c r="Q304" s="531"/>
      <c r="R304" s="545"/>
      <c r="S304" s="532"/>
    </row>
    <row r="305" spans="1:19" ht="14.4" customHeight="1" x14ac:dyDescent="0.3">
      <c r="A305" s="526" t="s">
        <v>1823</v>
      </c>
      <c r="B305" s="527" t="s">
        <v>1849</v>
      </c>
      <c r="C305" s="527" t="s">
        <v>502</v>
      </c>
      <c r="D305" s="527" t="s">
        <v>704</v>
      </c>
      <c r="E305" s="527" t="s">
        <v>1832</v>
      </c>
      <c r="F305" s="527" t="s">
        <v>1941</v>
      </c>
      <c r="G305" s="527" t="s">
        <v>1942</v>
      </c>
      <c r="H305" s="531">
        <v>3</v>
      </c>
      <c r="I305" s="531">
        <v>525</v>
      </c>
      <c r="J305" s="527">
        <v>1.8892367483536652E-2</v>
      </c>
      <c r="K305" s="527">
        <v>175</v>
      </c>
      <c r="L305" s="531">
        <v>157</v>
      </c>
      <c r="M305" s="531">
        <v>27789</v>
      </c>
      <c r="N305" s="527">
        <v>1</v>
      </c>
      <c r="O305" s="527">
        <v>177</v>
      </c>
      <c r="P305" s="531">
        <v>142</v>
      </c>
      <c r="Q305" s="531">
        <v>25134</v>
      </c>
      <c r="R305" s="545">
        <v>0.90445859872611467</v>
      </c>
      <c r="S305" s="532">
        <v>177</v>
      </c>
    </row>
    <row r="306" spans="1:19" ht="14.4" customHeight="1" x14ac:dyDescent="0.3">
      <c r="A306" s="526" t="s">
        <v>1823</v>
      </c>
      <c r="B306" s="527" t="s">
        <v>1849</v>
      </c>
      <c r="C306" s="527" t="s">
        <v>502</v>
      </c>
      <c r="D306" s="527" t="s">
        <v>704</v>
      </c>
      <c r="E306" s="527" t="s">
        <v>1832</v>
      </c>
      <c r="F306" s="527" t="s">
        <v>1943</v>
      </c>
      <c r="G306" s="527" t="s">
        <v>1944</v>
      </c>
      <c r="H306" s="531"/>
      <c r="I306" s="531"/>
      <c r="J306" s="527"/>
      <c r="K306" s="527"/>
      <c r="L306" s="531"/>
      <c r="M306" s="531"/>
      <c r="N306" s="527"/>
      <c r="O306" s="527"/>
      <c r="P306" s="531">
        <v>45</v>
      </c>
      <c r="Q306" s="531">
        <v>92205</v>
      </c>
      <c r="R306" s="545"/>
      <c r="S306" s="532">
        <v>2049</v>
      </c>
    </row>
    <row r="307" spans="1:19" ht="14.4" customHeight="1" x14ac:dyDescent="0.3">
      <c r="A307" s="526" t="s">
        <v>1823</v>
      </c>
      <c r="B307" s="527" t="s">
        <v>1849</v>
      </c>
      <c r="C307" s="527" t="s">
        <v>502</v>
      </c>
      <c r="D307" s="527" t="s">
        <v>704</v>
      </c>
      <c r="E307" s="527" t="s">
        <v>1832</v>
      </c>
      <c r="F307" s="527" t="s">
        <v>1945</v>
      </c>
      <c r="G307" s="527" t="s">
        <v>1946</v>
      </c>
      <c r="H307" s="531"/>
      <c r="I307" s="531"/>
      <c r="J307" s="527"/>
      <c r="K307" s="527"/>
      <c r="L307" s="531">
        <v>2</v>
      </c>
      <c r="M307" s="531">
        <v>690</v>
      </c>
      <c r="N307" s="527">
        <v>1</v>
      </c>
      <c r="O307" s="527">
        <v>345</v>
      </c>
      <c r="P307" s="531">
        <v>43</v>
      </c>
      <c r="Q307" s="531">
        <v>14835</v>
      </c>
      <c r="R307" s="545">
        <v>21.5</v>
      </c>
      <c r="S307" s="532">
        <v>345</v>
      </c>
    </row>
    <row r="308" spans="1:19" ht="14.4" customHeight="1" x14ac:dyDescent="0.3">
      <c r="A308" s="526" t="s">
        <v>1823</v>
      </c>
      <c r="B308" s="527" t="s">
        <v>1849</v>
      </c>
      <c r="C308" s="527" t="s">
        <v>502</v>
      </c>
      <c r="D308" s="527" t="s">
        <v>704</v>
      </c>
      <c r="E308" s="527" t="s">
        <v>1832</v>
      </c>
      <c r="F308" s="527" t="s">
        <v>1947</v>
      </c>
      <c r="G308" s="527" t="s">
        <v>1948</v>
      </c>
      <c r="H308" s="531"/>
      <c r="I308" s="531"/>
      <c r="J308" s="527"/>
      <c r="K308" s="527"/>
      <c r="L308" s="531">
        <v>1</v>
      </c>
      <c r="M308" s="531">
        <v>307</v>
      </c>
      <c r="N308" s="527">
        <v>1</v>
      </c>
      <c r="O308" s="527">
        <v>307</v>
      </c>
      <c r="P308" s="531">
        <v>1</v>
      </c>
      <c r="Q308" s="531">
        <v>308</v>
      </c>
      <c r="R308" s="545">
        <v>1.003257328990228</v>
      </c>
      <c r="S308" s="532">
        <v>308</v>
      </c>
    </row>
    <row r="309" spans="1:19" ht="14.4" customHeight="1" x14ac:dyDescent="0.3">
      <c r="A309" s="526" t="s">
        <v>1823</v>
      </c>
      <c r="B309" s="527" t="s">
        <v>1849</v>
      </c>
      <c r="C309" s="527" t="s">
        <v>502</v>
      </c>
      <c r="D309" s="527" t="s">
        <v>704</v>
      </c>
      <c r="E309" s="527" t="s">
        <v>1832</v>
      </c>
      <c r="F309" s="527" t="s">
        <v>1949</v>
      </c>
      <c r="G309" s="527" t="s">
        <v>1950</v>
      </c>
      <c r="H309" s="531"/>
      <c r="I309" s="531"/>
      <c r="J309" s="527"/>
      <c r="K309" s="527"/>
      <c r="L309" s="531"/>
      <c r="M309" s="531"/>
      <c r="N309" s="527"/>
      <c r="O309" s="527"/>
      <c r="P309" s="531">
        <v>1</v>
      </c>
      <c r="Q309" s="531">
        <v>2737</v>
      </c>
      <c r="R309" s="545"/>
      <c r="S309" s="532">
        <v>2737</v>
      </c>
    </row>
    <row r="310" spans="1:19" ht="14.4" customHeight="1" x14ac:dyDescent="0.3">
      <c r="A310" s="526" t="s">
        <v>1823</v>
      </c>
      <c r="B310" s="527" t="s">
        <v>1849</v>
      </c>
      <c r="C310" s="527" t="s">
        <v>502</v>
      </c>
      <c r="D310" s="527" t="s">
        <v>704</v>
      </c>
      <c r="E310" s="527" t="s">
        <v>1832</v>
      </c>
      <c r="F310" s="527" t="s">
        <v>1953</v>
      </c>
      <c r="G310" s="527" t="s">
        <v>1954</v>
      </c>
      <c r="H310" s="531"/>
      <c r="I310" s="531"/>
      <c r="J310" s="527"/>
      <c r="K310" s="527"/>
      <c r="L310" s="531"/>
      <c r="M310" s="531"/>
      <c r="N310" s="527"/>
      <c r="O310" s="527"/>
      <c r="P310" s="531">
        <v>1</v>
      </c>
      <c r="Q310" s="531">
        <v>154</v>
      </c>
      <c r="R310" s="545"/>
      <c r="S310" s="532">
        <v>154</v>
      </c>
    </row>
    <row r="311" spans="1:19" ht="14.4" customHeight="1" x14ac:dyDescent="0.3">
      <c r="A311" s="526" t="s">
        <v>1823</v>
      </c>
      <c r="B311" s="527" t="s">
        <v>1849</v>
      </c>
      <c r="C311" s="527" t="s">
        <v>502</v>
      </c>
      <c r="D311" s="527" t="s">
        <v>704</v>
      </c>
      <c r="E311" s="527" t="s">
        <v>1832</v>
      </c>
      <c r="F311" s="527" t="s">
        <v>1955</v>
      </c>
      <c r="G311" s="527" t="s">
        <v>1956</v>
      </c>
      <c r="H311" s="531">
        <v>37</v>
      </c>
      <c r="I311" s="531">
        <v>24494</v>
      </c>
      <c r="J311" s="527">
        <v>18.170623145400594</v>
      </c>
      <c r="K311" s="527">
        <v>662</v>
      </c>
      <c r="L311" s="531">
        <v>2</v>
      </c>
      <c r="M311" s="531">
        <v>1348</v>
      </c>
      <c r="N311" s="527">
        <v>1</v>
      </c>
      <c r="O311" s="527">
        <v>674</v>
      </c>
      <c r="P311" s="531"/>
      <c r="Q311" s="531"/>
      <c r="R311" s="545"/>
      <c r="S311" s="532"/>
    </row>
    <row r="312" spans="1:19" ht="14.4" customHeight="1" x14ac:dyDescent="0.3">
      <c r="A312" s="526" t="s">
        <v>1823</v>
      </c>
      <c r="B312" s="527" t="s">
        <v>1849</v>
      </c>
      <c r="C312" s="527" t="s">
        <v>502</v>
      </c>
      <c r="D312" s="527" t="s">
        <v>704</v>
      </c>
      <c r="E312" s="527" t="s">
        <v>1832</v>
      </c>
      <c r="F312" s="527" t="s">
        <v>1959</v>
      </c>
      <c r="G312" s="527" t="s">
        <v>1960</v>
      </c>
      <c r="H312" s="531"/>
      <c r="I312" s="531"/>
      <c r="J312" s="527"/>
      <c r="K312" s="527"/>
      <c r="L312" s="531">
        <v>99</v>
      </c>
      <c r="M312" s="531">
        <v>15345</v>
      </c>
      <c r="N312" s="527">
        <v>1</v>
      </c>
      <c r="O312" s="527">
        <v>155</v>
      </c>
      <c r="P312" s="531">
        <v>11</v>
      </c>
      <c r="Q312" s="531">
        <v>1705</v>
      </c>
      <c r="R312" s="545">
        <v>0.1111111111111111</v>
      </c>
      <c r="S312" s="532">
        <v>155</v>
      </c>
    </row>
    <row r="313" spans="1:19" ht="14.4" customHeight="1" x14ac:dyDescent="0.3">
      <c r="A313" s="526" t="s">
        <v>1823</v>
      </c>
      <c r="B313" s="527" t="s">
        <v>1849</v>
      </c>
      <c r="C313" s="527" t="s">
        <v>502</v>
      </c>
      <c r="D313" s="527" t="s">
        <v>704</v>
      </c>
      <c r="E313" s="527" t="s">
        <v>1832</v>
      </c>
      <c r="F313" s="527" t="s">
        <v>1961</v>
      </c>
      <c r="G313" s="527" t="s">
        <v>1962</v>
      </c>
      <c r="H313" s="531"/>
      <c r="I313" s="531"/>
      <c r="J313" s="527"/>
      <c r="K313" s="527"/>
      <c r="L313" s="531">
        <v>20</v>
      </c>
      <c r="M313" s="531">
        <v>3980</v>
      </c>
      <c r="N313" s="527">
        <v>1</v>
      </c>
      <c r="O313" s="527">
        <v>199</v>
      </c>
      <c r="P313" s="531">
        <v>10</v>
      </c>
      <c r="Q313" s="531">
        <v>1990</v>
      </c>
      <c r="R313" s="545">
        <v>0.5</v>
      </c>
      <c r="S313" s="532">
        <v>199</v>
      </c>
    </row>
    <row r="314" spans="1:19" ht="14.4" customHeight="1" x14ac:dyDescent="0.3">
      <c r="A314" s="526" t="s">
        <v>1823</v>
      </c>
      <c r="B314" s="527" t="s">
        <v>1849</v>
      </c>
      <c r="C314" s="527" t="s">
        <v>502</v>
      </c>
      <c r="D314" s="527" t="s">
        <v>704</v>
      </c>
      <c r="E314" s="527" t="s">
        <v>1832</v>
      </c>
      <c r="F314" s="527" t="s">
        <v>1963</v>
      </c>
      <c r="G314" s="527" t="s">
        <v>1964</v>
      </c>
      <c r="H314" s="531"/>
      <c r="I314" s="531"/>
      <c r="J314" s="527"/>
      <c r="K314" s="527"/>
      <c r="L314" s="531"/>
      <c r="M314" s="531"/>
      <c r="N314" s="527"/>
      <c r="O314" s="527"/>
      <c r="P314" s="531">
        <v>1</v>
      </c>
      <c r="Q314" s="531">
        <v>204</v>
      </c>
      <c r="R314" s="545"/>
      <c r="S314" s="532">
        <v>204</v>
      </c>
    </row>
    <row r="315" spans="1:19" ht="14.4" customHeight="1" x14ac:dyDescent="0.3">
      <c r="A315" s="526" t="s">
        <v>1823</v>
      </c>
      <c r="B315" s="527" t="s">
        <v>1849</v>
      </c>
      <c r="C315" s="527" t="s">
        <v>502</v>
      </c>
      <c r="D315" s="527" t="s">
        <v>704</v>
      </c>
      <c r="E315" s="527" t="s">
        <v>1832</v>
      </c>
      <c r="F315" s="527" t="s">
        <v>1965</v>
      </c>
      <c r="G315" s="527" t="s">
        <v>1966</v>
      </c>
      <c r="H315" s="531">
        <v>71</v>
      </c>
      <c r="I315" s="531">
        <v>29678</v>
      </c>
      <c r="J315" s="527">
        <v>23.222222222222221</v>
      </c>
      <c r="K315" s="527">
        <v>418</v>
      </c>
      <c r="L315" s="531">
        <v>3</v>
      </c>
      <c r="M315" s="531">
        <v>1278</v>
      </c>
      <c r="N315" s="527">
        <v>1</v>
      </c>
      <c r="O315" s="527">
        <v>426</v>
      </c>
      <c r="P315" s="531"/>
      <c r="Q315" s="531"/>
      <c r="R315" s="545"/>
      <c r="S315" s="532"/>
    </row>
    <row r="316" spans="1:19" ht="14.4" customHeight="1" x14ac:dyDescent="0.3">
      <c r="A316" s="526" t="s">
        <v>1823</v>
      </c>
      <c r="B316" s="527" t="s">
        <v>1849</v>
      </c>
      <c r="C316" s="527" t="s">
        <v>502</v>
      </c>
      <c r="D316" s="527" t="s">
        <v>704</v>
      </c>
      <c r="E316" s="527" t="s">
        <v>1832</v>
      </c>
      <c r="F316" s="527" t="s">
        <v>1969</v>
      </c>
      <c r="G316" s="527" t="s">
        <v>1970</v>
      </c>
      <c r="H316" s="531"/>
      <c r="I316" s="531"/>
      <c r="J316" s="527"/>
      <c r="K316" s="527"/>
      <c r="L316" s="531">
        <v>33</v>
      </c>
      <c r="M316" s="531">
        <v>5379</v>
      </c>
      <c r="N316" s="527">
        <v>1</v>
      </c>
      <c r="O316" s="527">
        <v>163</v>
      </c>
      <c r="P316" s="531">
        <v>47</v>
      </c>
      <c r="Q316" s="531">
        <v>7661</v>
      </c>
      <c r="R316" s="545">
        <v>1.4242424242424243</v>
      </c>
      <c r="S316" s="532">
        <v>163</v>
      </c>
    </row>
    <row r="317" spans="1:19" ht="14.4" customHeight="1" x14ac:dyDescent="0.3">
      <c r="A317" s="526" t="s">
        <v>1823</v>
      </c>
      <c r="B317" s="527" t="s">
        <v>1849</v>
      </c>
      <c r="C317" s="527" t="s">
        <v>502</v>
      </c>
      <c r="D317" s="527" t="s">
        <v>704</v>
      </c>
      <c r="E317" s="527" t="s">
        <v>1832</v>
      </c>
      <c r="F317" s="527" t="s">
        <v>1971</v>
      </c>
      <c r="G317" s="527" t="s">
        <v>1972</v>
      </c>
      <c r="H317" s="531">
        <v>2</v>
      </c>
      <c r="I317" s="531">
        <v>856</v>
      </c>
      <c r="J317" s="527"/>
      <c r="K317" s="527">
        <v>428</v>
      </c>
      <c r="L317" s="531"/>
      <c r="M317" s="531"/>
      <c r="N317" s="527"/>
      <c r="O317" s="527"/>
      <c r="P317" s="531"/>
      <c r="Q317" s="531"/>
      <c r="R317" s="545"/>
      <c r="S317" s="532"/>
    </row>
    <row r="318" spans="1:19" ht="14.4" customHeight="1" x14ac:dyDescent="0.3">
      <c r="A318" s="526" t="s">
        <v>1823</v>
      </c>
      <c r="B318" s="527" t="s">
        <v>1849</v>
      </c>
      <c r="C318" s="527" t="s">
        <v>502</v>
      </c>
      <c r="D318" s="527" t="s">
        <v>704</v>
      </c>
      <c r="E318" s="527" t="s">
        <v>1832</v>
      </c>
      <c r="F318" s="527" t="s">
        <v>1973</v>
      </c>
      <c r="G318" s="527" t="s">
        <v>1974</v>
      </c>
      <c r="H318" s="531"/>
      <c r="I318" s="531"/>
      <c r="J318" s="527"/>
      <c r="K318" s="527"/>
      <c r="L318" s="531"/>
      <c r="M318" s="531"/>
      <c r="N318" s="527"/>
      <c r="O318" s="527"/>
      <c r="P318" s="531">
        <v>19</v>
      </c>
      <c r="Q318" s="531">
        <v>40945</v>
      </c>
      <c r="R318" s="545"/>
      <c r="S318" s="532">
        <v>2155</v>
      </c>
    </row>
    <row r="319" spans="1:19" ht="14.4" customHeight="1" x14ac:dyDescent="0.3">
      <c r="A319" s="526" t="s">
        <v>1823</v>
      </c>
      <c r="B319" s="527" t="s">
        <v>1849</v>
      </c>
      <c r="C319" s="527" t="s">
        <v>502</v>
      </c>
      <c r="D319" s="527" t="s">
        <v>704</v>
      </c>
      <c r="E319" s="527" t="s">
        <v>1832</v>
      </c>
      <c r="F319" s="527" t="s">
        <v>1975</v>
      </c>
      <c r="G319" s="527" t="s">
        <v>1976</v>
      </c>
      <c r="H319" s="531"/>
      <c r="I319" s="531"/>
      <c r="J319" s="527"/>
      <c r="K319" s="527"/>
      <c r="L319" s="531">
        <v>7</v>
      </c>
      <c r="M319" s="531">
        <v>1141</v>
      </c>
      <c r="N319" s="527">
        <v>1</v>
      </c>
      <c r="O319" s="527">
        <v>163</v>
      </c>
      <c r="P319" s="531">
        <v>5</v>
      </c>
      <c r="Q319" s="531">
        <v>815</v>
      </c>
      <c r="R319" s="545">
        <v>0.7142857142857143</v>
      </c>
      <c r="S319" s="532">
        <v>163</v>
      </c>
    </row>
    <row r="320" spans="1:19" ht="14.4" customHeight="1" x14ac:dyDescent="0.3">
      <c r="A320" s="526" t="s">
        <v>1823</v>
      </c>
      <c r="B320" s="527" t="s">
        <v>1849</v>
      </c>
      <c r="C320" s="527" t="s">
        <v>502</v>
      </c>
      <c r="D320" s="527" t="s">
        <v>704</v>
      </c>
      <c r="E320" s="527" t="s">
        <v>1832</v>
      </c>
      <c r="F320" s="527" t="s">
        <v>1977</v>
      </c>
      <c r="G320" s="527" t="s">
        <v>1978</v>
      </c>
      <c r="H320" s="531">
        <v>73</v>
      </c>
      <c r="I320" s="531">
        <v>66941</v>
      </c>
      <c r="J320" s="527">
        <v>17.937031082529476</v>
      </c>
      <c r="K320" s="527">
        <v>917</v>
      </c>
      <c r="L320" s="531">
        <v>4</v>
      </c>
      <c r="M320" s="531">
        <v>3732</v>
      </c>
      <c r="N320" s="527">
        <v>1</v>
      </c>
      <c r="O320" s="527">
        <v>933</v>
      </c>
      <c r="P320" s="531"/>
      <c r="Q320" s="531"/>
      <c r="R320" s="545"/>
      <c r="S320" s="532"/>
    </row>
    <row r="321" spans="1:19" ht="14.4" customHeight="1" x14ac:dyDescent="0.3">
      <c r="A321" s="526" t="s">
        <v>1823</v>
      </c>
      <c r="B321" s="527" t="s">
        <v>1849</v>
      </c>
      <c r="C321" s="527" t="s">
        <v>502</v>
      </c>
      <c r="D321" s="527" t="s">
        <v>704</v>
      </c>
      <c r="E321" s="527" t="s">
        <v>1832</v>
      </c>
      <c r="F321" s="527" t="s">
        <v>1989</v>
      </c>
      <c r="G321" s="527" t="s">
        <v>1990</v>
      </c>
      <c r="H321" s="531">
        <v>7</v>
      </c>
      <c r="I321" s="531">
        <v>2569</v>
      </c>
      <c r="J321" s="527">
        <v>6.8873994638069709</v>
      </c>
      <c r="K321" s="527">
        <v>367</v>
      </c>
      <c r="L321" s="531">
        <v>1</v>
      </c>
      <c r="M321" s="531">
        <v>373</v>
      </c>
      <c r="N321" s="527">
        <v>1</v>
      </c>
      <c r="O321" s="527">
        <v>373</v>
      </c>
      <c r="P321" s="531"/>
      <c r="Q321" s="531"/>
      <c r="R321" s="545"/>
      <c r="S321" s="532"/>
    </row>
    <row r="322" spans="1:19" ht="14.4" customHeight="1" x14ac:dyDescent="0.3">
      <c r="A322" s="526" t="s">
        <v>1823</v>
      </c>
      <c r="B322" s="527" t="s">
        <v>1849</v>
      </c>
      <c r="C322" s="527" t="s">
        <v>502</v>
      </c>
      <c r="D322" s="527" t="s">
        <v>1816</v>
      </c>
      <c r="E322" s="527" t="s">
        <v>1850</v>
      </c>
      <c r="F322" s="527" t="s">
        <v>1864</v>
      </c>
      <c r="G322" s="527" t="s">
        <v>649</v>
      </c>
      <c r="H322" s="531"/>
      <c r="I322" s="531"/>
      <c r="J322" s="527"/>
      <c r="K322" s="527"/>
      <c r="L322" s="531">
        <v>0.1</v>
      </c>
      <c r="M322" s="531">
        <v>194.93</v>
      </c>
      <c r="N322" s="527">
        <v>1</v>
      </c>
      <c r="O322" s="527">
        <v>1949.3</v>
      </c>
      <c r="P322" s="531"/>
      <c r="Q322" s="531"/>
      <c r="R322" s="545"/>
      <c r="S322" s="532"/>
    </row>
    <row r="323" spans="1:19" ht="14.4" customHeight="1" x14ac:dyDescent="0.3">
      <c r="A323" s="526" t="s">
        <v>1823</v>
      </c>
      <c r="B323" s="527" t="s">
        <v>1849</v>
      </c>
      <c r="C323" s="527" t="s">
        <v>502</v>
      </c>
      <c r="D323" s="527" t="s">
        <v>1816</v>
      </c>
      <c r="E323" s="527" t="s">
        <v>1850</v>
      </c>
      <c r="F323" s="527" t="s">
        <v>1866</v>
      </c>
      <c r="G323" s="527" t="s">
        <v>578</v>
      </c>
      <c r="H323" s="531"/>
      <c r="I323" s="531"/>
      <c r="J323" s="527"/>
      <c r="K323" s="527"/>
      <c r="L323" s="531">
        <v>7.9500000000000037</v>
      </c>
      <c r="M323" s="531">
        <v>4114.91</v>
      </c>
      <c r="N323" s="527">
        <v>1</v>
      </c>
      <c r="O323" s="527">
        <v>517.59874213836451</v>
      </c>
      <c r="P323" s="531"/>
      <c r="Q323" s="531"/>
      <c r="R323" s="545"/>
      <c r="S323" s="532"/>
    </row>
    <row r="324" spans="1:19" ht="14.4" customHeight="1" x14ac:dyDescent="0.3">
      <c r="A324" s="526" t="s">
        <v>1823</v>
      </c>
      <c r="B324" s="527" t="s">
        <v>1849</v>
      </c>
      <c r="C324" s="527" t="s">
        <v>502</v>
      </c>
      <c r="D324" s="527" t="s">
        <v>1816</v>
      </c>
      <c r="E324" s="527" t="s">
        <v>1850</v>
      </c>
      <c r="F324" s="527" t="s">
        <v>1868</v>
      </c>
      <c r="G324" s="527" t="s">
        <v>584</v>
      </c>
      <c r="H324" s="531"/>
      <c r="I324" s="531"/>
      <c r="J324" s="527"/>
      <c r="K324" s="527"/>
      <c r="L324" s="531">
        <v>0.08</v>
      </c>
      <c r="M324" s="531">
        <v>2868.7</v>
      </c>
      <c r="N324" s="527">
        <v>1</v>
      </c>
      <c r="O324" s="527">
        <v>35858.75</v>
      </c>
      <c r="P324" s="531"/>
      <c r="Q324" s="531"/>
      <c r="R324" s="545"/>
      <c r="S324" s="532"/>
    </row>
    <row r="325" spans="1:19" ht="14.4" customHeight="1" x14ac:dyDescent="0.3">
      <c r="A325" s="526" t="s">
        <v>1823</v>
      </c>
      <c r="B325" s="527" t="s">
        <v>1849</v>
      </c>
      <c r="C325" s="527" t="s">
        <v>502</v>
      </c>
      <c r="D325" s="527" t="s">
        <v>1816</v>
      </c>
      <c r="E325" s="527" t="s">
        <v>1832</v>
      </c>
      <c r="F325" s="527" t="s">
        <v>1891</v>
      </c>
      <c r="G325" s="527" t="s">
        <v>1892</v>
      </c>
      <c r="H325" s="531"/>
      <c r="I325" s="531"/>
      <c r="J325" s="527"/>
      <c r="K325" s="527"/>
      <c r="L325" s="531"/>
      <c r="M325" s="531"/>
      <c r="N325" s="527"/>
      <c r="O325" s="527"/>
      <c r="P325" s="531">
        <v>15</v>
      </c>
      <c r="Q325" s="531">
        <v>3195</v>
      </c>
      <c r="R325" s="545"/>
      <c r="S325" s="532">
        <v>213</v>
      </c>
    </row>
    <row r="326" spans="1:19" ht="14.4" customHeight="1" x14ac:dyDescent="0.3">
      <c r="A326" s="526" t="s">
        <v>1823</v>
      </c>
      <c r="B326" s="527" t="s">
        <v>1849</v>
      </c>
      <c r="C326" s="527" t="s">
        <v>502</v>
      </c>
      <c r="D326" s="527" t="s">
        <v>1816</v>
      </c>
      <c r="E326" s="527" t="s">
        <v>1832</v>
      </c>
      <c r="F326" s="527" t="s">
        <v>1893</v>
      </c>
      <c r="G326" s="527" t="s">
        <v>1894</v>
      </c>
      <c r="H326" s="531"/>
      <c r="I326" s="531"/>
      <c r="J326" s="527"/>
      <c r="K326" s="527"/>
      <c r="L326" s="531"/>
      <c r="M326" s="531"/>
      <c r="N326" s="527"/>
      <c r="O326" s="527"/>
      <c r="P326" s="531">
        <v>23</v>
      </c>
      <c r="Q326" s="531">
        <v>3565</v>
      </c>
      <c r="R326" s="545"/>
      <c r="S326" s="532">
        <v>155</v>
      </c>
    </row>
    <row r="327" spans="1:19" ht="14.4" customHeight="1" x14ac:dyDescent="0.3">
      <c r="A327" s="526" t="s">
        <v>1823</v>
      </c>
      <c r="B327" s="527" t="s">
        <v>1849</v>
      </c>
      <c r="C327" s="527" t="s">
        <v>502</v>
      </c>
      <c r="D327" s="527" t="s">
        <v>1816</v>
      </c>
      <c r="E327" s="527" t="s">
        <v>1832</v>
      </c>
      <c r="F327" s="527" t="s">
        <v>1895</v>
      </c>
      <c r="G327" s="527" t="s">
        <v>1896</v>
      </c>
      <c r="H327" s="531"/>
      <c r="I327" s="531"/>
      <c r="J327" s="527"/>
      <c r="K327" s="527"/>
      <c r="L327" s="531"/>
      <c r="M327" s="531"/>
      <c r="N327" s="527"/>
      <c r="O327" s="527"/>
      <c r="P327" s="531">
        <v>33</v>
      </c>
      <c r="Q327" s="531">
        <v>6171</v>
      </c>
      <c r="R327" s="545"/>
      <c r="S327" s="532">
        <v>187</v>
      </c>
    </row>
    <row r="328" spans="1:19" ht="14.4" customHeight="1" x14ac:dyDescent="0.3">
      <c r="A328" s="526" t="s">
        <v>1823</v>
      </c>
      <c r="B328" s="527" t="s">
        <v>1849</v>
      </c>
      <c r="C328" s="527" t="s">
        <v>502</v>
      </c>
      <c r="D328" s="527" t="s">
        <v>1816</v>
      </c>
      <c r="E328" s="527" t="s">
        <v>1832</v>
      </c>
      <c r="F328" s="527" t="s">
        <v>1897</v>
      </c>
      <c r="G328" s="527" t="s">
        <v>1898</v>
      </c>
      <c r="H328" s="531"/>
      <c r="I328" s="531"/>
      <c r="J328" s="527"/>
      <c r="K328" s="527"/>
      <c r="L328" s="531"/>
      <c r="M328" s="531"/>
      <c r="N328" s="527"/>
      <c r="O328" s="527"/>
      <c r="P328" s="531">
        <v>13</v>
      </c>
      <c r="Q328" s="531">
        <v>1664</v>
      </c>
      <c r="R328" s="545"/>
      <c r="S328" s="532">
        <v>128</v>
      </c>
    </row>
    <row r="329" spans="1:19" ht="14.4" customHeight="1" x14ac:dyDescent="0.3">
      <c r="A329" s="526" t="s">
        <v>1823</v>
      </c>
      <c r="B329" s="527" t="s">
        <v>1849</v>
      </c>
      <c r="C329" s="527" t="s">
        <v>502</v>
      </c>
      <c r="D329" s="527" t="s">
        <v>1816</v>
      </c>
      <c r="E329" s="527" t="s">
        <v>1832</v>
      </c>
      <c r="F329" s="527" t="s">
        <v>1899</v>
      </c>
      <c r="G329" s="527" t="s">
        <v>1900</v>
      </c>
      <c r="H329" s="531"/>
      <c r="I329" s="531"/>
      <c r="J329" s="527"/>
      <c r="K329" s="527"/>
      <c r="L329" s="531"/>
      <c r="M329" s="531"/>
      <c r="N329" s="527"/>
      <c r="O329" s="527"/>
      <c r="P329" s="531">
        <v>8</v>
      </c>
      <c r="Q329" s="531">
        <v>1784</v>
      </c>
      <c r="R329" s="545"/>
      <c r="S329" s="532">
        <v>223</v>
      </c>
    </row>
    <row r="330" spans="1:19" ht="14.4" customHeight="1" x14ac:dyDescent="0.3">
      <c r="A330" s="526" t="s">
        <v>1823</v>
      </c>
      <c r="B330" s="527" t="s">
        <v>1849</v>
      </c>
      <c r="C330" s="527" t="s">
        <v>502</v>
      </c>
      <c r="D330" s="527" t="s">
        <v>1816</v>
      </c>
      <c r="E330" s="527" t="s">
        <v>1832</v>
      </c>
      <c r="F330" s="527" t="s">
        <v>1901</v>
      </c>
      <c r="G330" s="527" t="s">
        <v>1902</v>
      </c>
      <c r="H330" s="531"/>
      <c r="I330" s="531"/>
      <c r="J330" s="527"/>
      <c r="K330" s="527"/>
      <c r="L330" s="531"/>
      <c r="M330" s="531"/>
      <c r="N330" s="527"/>
      <c r="O330" s="527"/>
      <c r="P330" s="531">
        <v>11</v>
      </c>
      <c r="Q330" s="531">
        <v>2453</v>
      </c>
      <c r="R330" s="545"/>
      <c r="S330" s="532">
        <v>223</v>
      </c>
    </row>
    <row r="331" spans="1:19" ht="14.4" customHeight="1" x14ac:dyDescent="0.3">
      <c r="A331" s="526" t="s">
        <v>1823</v>
      </c>
      <c r="B331" s="527" t="s">
        <v>1849</v>
      </c>
      <c r="C331" s="527" t="s">
        <v>502</v>
      </c>
      <c r="D331" s="527" t="s">
        <v>1816</v>
      </c>
      <c r="E331" s="527" t="s">
        <v>1832</v>
      </c>
      <c r="F331" s="527" t="s">
        <v>1905</v>
      </c>
      <c r="G331" s="527" t="s">
        <v>1906</v>
      </c>
      <c r="H331" s="531"/>
      <c r="I331" s="531"/>
      <c r="J331" s="527"/>
      <c r="K331" s="527"/>
      <c r="L331" s="531"/>
      <c r="M331" s="531"/>
      <c r="N331" s="527"/>
      <c r="O331" s="527"/>
      <c r="P331" s="531">
        <v>38</v>
      </c>
      <c r="Q331" s="531">
        <v>8550</v>
      </c>
      <c r="R331" s="545"/>
      <c r="S331" s="532">
        <v>225</v>
      </c>
    </row>
    <row r="332" spans="1:19" ht="14.4" customHeight="1" x14ac:dyDescent="0.3">
      <c r="A332" s="526" t="s">
        <v>1823</v>
      </c>
      <c r="B332" s="527" t="s">
        <v>1849</v>
      </c>
      <c r="C332" s="527" t="s">
        <v>502</v>
      </c>
      <c r="D332" s="527" t="s">
        <v>1816</v>
      </c>
      <c r="E332" s="527" t="s">
        <v>1832</v>
      </c>
      <c r="F332" s="527" t="s">
        <v>1907</v>
      </c>
      <c r="G332" s="527" t="s">
        <v>1908</v>
      </c>
      <c r="H332" s="531"/>
      <c r="I332" s="531"/>
      <c r="J332" s="527"/>
      <c r="K332" s="527"/>
      <c r="L332" s="531">
        <v>14</v>
      </c>
      <c r="M332" s="531">
        <v>8750</v>
      </c>
      <c r="N332" s="527">
        <v>1</v>
      </c>
      <c r="O332" s="527">
        <v>625</v>
      </c>
      <c r="P332" s="531"/>
      <c r="Q332" s="531"/>
      <c r="R332" s="545"/>
      <c r="S332" s="532"/>
    </row>
    <row r="333" spans="1:19" ht="14.4" customHeight="1" x14ac:dyDescent="0.3">
      <c r="A333" s="526" t="s">
        <v>1823</v>
      </c>
      <c r="B333" s="527" t="s">
        <v>1849</v>
      </c>
      <c r="C333" s="527" t="s">
        <v>502</v>
      </c>
      <c r="D333" s="527" t="s">
        <v>1816</v>
      </c>
      <c r="E333" s="527" t="s">
        <v>1832</v>
      </c>
      <c r="F333" s="527" t="s">
        <v>1915</v>
      </c>
      <c r="G333" s="527" t="s">
        <v>1916</v>
      </c>
      <c r="H333" s="531"/>
      <c r="I333" s="531"/>
      <c r="J333" s="527"/>
      <c r="K333" s="527"/>
      <c r="L333" s="531">
        <v>1</v>
      </c>
      <c r="M333" s="531">
        <v>484</v>
      </c>
      <c r="N333" s="527">
        <v>1</v>
      </c>
      <c r="O333" s="527">
        <v>484</v>
      </c>
      <c r="P333" s="531"/>
      <c r="Q333" s="531"/>
      <c r="R333" s="545"/>
      <c r="S333" s="532"/>
    </row>
    <row r="334" spans="1:19" ht="14.4" customHeight="1" x14ac:dyDescent="0.3">
      <c r="A334" s="526" t="s">
        <v>1823</v>
      </c>
      <c r="B334" s="527" t="s">
        <v>1849</v>
      </c>
      <c r="C334" s="527" t="s">
        <v>502</v>
      </c>
      <c r="D334" s="527" t="s">
        <v>1816</v>
      </c>
      <c r="E334" s="527" t="s">
        <v>1832</v>
      </c>
      <c r="F334" s="527" t="s">
        <v>1923</v>
      </c>
      <c r="G334" s="527" t="s">
        <v>1924</v>
      </c>
      <c r="H334" s="531"/>
      <c r="I334" s="531"/>
      <c r="J334" s="527"/>
      <c r="K334" s="527"/>
      <c r="L334" s="531"/>
      <c r="M334" s="531"/>
      <c r="N334" s="527"/>
      <c r="O334" s="527"/>
      <c r="P334" s="531">
        <v>25</v>
      </c>
      <c r="Q334" s="531">
        <v>8625</v>
      </c>
      <c r="R334" s="545"/>
      <c r="S334" s="532">
        <v>345</v>
      </c>
    </row>
    <row r="335" spans="1:19" ht="14.4" customHeight="1" x14ac:dyDescent="0.3">
      <c r="A335" s="526" t="s">
        <v>1823</v>
      </c>
      <c r="B335" s="527" t="s">
        <v>1849</v>
      </c>
      <c r="C335" s="527" t="s">
        <v>502</v>
      </c>
      <c r="D335" s="527" t="s">
        <v>1816</v>
      </c>
      <c r="E335" s="527" t="s">
        <v>1832</v>
      </c>
      <c r="F335" s="527" t="s">
        <v>1925</v>
      </c>
      <c r="G335" s="527" t="s">
        <v>1926</v>
      </c>
      <c r="H335" s="531"/>
      <c r="I335" s="531"/>
      <c r="J335" s="527"/>
      <c r="K335" s="527"/>
      <c r="L335" s="531"/>
      <c r="M335" s="531"/>
      <c r="N335" s="527"/>
      <c r="O335" s="527"/>
      <c r="P335" s="531">
        <v>3</v>
      </c>
      <c r="Q335" s="531">
        <v>2619</v>
      </c>
      <c r="R335" s="545"/>
      <c r="S335" s="532">
        <v>873</v>
      </c>
    </row>
    <row r="336" spans="1:19" ht="14.4" customHeight="1" x14ac:dyDescent="0.3">
      <c r="A336" s="526" t="s">
        <v>1823</v>
      </c>
      <c r="B336" s="527" t="s">
        <v>1849</v>
      </c>
      <c r="C336" s="527" t="s">
        <v>502</v>
      </c>
      <c r="D336" s="527" t="s">
        <v>1816</v>
      </c>
      <c r="E336" s="527" t="s">
        <v>1832</v>
      </c>
      <c r="F336" s="527" t="s">
        <v>1941</v>
      </c>
      <c r="G336" s="527" t="s">
        <v>1942</v>
      </c>
      <c r="H336" s="531"/>
      <c r="I336" s="531"/>
      <c r="J336" s="527"/>
      <c r="K336" s="527"/>
      <c r="L336" s="531"/>
      <c r="M336" s="531"/>
      <c r="N336" s="527"/>
      <c r="O336" s="527"/>
      <c r="P336" s="531">
        <v>115</v>
      </c>
      <c r="Q336" s="531">
        <v>20355</v>
      </c>
      <c r="R336" s="545"/>
      <c r="S336" s="532">
        <v>177</v>
      </c>
    </row>
    <row r="337" spans="1:19" ht="14.4" customHeight="1" x14ac:dyDescent="0.3">
      <c r="A337" s="526" t="s">
        <v>1823</v>
      </c>
      <c r="B337" s="527" t="s">
        <v>1849</v>
      </c>
      <c r="C337" s="527" t="s">
        <v>502</v>
      </c>
      <c r="D337" s="527" t="s">
        <v>1816</v>
      </c>
      <c r="E337" s="527" t="s">
        <v>1832</v>
      </c>
      <c r="F337" s="527" t="s">
        <v>1945</v>
      </c>
      <c r="G337" s="527" t="s">
        <v>1946</v>
      </c>
      <c r="H337" s="531"/>
      <c r="I337" s="531"/>
      <c r="J337" s="527"/>
      <c r="K337" s="527"/>
      <c r="L337" s="531"/>
      <c r="M337" s="531"/>
      <c r="N337" s="527"/>
      <c r="O337" s="527"/>
      <c r="P337" s="531">
        <v>25</v>
      </c>
      <c r="Q337" s="531">
        <v>8625</v>
      </c>
      <c r="R337" s="545"/>
      <c r="S337" s="532">
        <v>345</v>
      </c>
    </row>
    <row r="338" spans="1:19" ht="14.4" customHeight="1" x14ac:dyDescent="0.3">
      <c r="A338" s="526" t="s">
        <v>1823</v>
      </c>
      <c r="B338" s="527" t="s">
        <v>1849</v>
      </c>
      <c r="C338" s="527" t="s">
        <v>502</v>
      </c>
      <c r="D338" s="527" t="s">
        <v>1816</v>
      </c>
      <c r="E338" s="527" t="s">
        <v>1832</v>
      </c>
      <c r="F338" s="527" t="s">
        <v>1953</v>
      </c>
      <c r="G338" s="527" t="s">
        <v>1954</v>
      </c>
      <c r="H338" s="531"/>
      <c r="I338" s="531"/>
      <c r="J338" s="527"/>
      <c r="K338" s="527"/>
      <c r="L338" s="531"/>
      <c r="M338" s="531"/>
      <c r="N338" s="527"/>
      <c r="O338" s="527"/>
      <c r="P338" s="531">
        <v>2</v>
      </c>
      <c r="Q338" s="531">
        <v>308</v>
      </c>
      <c r="R338" s="545"/>
      <c r="S338" s="532">
        <v>154</v>
      </c>
    </row>
    <row r="339" spans="1:19" ht="14.4" customHeight="1" x14ac:dyDescent="0.3">
      <c r="A339" s="526" t="s">
        <v>1823</v>
      </c>
      <c r="B339" s="527" t="s">
        <v>1849</v>
      </c>
      <c r="C339" s="527" t="s">
        <v>502</v>
      </c>
      <c r="D339" s="527" t="s">
        <v>1816</v>
      </c>
      <c r="E339" s="527" t="s">
        <v>1832</v>
      </c>
      <c r="F339" s="527" t="s">
        <v>1955</v>
      </c>
      <c r="G339" s="527" t="s">
        <v>1956</v>
      </c>
      <c r="H339" s="531"/>
      <c r="I339" s="531"/>
      <c r="J339" s="527"/>
      <c r="K339" s="527"/>
      <c r="L339" s="531">
        <v>8</v>
      </c>
      <c r="M339" s="531">
        <v>5392</v>
      </c>
      <c r="N339" s="527">
        <v>1</v>
      </c>
      <c r="O339" s="527">
        <v>674</v>
      </c>
      <c r="P339" s="531"/>
      <c r="Q339" s="531"/>
      <c r="R339" s="545"/>
      <c r="S339" s="532"/>
    </row>
    <row r="340" spans="1:19" ht="14.4" customHeight="1" x14ac:dyDescent="0.3">
      <c r="A340" s="526" t="s">
        <v>1823</v>
      </c>
      <c r="B340" s="527" t="s">
        <v>1849</v>
      </c>
      <c r="C340" s="527" t="s">
        <v>502</v>
      </c>
      <c r="D340" s="527" t="s">
        <v>1816</v>
      </c>
      <c r="E340" s="527" t="s">
        <v>1832</v>
      </c>
      <c r="F340" s="527" t="s">
        <v>1959</v>
      </c>
      <c r="G340" s="527" t="s">
        <v>1960</v>
      </c>
      <c r="H340" s="531"/>
      <c r="I340" s="531"/>
      <c r="J340" s="527"/>
      <c r="K340" s="527"/>
      <c r="L340" s="531"/>
      <c r="M340" s="531"/>
      <c r="N340" s="527"/>
      <c r="O340" s="527"/>
      <c r="P340" s="531">
        <v>6</v>
      </c>
      <c r="Q340" s="531">
        <v>930</v>
      </c>
      <c r="R340" s="545"/>
      <c r="S340" s="532">
        <v>155</v>
      </c>
    </row>
    <row r="341" spans="1:19" ht="14.4" customHeight="1" x14ac:dyDescent="0.3">
      <c r="A341" s="526" t="s">
        <v>1823</v>
      </c>
      <c r="B341" s="527" t="s">
        <v>1849</v>
      </c>
      <c r="C341" s="527" t="s">
        <v>502</v>
      </c>
      <c r="D341" s="527" t="s">
        <v>1816</v>
      </c>
      <c r="E341" s="527" t="s">
        <v>1832</v>
      </c>
      <c r="F341" s="527" t="s">
        <v>1961</v>
      </c>
      <c r="G341" s="527" t="s">
        <v>1962</v>
      </c>
      <c r="H341" s="531"/>
      <c r="I341" s="531"/>
      <c r="J341" s="527"/>
      <c r="K341" s="527"/>
      <c r="L341" s="531"/>
      <c r="M341" s="531"/>
      <c r="N341" s="527"/>
      <c r="O341" s="527"/>
      <c r="P341" s="531">
        <v>4</v>
      </c>
      <c r="Q341" s="531">
        <v>796</v>
      </c>
      <c r="R341" s="545"/>
      <c r="S341" s="532">
        <v>199</v>
      </c>
    </row>
    <row r="342" spans="1:19" ht="14.4" customHeight="1" x14ac:dyDescent="0.3">
      <c r="A342" s="526" t="s">
        <v>1823</v>
      </c>
      <c r="B342" s="527" t="s">
        <v>1849</v>
      </c>
      <c r="C342" s="527" t="s">
        <v>502</v>
      </c>
      <c r="D342" s="527" t="s">
        <v>1816</v>
      </c>
      <c r="E342" s="527" t="s">
        <v>1832</v>
      </c>
      <c r="F342" s="527" t="s">
        <v>1965</v>
      </c>
      <c r="G342" s="527" t="s">
        <v>1966</v>
      </c>
      <c r="H342" s="531"/>
      <c r="I342" s="531"/>
      <c r="J342" s="527"/>
      <c r="K342" s="527"/>
      <c r="L342" s="531">
        <v>29</v>
      </c>
      <c r="M342" s="531">
        <v>12354</v>
      </c>
      <c r="N342" s="527">
        <v>1</v>
      </c>
      <c r="O342" s="527">
        <v>426</v>
      </c>
      <c r="P342" s="531"/>
      <c r="Q342" s="531"/>
      <c r="R342" s="545"/>
      <c r="S342" s="532"/>
    </row>
    <row r="343" spans="1:19" ht="14.4" customHeight="1" x14ac:dyDescent="0.3">
      <c r="A343" s="526" t="s">
        <v>1823</v>
      </c>
      <c r="B343" s="527" t="s">
        <v>1849</v>
      </c>
      <c r="C343" s="527" t="s">
        <v>502</v>
      </c>
      <c r="D343" s="527" t="s">
        <v>1816</v>
      </c>
      <c r="E343" s="527" t="s">
        <v>1832</v>
      </c>
      <c r="F343" s="527" t="s">
        <v>1969</v>
      </c>
      <c r="G343" s="527" t="s">
        <v>1970</v>
      </c>
      <c r="H343" s="531"/>
      <c r="I343" s="531"/>
      <c r="J343" s="527"/>
      <c r="K343" s="527"/>
      <c r="L343" s="531"/>
      <c r="M343" s="531"/>
      <c r="N343" s="527"/>
      <c r="O343" s="527"/>
      <c r="P343" s="531">
        <v>25</v>
      </c>
      <c r="Q343" s="531">
        <v>4075</v>
      </c>
      <c r="R343" s="545"/>
      <c r="S343" s="532">
        <v>163</v>
      </c>
    </row>
    <row r="344" spans="1:19" ht="14.4" customHeight="1" x14ac:dyDescent="0.3">
      <c r="A344" s="526" t="s">
        <v>1823</v>
      </c>
      <c r="B344" s="527" t="s">
        <v>1849</v>
      </c>
      <c r="C344" s="527" t="s">
        <v>502</v>
      </c>
      <c r="D344" s="527" t="s">
        <v>1816</v>
      </c>
      <c r="E344" s="527" t="s">
        <v>1832</v>
      </c>
      <c r="F344" s="527" t="s">
        <v>1975</v>
      </c>
      <c r="G344" s="527" t="s">
        <v>1976</v>
      </c>
      <c r="H344" s="531"/>
      <c r="I344" s="531"/>
      <c r="J344" s="527"/>
      <c r="K344" s="527"/>
      <c r="L344" s="531"/>
      <c r="M344" s="531"/>
      <c r="N344" s="527"/>
      <c r="O344" s="527"/>
      <c r="P344" s="531">
        <v>5</v>
      </c>
      <c r="Q344" s="531">
        <v>815</v>
      </c>
      <c r="R344" s="545"/>
      <c r="S344" s="532">
        <v>163</v>
      </c>
    </row>
    <row r="345" spans="1:19" ht="14.4" customHeight="1" x14ac:dyDescent="0.3">
      <c r="A345" s="526" t="s">
        <v>1823</v>
      </c>
      <c r="B345" s="527" t="s">
        <v>1849</v>
      </c>
      <c r="C345" s="527" t="s">
        <v>502</v>
      </c>
      <c r="D345" s="527" t="s">
        <v>1816</v>
      </c>
      <c r="E345" s="527" t="s">
        <v>1832</v>
      </c>
      <c r="F345" s="527" t="s">
        <v>1977</v>
      </c>
      <c r="G345" s="527" t="s">
        <v>1978</v>
      </c>
      <c r="H345" s="531"/>
      <c r="I345" s="531"/>
      <c r="J345" s="527"/>
      <c r="K345" s="527"/>
      <c r="L345" s="531">
        <v>21</v>
      </c>
      <c r="M345" s="531">
        <v>19593</v>
      </c>
      <c r="N345" s="527">
        <v>1</v>
      </c>
      <c r="O345" s="527">
        <v>933</v>
      </c>
      <c r="P345" s="531"/>
      <c r="Q345" s="531"/>
      <c r="R345" s="545"/>
      <c r="S345" s="532"/>
    </row>
    <row r="346" spans="1:19" ht="14.4" customHeight="1" x14ac:dyDescent="0.3">
      <c r="A346" s="526" t="s">
        <v>1823</v>
      </c>
      <c r="B346" s="527" t="s">
        <v>1849</v>
      </c>
      <c r="C346" s="527" t="s">
        <v>502</v>
      </c>
      <c r="D346" s="527" t="s">
        <v>1816</v>
      </c>
      <c r="E346" s="527" t="s">
        <v>1832</v>
      </c>
      <c r="F346" s="527" t="s">
        <v>1989</v>
      </c>
      <c r="G346" s="527" t="s">
        <v>1990</v>
      </c>
      <c r="H346" s="531"/>
      <c r="I346" s="531"/>
      <c r="J346" s="527"/>
      <c r="K346" s="527"/>
      <c r="L346" s="531">
        <v>2</v>
      </c>
      <c r="M346" s="531">
        <v>746</v>
      </c>
      <c r="N346" s="527">
        <v>1</v>
      </c>
      <c r="O346" s="527">
        <v>373</v>
      </c>
      <c r="P346" s="531"/>
      <c r="Q346" s="531"/>
      <c r="R346" s="545"/>
      <c r="S346" s="532"/>
    </row>
    <row r="347" spans="1:19" ht="14.4" customHeight="1" x14ac:dyDescent="0.3">
      <c r="A347" s="526" t="s">
        <v>1823</v>
      </c>
      <c r="B347" s="527" t="s">
        <v>1849</v>
      </c>
      <c r="C347" s="527" t="s">
        <v>502</v>
      </c>
      <c r="D347" s="527" t="s">
        <v>1817</v>
      </c>
      <c r="E347" s="527" t="s">
        <v>1850</v>
      </c>
      <c r="F347" s="527" t="s">
        <v>1852</v>
      </c>
      <c r="G347" s="527" t="s">
        <v>582</v>
      </c>
      <c r="H347" s="531">
        <v>1</v>
      </c>
      <c r="I347" s="531">
        <v>1711.26</v>
      </c>
      <c r="J347" s="527"/>
      <c r="K347" s="527">
        <v>1711.26</v>
      </c>
      <c r="L347" s="531"/>
      <c r="M347" s="531"/>
      <c r="N347" s="527"/>
      <c r="O347" s="527"/>
      <c r="P347" s="531"/>
      <c r="Q347" s="531"/>
      <c r="R347" s="545"/>
      <c r="S347" s="532"/>
    </row>
    <row r="348" spans="1:19" ht="14.4" customHeight="1" x14ac:dyDescent="0.3">
      <c r="A348" s="526" t="s">
        <v>1823</v>
      </c>
      <c r="B348" s="527" t="s">
        <v>1849</v>
      </c>
      <c r="C348" s="527" t="s">
        <v>502</v>
      </c>
      <c r="D348" s="527" t="s">
        <v>1817</v>
      </c>
      <c r="E348" s="527" t="s">
        <v>1850</v>
      </c>
      <c r="F348" s="527" t="s">
        <v>1853</v>
      </c>
      <c r="G348" s="527" t="s">
        <v>664</v>
      </c>
      <c r="H348" s="531">
        <v>0.33</v>
      </c>
      <c r="I348" s="531">
        <v>843.25</v>
      </c>
      <c r="J348" s="527"/>
      <c r="K348" s="527">
        <v>2555.30303030303</v>
      </c>
      <c r="L348" s="531"/>
      <c r="M348" s="531"/>
      <c r="N348" s="527"/>
      <c r="O348" s="527"/>
      <c r="P348" s="531"/>
      <c r="Q348" s="531"/>
      <c r="R348" s="545"/>
      <c r="S348" s="532"/>
    </row>
    <row r="349" spans="1:19" ht="14.4" customHeight="1" x14ac:dyDescent="0.3">
      <c r="A349" s="526" t="s">
        <v>1823</v>
      </c>
      <c r="B349" s="527" t="s">
        <v>1849</v>
      </c>
      <c r="C349" s="527" t="s">
        <v>502</v>
      </c>
      <c r="D349" s="527" t="s">
        <v>1817</v>
      </c>
      <c r="E349" s="527" t="s">
        <v>1850</v>
      </c>
      <c r="F349" s="527" t="s">
        <v>1854</v>
      </c>
      <c r="G349" s="527" t="s">
        <v>664</v>
      </c>
      <c r="H349" s="531">
        <v>0.4</v>
      </c>
      <c r="I349" s="531">
        <v>2555.3000000000002</v>
      </c>
      <c r="J349" s="527"/>
      <c r="K349" s="527">
        <v>6388.25</v>
      </c>
      <c r="L349" s="531"/>
      <c r="M349" s="531"/>
      <c r="N349" s="527"/>
      <c r="O349" s="527"/>
      <c r="P349" s="531"/>
      <c r="Q349" s="531"/>
      <c r="R349" s="545"/>
      <c r="S349" s="532"/>
    </row>
    <row r="350" spans="1:19" ht="14.4" customHeight="1" x14ac:dyDescent="0.3">
      <c r="A350" s="526" t="s">
        <v>1823</v>
      </c>
      <c r="B350" s="527" t="s">
        <v>1849</v>
      </c>
      <c r="C350" s="527" t="s">
        <v>502</v>
      </c>
      <c r="D350" s="527" t="s">
        <v>1817</v>
      </c>
      <c r="E350" s="527" t="s">
        <v>1850</v>
      </c>
      <c r="F350" s="527" t="s">
        <v>1855</v>
      </c>
      <c r="G350" s="527" t="s">
        <v>576</v>
      </c>
      <c r="H350" s="531">
        <v>1.8</v>
      </c>
      <c r="I350" s="531">
        <v>1712.41</v>
      </c>
      <c r="J350" s="527"/>
      <c r="K350" s="527">
        <v>951.33888888888896</v>
      </c>
      <c r="L350" s="531"/>
      <c r="M350" s="531"/>
      <c r="N350" s="527"/>
      <c r="O350" s="527"/>
      <c r="P350" s="531"/>
      <c r="Q350" s="531"/>
      <c r="R350" s="545"/>
      <c r="S350" s="532"/>
    </row>
    <row r="351" spans="1:19" ht="14.4" customHeight="1" x14ac:dyDescent="0.3">
      <c r="A351" s="526" t="s">
        <v>1823</v>
      </c>
      <c r="B351" s="527" t="s">
        <v>1849</v>
      </c>
      <c r="C351" s="527" t="s">
        <v>502</v>
      </c>
      <c r="D351" s="527" t="s">
        <v>1817</v>
      </c>
      <c r="E351" s="527" t="s">
        <v>1850</v>
      </c>
      <c r="F351" s="527" t="s">
        <v>1859</v>
      </c>
      <c r="G351" s="527" t="s">
        <v>610</v>
      </c>
      <c r="H351" s="531">
        <v>0.2</v>
      </c>
      <c r="I351" s="531">
        <v>988.79</v>
      </c>
      <c r="J351" s="527"/>
      <c r="K351" s="527">
        <v>4943.95</v>
      </c>
      <c r="L351" s="531"/>
      <c r="M351" s="531"/>
      <c r="N351" s="527"/>
      <c r="O351" s="527"/>
      <c r="P351" s="531"/>
      <c r="Q351" s="531"/>
      <c r="R351" s="545"/>
      <c r="S351" s="532"/>
    </row>
    <row r="352" spans="1:19" ht="14.4" customHeight="1" x14ac:dyDescent="0.3">
      <c r="A352" s="526" t="s">
        <v>1823</v>
      </c>
      <c r="B352" s="527" t="s">
        <v>1849</v>
      </c>
      <c r="C352" s="527" t="s">
        <v>502</v>
      </c>
      <c r="D352" s="527" t="s">
        <v>1817</v>
      </c>
      <c r="E352" s="527" t="s">
        <v>1850</v>
      </c>
      <c r="F352" s="527" t="s">
        <v>1860</v>
      </c>
      <c r="G352" s="527" t="s">
        <v>571</v>
      </c>
      <c r="H352" s="531">
        <v>5</v>
      </c>
      <c r="I352" s="531">
        <v>4664.1000000000004</v>
      </c>
      <c r="J352" s="527">
        <v>1.6666666666666667</v>
      </c>
      <c r="K352" s="527">
        <v>932.82</v>
      </c>
      <c r="L352" s="531">
        <v>3</v>
      </c>
      <c r="M352" s="531">
        <v>2798.46</v>
      </c>
      <c r="N352" s="527">
        <v>1</v>
      </c>
      <c r="O352" s="527">
        <v>932.82</v>
      </c>
      <c r="P352" s="531"/>
      <c r="Q352" s="531"/>
      <c r="R352" s="545"/>
      <c r="S352" s="532"/>
    </row>
    <row r="353" spans="1:19" ht="14.4" customHeight="1" x14ac:dyDescent="0.3">
      <c r="A353" s="526" t="s">
        <v>1823</v>
      </c>
      <c r="B353" s="527" t="s">
        <v>1849</v>
      </c>
      <c r="C353" s="527" t="s">
        <v>502</v>
      </c>
      <c r="D353" s="527" t="s">
        <v>1817</v>
      </c>
      <c r="E353" s="527" t="s">
        <v>1850</v>
      </c>
      <c r="F353" s="527" t="s">
        <v>1862</v>
      </c>
      <c r="G353" s="527" t="s">
        <v>584</v>
      </c>
      <c r="H353" s="531"/>
      <c r="I353" s="531"/>
      <c r="J353" s="527"/>
      <c r="K353" s="527"/>
      <c r="L353" s="531">
        <v>0.02</v>
      </c>
      <c r="M353" s="531">
        <v>88.54</v>
      </c>
      <c r="N353" s="527">
        <v>1</v>
      </c>
      <c r="O353" s="527">
        <v>4427</v>
      </c>
      <c r="P353" s="531"/>
      <c r="Q353" s="531"/>
      <c r="R353" s="545"/>
      <c r="S353" s="532"/>
    </row>
    <row r="354" spans="1:19" ht="14.4" customHeight="1" x14ac:dyDescent="0.3">
      <c r="A354" s="526" t="s">
        <v>1823</v>
      </c>
      <c r="B354" s="527" t="s">
        <v>1849</v>
      </c>
      <c r="C354" s="527" t="s">
        <v>502</v>
      </c>
      <c r="D354" s="527" t="s">
        <v>1817</v>
      </c>
      <c r="E354" s="527" t="s">
        <v>1850</v>
      </c>
      <c r="F354" s="527" t="s">
        <v>1863</v>
      </c>
      <c r="G354" s="527" t="s">
        <v>584</v>
      </c>
      <c r="H354" s="531">
        <v>0.02</v>
      </c>
      <c r="I354" s="531">
        <v>177.08</v>
      </c>
      <c r="J354" s="527"/>
      <c r="K354" s="527">
        <v>8854</v>
      </c>
      <c r="L354" s="531"/>
      <c r="M354" s="531"/>
      <c r="N354" s="527"/>
      <c r="O354" s="527"/>
      <c r="P354" s="531"/>
      <c r="Q354" s="531"/>
      <c r="R354" s="545"/>
      <c r="S354" s="532"/>
    </row>
    <row r="355" spans="1:19" ht="14.4" customHeight="1" x14ac:dyDescent="0.3">
      <c r="A355" s="526" t="s">
        <v>1823</v>
      </c>
      <c r="B355" s="527" t="s">
        <v>1849</v>
      </c>
      <c r="C355" s="527" t="s">
        <v>502</v>
      </c>
      <c r="D355" s="527" t="s">
        <v>1817</v>
      </c>
      <c r="E355" s="527" t="s">
        <v>1850</v>
      </c>
      <c r="F355" s="527" t="s">
        <v>1865</v>
      </c>
      <c r="G355" s="527" t="s">
        <v>584</v>
      </c>
      <c r="H355" s="531">
        <v>0.9</v>
      </c>
      <c r="I355" s="531">
        <v>1593.72</v>
      </c>
      <c r="J355" s="527">
        <v>0.60000000000000009</v>
      </c>
      <c r="K355" s="527">
        <v>1770.8</v>
      </c>
      <c r="L355" s="531">
        <v>1.5</v>
      </c>
      <c r="M355" s="531">
        <v>2656.2</v>
      </c>
      <c r="N355" s="527">
        <v>1</v>
      </c>
      <c r="O355" s="527">
        <v>1770.8</v>
      </c>
      <c r="P355" s="531"/>
      <c r="Q355" s="531"/>
      <c r="R355" s="545"/>
      <c r="S355" s="532"/>
    </row>
    <row r="356" spans="1:19" ht="14.4" customHeight="1" x14ac:dyDescent="0.3">
      <c r="A356" s="526" t="s">
        <v>1823</v>
      </c>
      <c r="B356" s="527" t="s">
        <v>1849</v>
      </c>
      <c r="C356" s="527" t="s">
        <v>502</v>
      </c>
      <c r="D356" s="527" t="s">
        <v>1817</v>
      </c>
      <c r="E356" s="527" t="s">
        <v>1850</v>
      </c>
      <c r="F356" s="527" t="s">
        <v>1866</v>
      </c>
      <c r="G356" s="527" t="s">
        <v>578</v>
      </c>
      <c r="H356" s="531"/>
      <c r="I356" s="531"/>
      <c r="J356" s="527"/>
      <c r="K356" s="527"/>
      <c r="L356" s="531">
        <v>0.58000000000000007</v>
      </c>
      <c r="M356" s="531">
        <v>300.2</v>
      </c>
      <c r="N356" s="527">
        <v>1</v>
      </c>
      <c r="O356" s="527">
        <v>517.58620689655163</v>
      </c>
      <c r="P356" s="531"/>
      <c r="Q356" s="531"/>
      <c r="R356" s="545"/>
      <c r="S356" s="532"/>
    </row>
    <row r="357" spans="1:19" ht="14.4" customHeight="1" x14ac:dyDescent="0.3">
      <c r="A357" s="526" t="s">
        <v>1823</v>
      </c>
      <c r="B357" s="527" t="s">
        <v>1849</v>
      </c>
      <c r="C357" s="527" t="s">
        <v>502</v>
      </c>
      <c r="D357" s="527" t="s">
        <v>1817</v>
      </c>
      <c r="E357" s="527" t="s">
        <v>1850</v>
      </c>
      <c r="F357" s="527" t="s">
        <v>1867</v>
      </c>
      <c r="G357" s="527" t="s">
        <v>580</v>
      </c>
      <c r="H357" s="531"/>
      <c r="I357" s="531"/>
      <c r="J357" s="527"/>
      <c r="K357" s="527"/>
      <c r="L357" s="531">
        <v>0.44999999999999996</v>
      </c>
      <c r="M357" s="531">
        <v>406.77</v>
      </c>
      <c r="N357" s="527">
        <v>1</v>
      </c>
      <c r="O357" s="527">
        <v>903.93333333333339</v>
      </c>
      <c r="P357" s="531"/>
      <c r="Q357" s="531"/>
      <c r="R357" s="545"/>
      <c r="S357" s="532"/>
    </row>
    <row r="358" spans="1:19" ht="14.4" customHeight="1" x14ac:dyDescent="0.3">
      <c r="A358" s="526" t="s">
        <v>1823</v>
      </c>
      <c r="B358" s="527" t="s">
        <v>1849</v>
      </c>
      <c r="C358" s="527" t="s">
        <v>502</v>
      </c>
      <c r="D358" s="527" t="s">
        <v>1817</v>
      </c>
      <c r="E358" s="527" t="s">
        <v>1850</v>
      </c>
      <c r="F358" s="527" t="s">
        <v>1868</v>
      </c>
      <c r="G358" s="527" t="s">
        <v>584</v>
      </c>
      <c r="H358" s="531">
        <v>0.02</v>
      </c>
      <c r="I358" s="531">
        <v>920.82</v>
      </c>
      <c r="J358" s="527">
        <v>0.59090938260038128</v>
      </c>
      <c r="K358" s="527">
        <v>46041</v>
      </c>
      <c r="L358" s="531">
        <v>0.04</v>
      </c>
      <c r="M358" s="531">
        <v>1558.31</v>
      </c>
      <c r="N358" s="527">
        <v>1</v>
      </c>
      <c r="O358" s="527">
        <v>38957.75</v>
      </c>
      <c r="P358" s="531"/>
      <c r="Q358" s="531"/>
      <c r="R358" s="545"/>
      <c r="S358" s="532"/>
    </row>
    <row r="359" spans="1:19" ht="14.4" customHeight="1" x14ac:dyDescent="0.3">
      <c r="A359" s="526" t="s">
        <v>1823</v>
      </c>
      <c r="B359" s="527" t="s">
        <v>1849</v>
      </c>
      <c r="C359" s="527" t="s">
        <v>502</v>
      </c>
      <c r="D359" s="527" t="s">
        <v>1817</v>
      </c>
      <c r="E359" s="527" t="s">
        <v>1832</v>
      </c>
      <c r="F359" s="527" t="s">
        <v>1887</v>
      </c>
      <c r="G359" s="527" t="s">
        <v>1888</v>
      </c>
      <c r="H359" s="531"/>
      <c r="I359" s="531"/>
      <c r="J359" s="527"/>
      <c r="K359" s="527"/>
      <c r="L359" s="531">
        <v>1</v>
      </c>
      <c r="M359" s="531">
        <v>205</v>
      </c>
      <c r="N359" s="527">
        <v>1</v>
      </c>
      <c r="O359" s="527">
        <v>205</v>
      </c>
      <c r="P359" s="531"/>
      <c r="Q359" s="531"/>
      <c r="R359" s="545"/>
      <c r="S359" s="532"/>
    </row>
    <row r="360" spans="1:19" ht="14.4" customHeight="1" x14ac:dyDescent="0.3">
      <c r="A360" s="526" t="s">
        <v>1823</v>
      </c>
      <c r="B360" s="527" t="s">
        <v>1849</v>
      </c>
      <c r="C360" s="527" t="s">
        <v>502</v>
      </c>
      <c r="D360" s="527" t="s">
        <v>1817</v>
      </c>
      <c r="E360" s="527" t="s">
        <v>1832</v>
      </c>
      <c r="F360" s="527" t="s">
        <v>1891</v>
      </c>
      <c r="G360" s="527" t="s">
        <v>1892</v>
      </c>
      <c r="H360" s="531">
        <v>41</v>
      </c>
      <c r="I360" s="531">
        <v>8487</v>
      </c>
      <c r="J360" s="527">
        <v>2.4903169014084505</v>
      </c>
      <c r="K360" s="527">
        <v>207</v>
      </c>
      <c r="L360" s="531">
        <v>16</v>
      </c>
      <c r="M360" s="531">
        <v>3408</v>
      </c>
      <c r="N360" s="527">
        <v>1</v>
      </c>
      <c r="O360" s="527">
        <v>213</v>
      </c>
      <c r="P360" s="531"/>
      <c r="Q360" s="531"/>
      <c r="R360" s="545"/>
      <c r="S360" s="532"/>
    </row>
    <row r="361" spans="1:19" ht="14.4" customHeight="1" x14ac:dyDescent="0.3">
      <c r="A361" s="526" t="s">
        <v>1823</v>
      </c>
      <c r="B361" s="527" t="s">
        <v>1849</v>
      </c>
      <c r="C361" s="527" t="s">
        <v>502</v>
      </c>
      <c r="D361" s="527" t="s">
        <v>1817</v>
      </c>
      <c r="E361" s="527" t="s">
        <v>1832</v>
      </c>
      <c r="F361" s="527" t="s">
        <v>1893</v>
      </c>
      <c r="G361" s="527" t="s">
        <v>1894</v>
      </c>
      <c r="H361" s="531">
        <v>46</v>
      </c>
      <c r="I361" s="531">
        <v>6946</v>
      </c>
      <c r="J361" s="527">
        <v>1.493763440860215</v>
      </c>
      <c r="K361" s="527">
        <v>151</v>
      </c>
      <c r="L361" s="531">
        <v>30</v>
      </c>
      <c r="M361" s="531">
        <v>4650</v>
      </c>
      <c r="N361" s="527">
        <v>1</v>
      </c>
      <c r="O361" s="527">
        <v>155</v>
      </c>
      <c r="P361" s="531"/>
      <c r="Q361" s="531"/>
      <c r="R361" s="545"/>
      <c r="S361" s="532"/>
    </row>
    <row r="362" spans="1:19" ht="14.4" customHeight="1" x14ac:dyDescent="0.3">
      <c r="A362" s="526" t="s">
        <v>1823</v>
      </c>
      <c r="B362" s="527" t="s">
        <v>1849</v>
      </c>
      <c r="C362" s="527" t="s">
        <v>502</v>
      </c>
      <c r="D362" s="527" t="s">
        <v>1817</v>
      </c>
      <c r="E362" s="527" t="s">
        <v>1832</v>
      </c>
      <c r="F362" s="527" t="s">
        <v>1895</v>
      </c>
      <c r="G362" s="527" t="s">
        <v>1896</v>
      </c>
      <c r="H362" s="531">
        <v>33</v>
      </c>
      <c r="I362" s="531">
        <v>6039</v>
      </c>
      <c r="J362" s="527">
        <v>0.64588235294117646</v>
      </c>
      <c r="K362" s="527">
        <v>183</v>
      </c>
      <c r="L362" s="531">
        <v>50</v>
      </c>
      <c r="M362" s="531">
        <v>9350</v>
      </c>
      <c r="N362" s="527">
        <v>1</v>
      </c>
      <c r="O362" s="527">
        <v>187</v>
      </c>
      <c r="P362" s="531"/>
      <c r="Q362" s="531"/>
      <c r="R362" s="545"/>
      <c r="S362" s="532"/>
    </row>
    <row r="363" spans="1:19" ht="14.4" customHeight="1" x14ac:dyDescent="0.3">
      <c r="A363" s="526" t="s">
        <v>1823</v>
      </c>
      <c r="B363" s="527" t="s">
        <v>1849</v>
      </c>
      <c r="C363" s="527" t="s">
        <v>502</v>
      </c>
      <c r="D363" s="527" t="s">
        <v>1817</v>
      </c>
      <c r="E363" s="527" t="s">
        <v>1832</v>
      </c>
      <c r="F363" s="527" t="s">
        <v>1897</v>
      </c>
      <c r="G363" s="527" t="s">
        <v>1898</v>
      </c>
      <c r="H363" s="531">
        <v>19</v>
      </c>
      <c r="I363" s="531">
        <v>2375</v>
      </c>
      <c r="J363" s="527">
        <v>0.579833984375</v>
      </c>
      <c r="K363" s="527">
        <v>125</v>
      </c>
      <c r="L363" s="531">
        <v>32</v>
      </c>
      <c r="M363" s="531">
        <v>4096</v>
      </c>
      <c r="N363" s="527">
        <v>1</v>
      </c>
      <c r="O363" s="527">
        <v>128</v>
      </c>
      <c r="P363" s="531"/>
      <c r="Q363" s="531"/>
      <c r="R363" s="545"/>
      <c r="S363" s="532"/>
    </row>
    <row r="364" spans="1:19" ht="14.4" customHeight="1" x14ac:dyDescent="0.3">
      <c r="A364" s="526" t="s">
        <v>1823</v>
      </c>
      <c r="B364" s="527" t="s">
        <v>1849</v>
      </c>
      <c r="C364" s="527" t="s">
        <v>502</v>
      </c>
      <c r="D364" s="527" t="s">
        <v>1817</v>
      </c>
      <c r="E364" s="527" t="s">
        <v>1832</v>
      </c>
      <c r="F364" s="527" t="s">
        <v>1899</v>
      </c>
      <c r="G364" s="527" t="s">
        <v>1900</v>
      </c>
      <c r="H364" s="531">
        <v>138</v>
      </c>
      <c r="I364" s="531">
        <v>30222</v>
      </c>
      <c r="J364" s="527">
        <v>1.0345394173826721</v>
      </c>
      <c r="K364" s="527">
        <v>219</v>
      </c>
      <c r="L364" s="531">
        <v>131</v>
      </c>
      <c r="M364" s="531">
        <v>29213</v>
      </c>
      <c r="N364" s="527">
        <v>1</v>
      </c>
      <c r="O364" s="527">
        <v>223</v>
      </c>
      <c r="P364" s="531"/>
      <c r="Q364" s="531"/>
      <c r="R364" s="545"/>
      <c r="S364" s="532"/>
    </row>
    <row r="365" spans="1:19" ht="14.4" customHeight="1" x14ac:dyDescent="0.3">
      <c r="A365" s="526" t="s">
        <v>1823</v>
      </c>
      <c r="B365" s="527" t="s">
        <v>1849</v>
      </c>
      <c r="C365" s="527" t="s">
        <v>502</v>
      </c>
      <c r="D365" s="527" t="s">
        <v>1817</v>
      </c>
      <c r="E365" s="527" t="s">
        <v>1832</v>
      </c>
      <c r="F365" s="527" t="s">
        <v>1901</v>
      </c>
      <c r="G365" s="527" t="s">
        <v>1902</v>
      </c>
      <c r="H365" s="531">
        <v>13</v>
      </c>
      <c r="I365" s="531">
        <v>2847</v>
      </c>
      <c r="J365" s="527">
        <v>1.1606196494088872</v>
      </c>
      <c r="K365" s="527">
        <v>219</v>
      </c>
      <c r="L365" s="531">
        <v>11</v>
      </c>
      <c r="M365" s="531">
        <v>2453</v>
      </c>
      <c r="N365" s="527">
        <v>1</v>
      </c>
      <c r="O365" s="527">
        <v>223</v>
      </c>
      <c r="P365" s="531"/>
      <c r="Q365" s="531"/>
      <c r="R365" s="545"/>
      <c r="S365" s="532"/>
    </row>
    <row r="366" spans="1:19" ht="14.4" customHeight="1" x14ac:dyDescent="0.3">
      <c r="A366" s="526" t="s">
        <v>1823</v>
      </c>
      <c r="B366" s="527" t="s">
        <v>1849</v>
      </c>
      <c r="C366" s="527" t="s">
        <v>502</v>
      </c>
      <c r="D366" s="527" t="s">
        <v>1817</v>
      </c>
      <c r="E366" s="527" t="s">
        <v>1832</v>
      </c>
      <c r="F366" s="527" t="s">
        <v>1905</v>
      </c>
      <c r="G366" s="527" t="s">
        <v>1906</v>
      </c>
      <c r="H366" s="531">
        <v>60</v>
      </c>
      <c r="I366" s="531">
        <v>13260</v>
      </c>
      <c r="J366" s="527">
        <v>1.0523809523809524</v>
      </c>
      <c r="K366" s="527">
        <v>221</v>
      </c>
      <c r="L366" s="531">
        <v>56</v>
      </c>
      <c r="M366" s="531">
        <v>12600</v>
      </c>
      <c r="N366" s="527">
        <v>1</v>
      </c>
      <c r="O366" s="527">
        <v>225</v>
      </c>
      <c r="P366" s="531"/>
      <c r="Q366" s="531"/>
      <c r="R366" s="545"/>
      <c r="S366" s="532"/>
    </row>
    <row r="367" spans="1:19" ht="14.4" customHeight="1" x14ac:dyDescent="0.3">
      <c r="A367" s="526" t="s">
        <v>1823</v>
      </c>
      <c r="B367" s="527" t="s">
        <v>1849</v>
      </c>
      <c r="C367" s="527" t="s">
        <v>502</v>
      </c>
      <c r="D367" s="527" t="s">
        <v>1817</v>
      </c>
      <c r="E367" s="527" t="s">
        <v>1832</v>
      </c>
      <c r="F367" s="527" t="s">
        <v>1907</v>
      </c>
      <c r="G367" s="527" t="s">
        <v>1908</v>
      </c>
      <c r="H367" s="531"/>
      <c r="I367" s="531"/>
      <c r="J367" s="527"/>
      <c r="K367" s="527"/>
      <c r="L367" s="531">
        <v>2</v>
      </c>
      <c r="M367" s="531">
        <v>1250</v>
      </c>
      <c r="N367" s="527">
        <v>1</v>
      </c>
      <c r="O367" s="527">
        <v>625</v>
      </c>
      <c r="P367" s="531"/>
      <c r="Q367" s="531"/>
      <c r="R367" s="545"/>
      <c r="S367" s="532"/>
    </row>
    <row r="368" spans="1:19" ht="14.4" customHeight="1" x14ac:dyDescent="0.3">
      <c r="A368" s="526" t="s">
        <v>1823</v>
      </c>
      <c r="B368" s="527" t="s">
        <v>1849</v>
      </c>
      <c r="C368" s="527" t="s">
        <v>502</v>
      </c>
      <c r="D368" s="527" t="s">
        <v>1817</v>
      </c>
      <c r="E368" s="527" t="s">
        <v>1832</v>
      </c>
      <c r="F368" s="527" t="s">
        <v>1923</v>
      </c>
      <c r="G368" s="527" t="s">
        <v>1924</v>
      </c>
      <c r="H368" s="531">
        <v>57</v>
      </c>
      <c r="I368" s="531">
        <v>19209</v>
      </c>
      <c r="J368" s="527">
        <v>1.1135652173913044</v>
      </c>
      <c r="K368" s="527">
        <v>337</v>
      </c>
      <c r="L368" s="531">
        <v>50</v>
      </c>
      <c r="M368" s="531">
        <v>17250</v>
      </c>
      <c r="N368" s="527">
        <v>1</v>
      </c>
      <c r="O368" s="527">
        <v>345</v>
      </c>
      <c r="P368" s="531"/>
      <c r="Q368" s="531"/>
      <c r="R368" s="545"/>
      <c r="S368" s="532"/>
    </row>
    <row r="369" spans="1:19" ht="14.4" customHeight="1" x14ac:dyDescent="0.3">
      <c r="A369" s="526" t="s">
        <v>1823</v>
      </c>
      <c r="B369" s="527" t="s">
        <v>1849</v>
      </c>
      <c r="C369" s="527" t="s">
        <v>502</v>
      </c>
      <c r="D369" s="527" t="s">
        <v>1817</v>
      </c>
      <c r="E369" s="527" t="s">
        <v>1832</v>
      </c>
      <c r="F369" s="527" t="s">
        <v>1925</v>
      </c>
      <c r="G369" s="527" t="s">
        <v>1926</v>
      </c>
      <c r="H369" s="531">
        <v>8</v>
      </c>
      <c r="I369" s="531">
        <v>6696</v>
      </c>
      <c r="J369" s="527">
        <v>1.9197247706422018</v>
      </c>
      <c r="K369" s="527">
        <v>837</v>
      </c>
      <c r="L369" s="531">
        <v>4</v>
      </c>
      <c r="M369" s="531">
        <v>3488</v>
      </c>
      <c r="N369" s="527">
        <v>1</v>
      </c>
      <c r="O369" s="527">
        <v>872</v>
      </c>
      <c r="P369" s="531"/>
      <c r="Q369" s="531"/>
      <c r="R369" s="545"/>
      <c r="S369" s="532"/>
    </row>
    <row r="370" spans="1:19" ht="14.4" customHeight="1" x14ac:dyDescent="0.3">
      <c r="A370" s="526" t="s">
        <v>1823</v>
      </c>
      <c r="B370" s="527" t="s">
        <v>1849</v>
      </c>
      <c r="C370" s="527" t="s">
        <v>502</v>
      </c>
      <c r="D370" s="527" t="s">
        <v>1817</v>
      </c>
      <c r="E370" s="527" t="s">
        <v>1832</v>
      </c>
      <c r="F370" s="527" t="s">
        <v>1933</v>
      </c>
      <c r="G370" s="527" t="s">
        <v>1934</v>
      </c>
      <c r="H370" s="531">
        <v>80</v>
      </c>
      <c r="I370" s="531">
        <v>406080</v>
      </c>
      <c r="J370" s="527">
        <v>3.2809773123909252</v>
      </c>
      <c r="K370" s="527">
        <v>5076</v>
      </c>
      <c r="L370" s="531">
        <v>24</v>
      </c>
      <c r="M370" s="531">
        <v>123768</v>
      </c>
      <c r="N370" s="527">
        <v>1</v>
      </c>
      <c r="O370" s="527">
        <v>5157</v>
      </c>
      <c r="P370" s="531"/>
      <c r="Q370" s="531"/>
      <c r="R370" s="545"/>
      <c r="S370" s="532"/>
    </row>
    <row r="371" spans="1:19" ht="14.4" customHeight="1" x14ac:dyDescent="0.3">
      <c r="A371" s="526" t="s">
        <v>1823</v>
      </c>
      <c r="B371" s="527" t="s">
        <v>1849</v>
      </c>
      <c r="C371" s="527" t="s">
        <v>502</v>
      </c>
      <c r="D371" s="527" t="s">
        <v>1817</v>
      </c>
      <c r="E371" s="527" t="s">
        <v>1832</v>
      </c>
      <c r="F371" s="527" t="s">
        <v>1937</v>
      </c>
      <c r="G371" s="527" t="s">
        <v>1938</v>
      </c>
      <c r="H371" s="531">
        <v>3</v>
      </c>
      <c r="I371" s="531">
        <v>16548</v>
      </c>
      <c r="J371" s="527">
        <v>0.9814946619217082</v>
      </c>
      <c r="K371" s="527">
        <v>5516</v>
      </c>
      <c r="L371" s="531">
        <v>3</v>
      </c>
      <c r="M371" s="531">
        <v>16860</v>
      </c>
      <c r="N371" s="527">
        <v>1</v>
      </c>
      <c r="O371" s="527">
        <v>5620</v>
      </c>
      <c r="P371" s="531"/>
      <c r="Q371" s="531"/>
      <c r="R371" s="545"/>
      <c r="S371" s="532"/>
    </row>
    <row r="372" spans="1:19" ht="14.4" customHeight="1" x14ac:dyDescent="0.3">
      <c r="A372" s="526" t="s">
        <v>1823</v>
      </c>
      <c r="B372" s="527" t="s">
        <v>1849</v>
      </c>
      <c r="C372" s="527" t="s">
        <v>502</v>
      </c>
      <c r="D372" s="527" t="s">
        <v>1817</v>
      </c>
      <c r="E372" s="527" t="s">
        <v>1832</v>
      </c>
      <c r="F372" s="527" t="s">
        <v>1941</v>
      </c>
      <c r="G372" s="527" t="s">
        <v>1942</v>
      </c>
      <c r="H372" s="531">
        <v>175</v>
      </c>
      <c r="I372" s="531">
        <v>30625</v>
      </c>
      <c r="J372" s="527">
        <v>1.2912134244034066</v>
      </c>
      <c r="K372" s="527">
        <v>175</v>
      </c>
      <c r="L372" s="531">
        <v>134</v>
      </c>
      <c r="M372" s="531">
        <v>23718</v>
      </c>
      <c r="N372" s="527">
        <v>1</v>
      </c>
      <c r="O372" s="527">
        <v>177</v>
      </c>
      <c r="P372" s="531"/>
      <c r="Q372" s="531"/>
      <c r="R372" s="545"/>
      <c r="S372" s="532"/>
    </row>
    <row r="373" spans="1:19" ht="14.4" customHeight="1" x14ac:dyDescent="0.3">
      <c r="A373" s="526" t="s">
        <v>1823</v>
      </c>
      <c r="B373" s="527" t="s">
        <v>1849</v>
      </c>
      <c r="C373" s="527" t="s">
        <v>502</v>
      </c>
      <c r="D373" s="527" t="s">
        <v>1817</v>
      </c>
      <c r="E373" s="527" t="s">
        <v>1832</v>
      </c>
      <c r="F373" s="527" t="s">
        <v>1943</v>
      </c>
      <c r="G373" s="527" t="s">
        <v>1944</v>
      </c>
      <c r="H373" s="531">
        <v>43</v>
      </c>
      <c r="I373" s="531">
        <v>86043</v>
      </c>
      <c r="J373" s="527">
        <v>1.3129119873046875</v>
      </c>
      <c r="K373" s="527">
        <v>2001</v>
      </c>
      <c r="L373" s="531">
        <v>32</v>
      </c>
      <c r="M373" s="531">
        <v>65536</v>
      </c>
      <c r="N373" s="527">
        <v>1</v>
      </c>
      <c r="O373" s="527">
        <v>2048</v>
      </c>
      <c r="P373" s="531"/>
      <c r="Q373" s="531"/>
      <c r="R373" s="545"/>
      <c r="S373" s="532"/>
    </row>
    <row r="374" spans="1:19" ht="14.4" customHeight="1" x14ac:dyDescent="0.3">
      <c r="A374" s="526" t="s">
        <v>1823</v>
      </c>
      <c r="B374" s="527" t="s">
        <v>1849</v>
      </c>
      <c r="C374" s="527" t="s">
        <v>502</v>
      </c>
      <c r="D374" s="527" t="s">
        <v>1817</v>
      </c>
      <c r="E374" s="527" t="s">
        <v>1832</v>
      </c>
      <c r="F374" s="527" t="s">
        <v>1945</v>
      </c>
      <c r="G374" s="527" t="s">
        <v>1946</v>
      </c>
      <c r="H374" s="531">
        <v>57</v>
      </c>
      <c r="I374" s="531">
        <v>19209</v>
      </c>
      <c r="J374" s="527">
        <v>1.1362910381543923</v>
      </c>
      <c r="K374" s="527">
        <v>337</v>
      </c>
      <c r="L374" s="531">
        <v>49</v>
      </c>
      <c r="M374" s="531">
        <v>16905</v>
      </c>
      <c r="N374" s="527">
        <v>1</v>
      </c>
      <c r="O374" s="527">
        <v>345</v>
      </c>
      <c r="P374" s="531"/>
      <c r="Q374" s="531"/>
      <c r="R374" s="545"/>
      <c r="S374" s="532"/>
    </row>
    <row r="375" spans="1:19" ht="14.4" customHeight="1" x14ac:dyDescent="0.3">
      <c r="A375" s="526" t="s">
        <v>1823</v>
      </c>
      <c r="B375" s="527" t="s">
        <v>1849</v>
      </c>
      <c r="C375" s="527" t="s">
        <v>502</v>
      </c>
      <c r="D375" s="527" t="s">
        <v>1817</v>
      </c>
      <c r="E375" s="527" t="s">
        <v>1832</v>
      </c>
      <c r="F375" s="527" t="s">
        <v>1947</v>
      </c>
      <c r="G375" s="527" t="s">
        <v>1948</v>
      </c>
      <c r="H375" s="531"/>
      <c r="I375" s="531"/>
      <c r="J375" s="527"/>
      <c r="K375" s="527"/>
      <c r="L375" s="531">
        <v>3</v>
      </c>
      <c r="M375" s="531">
        <v>921</v>
      </c>
      <c r="N375" s="527">
        <v>1</v>
      </c>
      <c r="O375" s="527">
        <v>307</v>
      </c>
      <c r="P375" s="531"/>
      <c r="Q375" s="531"/>
      <c r="R375" s="545"/>
      <c r="S375" s="532"/>
    </row>
    <row r="376" spans="1:19" ht="14.4" customHeight="1" x14ac:dyDescent="0.3">
      <c r="A376" s="526" t="s">
        <v>1823</v>
      </c>
      <c r="B376" s="527" t="s">
        <v>1849</v>
      </c>
      <c r="C376" s="527" t="s">
        <v>502</v>
      </c>
      <c r="D376" s="527" t="s">
        <v>1817</v>
      </c>
      <c r="E376" s="527" t="s">
        <v>1832</v>
      </c>
      <c r="F376" s="527" t="s">
        <v>1949</v>
      </c>
      <c r="G376" s="527" t="s">
        <v>1950</v>
      </c>
      <c r="H376" s="531">
        <v>10</v>
      </c>
      <c r="I376" s="531">
        <v>26960</v>
      </c>
      <c r="J376" s="527">
        <v>3.2846003898635479</v>
      </c>
      <c r="K376" s="527">
        <v>2696</v>
      </c>
      <c r="L376" s="531">
        <v>3</v>
      </c>
      <c r="M376" s="531">
        <v>8208</v>
      </c>
      <c r="N376" s="527">
        <v>1</v>
      </c>
      <c r="O376" s="527">
        <v>2736</v>
      </c>
      <c r="P376" s="531"/>
      <c r="Q376" s="531"/>
      <c r="R376" s="545"/>
      <c r="S376" s="532"/>
    </row>
    <row r="377" spans="1:19" ht="14.4" customHeight="1" x14ac:dyDescent="0.3">
      <c r="A377" s="526" t="s">
        <v>1823</v>
      </c>
      <c r="B377" s="527" t="s">
        <v>1849</v>
      </c>
      <c r="C377" s="527" t="s">
        <v>502</v>
      </c>
      <c r="D377" s="527" t="s">
        <v>1817</v>
      </c>
      <c r="E377" s="527" t="s">
        <v>1832</v>
      </c>
      <c r="F377" s="527" t="s">
        <v>1953</v>
      </c>
      <c r="G377" s="527" t="s">
        <v>1954</v>
      </c>
      <c r="H377" s="531">
        <v>4</v>
      </c>
      <c r="I377" s="531">
        <v>592</v>
      </c>
      <c r="J377" s="527">
        <v>3.8441558441558441</v>
      </c>
      <c r="K377" s="527">
        <v>148</v>
      </c>
      <c r="L377" s="531">
        <v>1</v>
      </c>
      <c r="M377" s="531">
        <v>154</v>
      </c>
      <c r="N377" s="527">
        <v>1</v>
      </c>
      <c r="O377" s="527">
        <v>154</v>
      </c>
      <c r="P377" s="531"/>
      <c r="Q377" s="531"/>
      <c r="R377" s="545"/>
      <c r="S377" s="532"/>
    </row>
    <row r="378" spans="1:19" ht="14.4" customHeight="1" x14ac:dyDescent="0.3">
      <c r="A378" s="526" t="s">
        <v>1823</v>
      </c>
      <c r="B378" s="527" t="s">
        <v>1849</v>
      </c>
      <c r="C378" s="527" t="s">
        <v>502</v>
      </c>
      <c r="D378" s="527" t="s">
        <v>1817</v>
      </c>
      <c r="E378" s="527" t="s">
        <v>1832</v>
      </c>
      <c r="F378" s="527" t="s">
        <v>1959</v>
      </c>
      <c r="G378" s="527" t="s">
        <v>1960</v>
      </c>
      <c r="H378" s="531">
        <v>90</v>
      </c>
      <c r="I378" s="531">
        <v>13590</v>
      </c>
      <c r="J378" s="527">
        <v>1.0692368214004722</v>
      </c>
      <c r="K378" s="527">
        <v>151</v>
      </c>
      <c r="L378" s="531">
        <v>82</v>
      </c>
      <c r="M378" s="531">
        <v>12710</v>
      </c>
      <c r="N378" s="527">
        <v>1</v>
      </c>
      <c r="O378" s="527">
        <v>155</v>
      </c>
      <c r="P378" s="531"/>
      <c r="Q378" s="531"/>
      <c r="R378" s="545"/>
      <c r="S378" s="532"/>
    </row>
    <row r="379" spans="1:19" ht="14.4" customHeight="1" x14ac:dyDescent="0.3">
      <c r="A379" s="526" t="s">
        <v>1823</v>
      </c>
      <c r="B379" s="527" t="s">
        <v>1849</v>
      </c>
      <c r="C379" s="527" t="s">
        <v>502</v>
      </c>
      <c r="D379" s="527" t="s">
        <v>1817</v>
      </c>
      <c r="E379" s="527" t="s">
        <v>1832</v>
      </c>
      <c r="F379" s="527" t="s">
        <v>1961</v>
      </c>
      <c r="G379" s="527" t="s">
        <v>1962</v>
      </c>
      <c r="H379" s="531">
        <v>28</v>
      </c>
      <c r="I379" s="531">
        <v>5460</v>
      </c>
      <c r="J379" s="527">
        <v>1.247144814984011</v>
      </c>
      <c r="K379" s="527">
        <v>195</v>
      </c>
      <c r="L379" s="531">
        <v>22</v>
      </c>
      <c r="M379" s="531">
        <v>4378</v>
      </c>
      <c r="N379" s="527">
        <v>1</v>
      </c>
      <c r="O379" s="527">
        <v>199</v>
      </c>
      <c r="P379" s="531"/>
      <c r="Q379" s="531"/>
      <c r="R379" s="545"/>
      <c r="S379" s="532"/>
    </row>
    <row r="380" spans="1:19" ht="14.4" customHeight="1" x14ac:dyDescent="0.3">
      <c r="A380" s="526" t="s">
        <v>1823</v>
      </c>
      <c r="B380" s="527" t="s">
        <v>1849</v>
      </c>
      <c r="C380" s="527" t="s">
        <v>502</v>
      </c>
      <c r="D380" s="527" t="s">
        <v>1817</v>
      </c>
      <c r="E380" s="527" t="s">
        <v>1832</v>
      </c>
      <c r="F380" s="527" t="s">
        <v>1965</v>
      </c>
      <c r="G380" s="527" t="s">
        <v>1966</v>
      </c>
      <c r="H380" s="531">
        <v>2</v>
      </c>
      <c r="I380" s="531">
        <v>836</v>
      </c>
      <c r="J380" s="527">
        <v>0.3270735524256651</v>
      </c>
      <c r="K380" s="527">
        <v>418</v>
      </c>
      <c r="L380" s="531">
        <v>6</v>
      </c>
      <c r="M380" s="531">
        <v>2556</v>
      </c>
      <c r="N380" s="527">
        <v>1</v>
      </c>
      <c r="O380" s="527">
        <v>426</v>
      </c>
      <c r="P380" s="531"/>
      <c r="Q380" s="531"/>
      <c r="R380" s="545"/>
      <c r="S380" s="532"/>
    </row>
    <row r="381" spans="1:19" ht="14.4" customHeight="1" x14ac:dyDescent="0.3">
      <c r="A381" s="526" t="s">
        <v>1823</v>
      </c>
      <c r="B381" s="527" t="s">
        <v>1849</v>
      </c>
      <c r="C381" s="527" t="s">
        <v>502</v>
      </c>
      <c r="D381" s="527" t="s">
        <v>1817</v>
      </c>
      <c r="E381" s="527" t="s">
        <v>1832</v>
      </c>
      <c r="F381" s="527" t="s">
        <v>1969</v>
      </c>
      <c r="G381" s="527" t="s">
        <v>1970</v>
      </c>
      <c r="H381" s="531">
        <v>49</v>
      </c>
      <c r="I381" s="531">
        <v>7791</v>
      </c>
      <c r="J381" s="527">
        <v>1.8383671543180746</v>
      </c>
      <c r="K381" s="527">
        <v>159</v>
      </c>
      <c r="L381" s="531">
        <v>26</v>
      </c>
      <c r="M381" s="531">
        <v>4238</v>
      </c>
      <c r="N381" s="527">
        <v>1</v>
      </c>
      <c r="O381" s="527">
        <v>163</v>
      </c>
      <c r="P381" s="531"/>
      <c r="Q381" s="531"/>
      <c r="R381" s="545"/>
      <c r="S381" s="532"/>
    </row>
    <row r="382" spans="1:19" ht="14.4" customHeight="1" x14ac:dyDescent="0.3">
      <c r="A382" s="526" t="s">
        <v>1823</v>
      </c>
      <c r="B382" s="527" t="s">
        <v>1849</v>
      </c>
      <c r="C382" s="527" t="s">
        <v>502</v>
      </c>
      <c r="D382" s="527" t="s">
        <v>1817</v>
      </c>
      <c r="E382" s="527" t="s">
        <v>1832</v>
      </c>
      <c r="F382" s="527" t="s">
        <v>1973</v>
      </c>
      <c r="G382" s="527" t="s">
        <v>1974</v>
      </c>
      <c r="H382" s="531">
        <v>16</v>
      </c>
      <c r="I382" s="531">
        <v>33968</v>
      </c>
      <c r="J382" s="527">
        <v>1.1264093381085025</v>
      </c>
      <c r="K382" s="527">
        <v>2123</v>
      </c>
      <c r="L382" s="531">
        <v>14</v>
      </c>
      <c r="M382" s="531">
        <v>30156</v>
      </c>
      <c r="N382" s="527">
        <v>1</v>
      </c>
      <c r="O382" s="527">
        <v>2154</v>
      </c>
      <c r="P382" s="531"/>
      <c r="Q382" s="531"/>
      <c r="R382" s="545"/>
      <c r="S382" s="532"/>
    </row>
    <row r="383" spans="1:19" ht="14.4" customHeight="1" x14ac:dyDescent="0.3">
      <c r="A383" s="526" t="s">
        <v>1823</v>
      </c>
      <c r="B383" s="527" t="s">
        <v>1849</v>
      </c>
      <c r="C383" s="527" t="s">
        <v>502</v>
      </c>
      <c r="D383" s="527" t="s">
        <v>1817</v>
      </c>
      <c r="E383" s="527" t="s">
        <v>1832</v>
      </c>
      <c r="F383" s="527" t="s">
        <v>1975</v>
      </c>
      <c r="G383" s="527" t="s">
        <v>1976</v>
      </c>
      <c r="H383" s="531">
        <v>3</v>
      </c>
      <c r="I383" s="531">
        <v>477</v>
      </c>
      <c r="J383" s="527">
        <v>0.58527607361963185</v>
      </c>
      <c r="K383" s="527">
        <v>159</v>
      </c>
      <c r="L383" s="531">
        <v>5</v>
      </c>
      <c r="M383" s="531">
        <v>815</v>
      </c>
      <c r="N383" s="527">
        <v>1</v>
      </c>
      <c r="O383" s="527">
        <v>163</v>
      </c>
      <c r="P383" s="531"/>
      <c r="Q383" s="531"/>
      <c r="R383" s="545"/>
      <c r="S383" s="532"/>
    </row>
    <row r="384" spans="1:19" ht="14.4" customHeight="1" x14ac:dyDescent="0.3">
      <c r="A384" s="526" t="s">
        <v>1823</v>
      </c>
      <c r="B384" s="527" t="s">
        <v>1849</v>
      </c>
      <c r="C384" s="527" t="s">
        <v>502</v>
      </c>
      <c r="D384" s="527" t="s">
        <v>1817</v>
      </c>
      <c r="E384" s="527" t="s">
        <v>1832</v>
      </c>
      <c r="F384" s="527" t="s">
        <v>1977</v>
      </c>
      <c r="G384" s="527" t="s">
        <v>1978</v>
      </c>
      <c r="H384" s="531"/>
      <c r="I384" s="531"/>
      <c r="J384" s="527"/>
      <c r="K384" s="527"/>
      <c r="L384" s="531">
        <v>2</v>
      </c>
      <c r="M384" s="531">
        <v>1866</v>
      </c>
      <c r="N384" s="527">
        <v>1</v>
      </c>
      <c r="O384" s="527">
        <v>933</v>
      </c>
      <c r="P384" s="531"/>
      <c r="Q384" s="531"/>
      <c r="R384" s="545"/>
      <c r="S384" s="532"/>
    </row>
    <row r="385" spans="1:19" ht="14.4" customHeight="1" x14ac:dyDescent="0.3">
      <c r="A385" s="526" t="s">
        <v>1823</v>
      </c>
      <c r="B385" s="527" t="s">
        <v>1849</v>
      </c>
      <c r="C385" s="527" t="s">
        <v>502</v>
      </c>
      <c r="D385" s="527" t="s">
        <v>1817</v>
      </c>
      <c r="E385" s="527" t="s">
        <v>1832</v>
      </c>
      <c r="F385" s="527" t="s">
        <v>1987</v>
      </c>
      <c r="G385" s="527" t="s">
        <v>1988</v>
      </c>
      <c r="H385" s="531"/>
      <c r="I385" s="531"/>
      <c r="J385" s="527"/>
      <c r="K385" s="527"/>
      <c r="L385" s="531">
        <v>1</v>
      </c>
      <c r="M385" s="531">
        <v>283</v>
      </c>
      <c r="N385" s="527">
        <v>1</v>
      </c>
      <c r="O385" s="527">
        <v>283</v>
      </c>
      <c r="P385" s="531"/>
      <c r="Q385" s="531"/>
      <c r="R385" s="545"/>
      <c r="S385" s="532"/>
    </row>
    <row r="386" spans="1:19" ht="14.4" customHeight="1" x14ac:dyDescent="0.3">
      <c r="A386" s="526" t="s">
        <v>1823</v>
      </c>
      <c r="B386" s="527" t="s">
        <v>1849</v>
      </c>
      <c r="C386" s="527" t="s">
        <v>502</v>
      </c>
      <c r="D386" s="527" t="s">
        <v>1817</v>
      </c>
      <c r="E386" s="527" t="s">
        <v>1832</v>
      </c>
      <c r="F386" s="527" t="s">
        <v>1989</v>
      </c>
      <c r="G386" s="527" t="s">
        <v>1990</v>
      </c>
      <c r="H386" s="531"/>
      <c r="I386" s="531"/>
      <c r="J386" s="527"/>
      <c r="K386" s="527"/>
      <c r="L386" s="531">
        <v>1</v>
      </c>
      <c r="M386" s="531">
        <v>373</v>
      </c>
      <c r="N386" s="527">
        <v>1</v>
      </c>
      <c r="O386" s="527">
        <v>373</v>
      </c>
      <c r="P386" s="531"/>
      <c r="Q386" s="531"/>
      <c r="R386" s="545"/>
      <c r="S386" s="532"/>
    </row>
    <row r="387" spans="1:19" ht="14.4" customHeight="1" x14ac:dyDescent="0.3">
      <c r="A387" s="526" t="s">
        <v>1823</v>
      </c>
      <c r="B387" s="527" t="s">
        <v>1849</v>
      </c>
      <c r="C387" s="527" t="s">
        <v>502</v>
      </c>
      <c r="D387" s="527" t="s">
        <v>1818</v>
      </c>
      <c r="E387" s="527" t="s">
        <v>1832</v>
      </c>
      <c r="F387" s="527" t="s">
        <v>1939</v>
      </c>
      <c r="G387" s="527" t="s">
        <v>1940</v>
      </c>
      <c r="H387" s="531"/>
      <c r="I387" s="531"/>
      <c r="J387" s="527"/>
      <c r="K387" s="527"/>
      <c r="L387" s="531">
        <v>2</v>
      </c>
      <c r="M387" s="531">
        <v>222</v>
      </c>
      <c r="N387" s="527">
        <v>1</v>
      </c>
      <c r="O387" s="527">
        <v>111</v>
      </c>
      <c r="P387" s="531"/>
      <c r="Q387" s="531"/>
      <c r="R387" s="545"/>
      <c r="S387" s="532"/>
    </row>
    <row r="388" spans="1:19" ht="14.4" customHeight="1" x14ac:dyDescent="0.3">
      <c r="A388" s="526" t="s">
        <v>1823</v>
      </c>
      <c r="B388" s="527" t="s">
        <v>1849</v>
      </c>
      <c r="C388" s="527" t="s">
        <v>502</v>
      </c>
      <c r="D388" s="527" t="s">
        <v>1819</v>
      </c>
      <c r="E388" s="527" t="s">
        <v>1850</v>
      </c>
      <c r="F388" s="527" t="s">
        <v>1852</v>
      </c>
      <c r="G388" s="527" t="s">
        <v>582</v>
      </c>
      <c r="H388" s="531">
        <v>2</v>
      </c>
      <c r="I388" s="531">
        <v>3422.52</v>
      </c>
      <c r="J388" s="527">
        <v>4</v>
      </c>
      <c r="K388" s="527">
        <v>1711.26</v>
      </c>
      <c r="L388" s="531">
        <v>0.5</v>
      </c>
      <c r="M388" s="531">
        <v>855.63</v>
      </c>
      <c r="N388" s="527">
        <v>1</v>
      </c>
      <c r="O388" s="527">
        <v>1711.26</v>
      </c>
      <c r="P388" s="531"/>
      <c r="Q388" s="531"/>
      <c r="R388" s="545"/>
      <c r="S388" s="532"/>
    </row>
    <row r="389" spans="1:19" ht="14.4" customHeight="1" x14ac:dyDescent="0.3">
      <c r="A389" s="526" t="s">
        <v>1823</v>
      </c>
      <c r="B389" s="527" t="s">
        <v>1849</v>
      </c>
      <c r="C389" s="527" t="s">
        <v>502</v>
      </c>
      <c r="D389" s="527" t="s">
        <v>1819</v>
      </c>
      <c r="E389" s="527" t="s">
        <v>1850</v>
      </c>
      <c r="F389" s="527" t="s">
        <v>1853</v>
      </c>
      <c r="G389" s="527" t="s">
        <v>664</v>
      </c>
      <c r="H389" s="531">
        <v>0.33</v>
      </c>
      <c r="I389" s="531">
        <v>843.25</v>
      </c>
      <c r="J389" s="527">
        <v>0.4647593117208082</v>
      </c>
      <c r="K389" s="527">
        <v>2555.30303030303</v>
      </c>
      <c r="L389" s="531">
        <v>0.67</v>
      </c>
      <c r="M389" s="531">
        <v>1814.38</v>
      </c>
      <c r="N389" s="527">
        <v>1</v>
      </c>
      <c r="O389" s="527">
        <v>2708.0298507462685</v>
      </c>
      <c r="P389" s="531">
        <v>0.33</v>
      </c>
      <c r="Q389" s="531">
        <v>893.65</v>
      </c>
      <c r="R389" s="545">
        <v>0.49253739569439692</v>
      </c>
      <c r="S389" s="532">
        <v>2708.030303030303</v>
      </c>
    </row>
    <row r="390" spans="1:19" ht="14.4" customHeight="1" x14ac:dyDescent="0.3">
      <c r="A390" s="526" t="s">
        <v>1823</v>
      </c>
      <c r="B390" s="527" t="s">
        <v>1849</v>
      </c>
      <c r="C390" s="527" t="s">
        <v>502</v>
      </c>
      <c r="D390" s="527" t="s">
        <v>1819</v>
      </c>
      <c r="E390" s="527" t="s">
        <v>1850</v>
      </c>
      <c r="F390" s="527" t="s">
        <v>1854</v>
      </c>
      <c r="G390" s="527" t="s">
        <v>664</v>
      </c>
      <c r="H390" s="531">
        <v>0.2</v>
      </c>
      <c r="I390" s="531">
        <v>1277.6500000000001</v>
      </c>
      <c r="J390" s="527">
        <v>0.18871951669842396</v>
      </c>
      <c r="K390" s="527">
        <v>6388.25</v>
      </c>
      <c r="L390" s="531">
        <v>1</v>
      </c>
      <c r="M390" s="531">
        <v>6770.1</v>
      </c>
      <c r="N390" s="527">
        <v>1</v>
      </c>
      <c r="O390" s="527">
        <v>6770.1</v>
      </c>
      <c r="P390" s="531">
        <v>0.2</v>
      </c>
      <c r="Q390" s="531">
        <v>1354.02</v>
      </c>
      <c r="R390" s="545">
        <v>0.19999999999999998</v>
      </c>
      <c r="S390" s="532">
        <v>6770.0999999999995</v>
      </c>
    </row>
    <row r="391" spans="1:19" ht="14.4" customHeight="1" x14ac:dyDescent="0.3">
      <c r="A391" s="526" t="s">
        <v>1823</v>
      </c>
      <c r="B391" s="527" t="s">
        <v>1849</v>
      </c>
      <c r="C391" s="527" t="s">
        <v>502</v>
      </c>
      <c r="D391" s="527" t="s">
        <v>1819</v>
      </c>
      <c r="E391" s="527" t="s">
        <v>1850</v>
      </c>
      <c r="F391" s="527" t="s">
        <v>1855</v>
      </c>
      <c r="G391" s="527" t="s">
        <v>576</v>
      </c>
      <c r="H391" s="531">
        <v>1.8</v>
      </c>
      <c r="I391" s="531">
        <v>1712.4</v>
      </c>
      <c r="J391" s="527">
        <v>3.4083716486534903</v>
      </c>
      <c r="K391" s="527">
        <v>951.33333333333337</v>
      </c>
      <c r="L391" s="531">
        <v>0.5</v>
      </c>
      <c r="M391" s="531">
        <v>502.41</v>
      </c>
      <c r="N391" s="527">
        <v>1</v>
      </c>
      <c r="O391" s="527">
        <v>1004.82</v>
      </c>
      <c r="P391" s="531">
        <v>1.2</v>
      </c>
      <c r="Q391" s="531">
        <v>1205.78</v>
      </c>
      <c r="R391" s="545">
        <v>2.3999920383750322</v>
      </c>
      <c r="S391" s="532">
        <v>1004.8166666666667</v>
      </c>
    </row>
    <row r="392" spans="1:19" ht="14.4" customHeight="1" x14ac:dyDescent="0.3">
      <c r="A392" s="526" t="s">
        <v>1823</v>
      </c>
      <c r="B392" s="527" t="s">
        <v>1849</v>
      </c>
      <c r="C392" s="527" t="s">
        <v>502</v>
      </c>
      <c r="D392" s="527" t="s">
        <v>1819</v>
      </c>
      <c r="E392" s="527" t="s">
        <v>1850</v>
      </c>
      <c r="F392" s="527" t="s">
        <v>1857</v>
      </c>
      <c r="G392" s="527" t="s">
        <v>1858</v>
      </c>
      <c r="H392" s="531"/>
      <c r="I392" s="531"/>
      <c r="J392" s="527"/>
      <c r="K392" s="527"/>
      <c r="L392" s="531">
        <v>0.05</v>
      </c>
      <c r="M392" s="531">
        <v>233.77</v>
      </c>
      <c r="N392" s="527">
        <v>1</v>
      </c>
      <c r="O392" s="527">
        <v>4675.3999999999996</v>
      </c>
      <c r="P392" s="531"/>
      <c r="Q392" s="531"/>
      <c r="R392" s="545"/>
      <c r="S392" s="532"/>
    </row>
    <row r="393" spans="1:19" ht="14.4" customHeight="1" x14ac:dyDescent="0.3">
      <c r="A393" s="526" t="s">
        <v>1823</v>
      </c>
      <c r="B393" s="527" t="s">
        <v>1849</v>
      </c>
      <c r="C393" s="527" t="s">
        <v>502</v>
      </c>
      <c r="D393" s="527" t="s">
        <v>1819</v>
      </c>
      <c r="E393" s="527" t="s">
        <v>1850</v>
      </c>
      <c r="F393" s="527" t="s">
        <v>1860</v>
      </c>
      <c r="G393" s="527" t="s">
        <v>571</v>
      </c>
      <c r="H393" s="531">
        <v>4</v>
      </c>
      <c r="I393" s="531">
        <v>3731.28</v>
      </c>
      <c r="J393" s="527">
        <v>0.57142857142857151</v>
      </c>
      <c r="K393" s="527">
        <v>932.82</v>
      </c>
      <c r="L393" s="531">
        <v>7</v>
      </c>
      <c r="M393" s="531">
        <v>6529.74</v>
      </c>
      <c r="N393" s="527">
        <v>1</v>
      </c>
      <c r="O393" s="527">
        <v>932.81999999999994</v>
      </c>
      <c r="P393" s="531">
        <v>6</v>
      </c>
      <c r="Q393" s="531">
        <v>5060.76</v>
      </c>
      <c r="R393" s="545">
        <v>0.77503239026362469</v>
      </c>
      <c r="S393" s="532">
        <v>843.46</v>
      </c>
    </row>
    <row r="394" spans="1:19" ht="14.4" customHeight="1" x14ac:dyDescent="0.3">
      <c r="A394" s="526" t="s">
        <v>1823</v>
      </c>
      <c r="B394" s="527" t="s">
        <v>1849</v>
      </c>
      <c r="C394" s="527" t="s">
        <v>502</v>
      </c>
      <c r="D394" s="527" t="s">
        <v>1819</v>
      </c>
      <c r="E394" s="527" t="s">
        <v>1850</v>
      </c>
      <c r="F394" s="527" t="s">
        <v>1862</v>
      </c>
      <c r="G394" s="527" t="s">
        <v>584</v>
      </c>
      <c r="H394" s="531">
        <v>0.1</v>
      </c>
      <c r="I394" s="531">
        <v>442.7</v>
      </c>
      <c r="J394" s="527"/>
      <c r="K394" s="527">
        <v>4427</v>
      </c>
      <c r="L394" s="531"/>
      <c r="M394" s="531"/>
      <c r="N394" s="527"/>
      <c r="O394" s="527"/>
      <c r="P394" s="531">
        <v>0.02</v>
      </c>
      <c r="Q394" s="531">
        <v>90.95</v>
      </c>
      <c r="R394" s="545"/>
      <c r="S394" s="532">
        <v>4547.5</v>
      </c>
    </row>
    <row r="395" spans="1:19" ht="14.4" customHeight="1" x14ac:dyDescent="0.3">
      <c r="A395" s="526" t="s">
        <v>1823</v>
      </c>
      <c r="B395" s="527" t="s">
        <v>1849</v>
      </c>
      <c r="C395" s="527" t="s">
        <v>502</v>
      </c>
      <c r="D395" s="527" t="s">
        <v>1819</v>
      </c>
      <c r="E395" s="527" t="s">
        <v>1850</v>
      </c>
      <c r="F395" s="527" t="s">
        <v>1863</v>
      </c>
      <c r="G395" s="527" t="s">
        <v>584</v>
      </c>
      <c r="H395" s="531"/>
      <c r="I395" s="531"/>
      <c r="J395" s="527"/>
      <c r="K395" s="527"/>
      <c r="L395" s="531"/>
      <c r="M395" s="531"/>
      <c r="N395" s="527"/>
      <c r="O395" s="527"/>
      <c r="P395" s="531">
        <v>0.15000000000000002</v>
      </c>
      <c r="Q395" s="531">
        <v>1364.27</v>
      </c>
      <c r="R395" s="545"/>
      <c r="S395" s="532">
        <v>9095.1333333333314</v>
      </c>
    </row>
    <row r="396" spans="1:19" ht="14.4" customHeight="1" x14ac:dyDescent="0.3">
      <c r="A396" s="526" t="s">
        <v>1823</v>
      </c>
      <c r="B396" s="527" t="s">
        <v>1849</v>
      </c>
      <c r="C396" s="527" t="s">
        <v>502</v>
      </c>
      <c r="D396" s="527" t="s">
        <v>1819</v>
      </c>
      <c r="E396" s="527" t="s">
        <v>1850</v>
      </c>
      <c r="F396" s="527" t="s">
        <v>1864</v>
      </c>
      <c r="G396" s="527" t="s">
        <v>649</v>
      </c>
      <c r="H396" s="531">
        <v>0.2</v>
      </c>
      <c r="I396" s="531">
        <v>389.86</v>
      </c>
      <c r="J396" s="527">
        <v>2</v>
      </c>
      <c r="K396" s="527">
        <v>1949.3</v>
      </c>
      <c r="L396" s="531">
        <v>0.1</v>
      </c>
      <c r="M396" s="531">
        <v>194.93</v>
      </c>
      <c r="N396" s="527">
        <v>1</v>
      </c>
      <c r="O396" s="527">
        <v>1949.3</v>
      </c>
      <c r="P396" s="531">
        <v>0.1</v>
      </c>
      <c r="Q396" s="531">
        <v>194.93</v>
      </c>
      <c r="R396" s="545">
        <v>1</v>
      </c>
      <c r="S396" s="532">
        <v>1949.3</v>
      </c>
    </row>
    <row r="397" spans="1:19" ht="14.4" customHeight="1" x14ac:dyDescent="0.3">
      <c r="A397" s="526" t="s">
        <v>1823</v>
      </c>
      <c r="B397" s="527" t="s">
        <v>1849</v>
      </c>
      <c r="C397" s="527" t="s">
        <v>502</v>
      </c>
      <c r="D397" s="527" t="s">
        <v>1819</v>
      </c>
      <c r="E397" s="527" t="s">
        <v>1850</v>
      </c>
      <c r="F397" s="527" t="s">
        <v>1865</v>
      </c>
      <c r="G397" s="527" t="s">
        <v>584</v>
      </c>
      <c r="H397" s="531">
        <v>0.5</v>
      </c>
      <c r="I397" s="531">
        <v>885.4</v>
      </c>
      <c r="J397" s="527">
        <v>0.83333333333333326</v>
      </c>
      <c r="K397" s="527">
        <v>1770.8</v>
      </c>
      <c r="L397" s="531">
        <v>0.6</v>
      </c>
      <c r="M397" s="531">
        <v>1062.48</v>
      </c>
      <c r="N397" s="527">
        <v>1</v>
      </c>
      <c r="O397" s="527">
        <v>1770.8000000000002</v>
      </c>
      <c r="P397" s="531">
        <v>2.7</v>
      </c>
      <c r="Q397" s="531">
        <v>4911.3999999999996</v>
      </c>
      <c r="R397" s="545">
        <v>4.6225811309389346</v>
      </c>
      <c r="S397" s="532">
        <v>1819.0370370370367</v>
      </c>
    </row>
    <row r="398" spans="1:19" ht="14.4" customHeight="1" x14ac:dyDescent="0.3">
      <c r="A398" s="526" t="s">
        <v>1823</v>
      </c>
      <c r="B398" s="527" t="s">
        <v>1849</v>
      </c>
      <c r="C398" s="527" t="s">
        <v>502</v>
      </c>
      <c r="D398" s="527" t="s">
        <v>1819</v>
      </c>
      <c r="E398" s="527" t="s">
        <v>1850</v>
      </c>
      <c r="F398" s="527" t="s">
        <v>1866</v>
      </c>
      <c r="G398" s="527" t="s">
        <v>578</v>
      </c>
      <c r="H398" s="531">
        <v>0.45</v>
      </c>
      <c r="I398" s="531">
        <v>191.42000000000002</v>
      </c>
      <c r="J398" s="527"/>
      <c r="K398" s="527">
        <v>425.37777777777779</v>
      </c>
      <c r="L398" s="531"/>
      <c r="M398" s="531"/>
      <c r="N398" s="527"/>
      <c r="O398" s="527"/>
      <c r="P398" s="531"/>
      <c r="Q398" s="531"/>
      <c r="R398" s="545"/>
      <c r="S398" s="532"/>
    </row>
    <row r="399" spans="1:19" ht="14.4" customHeight="1" x14ac:dyDescent="0.3">
      <c r="A399" s="526" t="s">
        <v>1823</v>
      </c>
      <c r="B399" s="527" t="s">
        <v>1849</v>
      </c>
      <c r="C399" s="527" t="s">
        <v>502</v>
      </c>
      <c r="D399" s="527" t="s">
        <v>1819</v>
      </c>
      <c r="E399" s="527" t="s">
        <v>1850</v>
      </c>
      <c r="F399" s="527" t="s">
        <v>1867</v>
      </c>
      <c r="G399" s="527" t="s">
        <v>580</v>
      </c>
      <c r="H399" s="531"/>
      <c r="I399" s="531"/>
      <c r="J399" s="527"/>
      <c r="K399" s="527"/>
      <c r="L399" s="531">
        <v>0.05</v>
      </c>
      <c r="M399" s="531">
        <v>45.19</v>
      </c>
      <c r="N399" s="527">
        <v>1</v>
      </c>
      <c r="O399" s="527">
        <v>903.8</v>
      </c>
      <c r="P399" s="531">
        <v>0.05</v>
      </c>
      <c r="Q399" s="531">
        <v>45.19</v>
      </c>
      <c r="R399" s="545">
        <v>1</v>
      </c>
      <c r="S399" s="532">
        <v>903.8</v>
      </c>
    </row>
    <row r="400" spans="1:19" ht="14.4" customHeight="1" x14ac:dyDescent="0.3">
      <c r="A400" s="526" t="s">
        <v>1823</v>
      </c>
      <c r="B400" s="527" t="s">
        <v>1849</v>
      </c>
      <c r="C400" s="527" t="s">
        <v>502</v>
      </c>
      <c r="D400" s="527" t="s">
        <v>1819</v>
      </c>
      <c r="E400" s="527" t="s">
        <v>1850</v>
      </c>
      <c r="F400" s="527" t="s">
        <v>1868</v>
      </c>
      <c r="G400" s="527" t="s">
        <v>584</v>
      </c>
      <c r="H400" s="531">
        <v>0.09</v>
      </c>
      <c r="I400" s="531">
        <v>3010.37</v>
      </c>
      <c r="J400" s="527">
        <v>1.250003114242886</v>
      </c>
      <c r="K400" s="527">
        <v>33448.555555555555</v>
      </c>
      <c r="L400" s="531">
        <v>7.0000000000000007E-2</v>
      </c>
      <c r="M400" s="531">
        <v>2408.29</v>
      </c>
      <c r="N400" s="527">
        <v>1</v>
      </c>
      <c r="O400" s="527">
        <v>34404.142857142855</v>
      </c>
      <c r="P400" s="531">
        <v>6.0000000000000005E-2</v>
      </c>
      <c r="Q400" s="531">
        <v>2328.3599999999997</v>
      </c>
      <c r="R400" s="545">
        <v>0.96681047548260368</v>
      </c>
      <c r="S400" s="532">
        <v>38805.999999999993</v>
      </c>
    </row>
    <row r="401" spans="1:19" ht="14.4" customHeight="1" x14ac:dyDescent="0.3">
      <c r="A401" s="526" t="s">
        <v>1823</v>
      </c>
      <c r="B401" s="527" t="s">
        <v>1849</v>
      </c>
      <c r="C401" s="527" t="s">
        <v>502</v>
      </c>
      <c r="D401" s="527" t="s">
        <v>1819</v>
      </c>
      <c r="E401" s="527" t="s">
        <v>1832</v>
      </c>
      <c r="F401" s="527" t="s">
        <v>1887</v>
      </c>
      <c r="G401" s="527" t="s">
        <v>1888</v>
      </c>
      <c r="H401" s="531"/>
      <c r="I401" s="531"/>
      <c r="J401" s="527"/>
      <c r="K401" s="527"/>
      <c r="L401" s="531">
        <v>1</v>
      </c>
      <c r="M401" s="531">
        <v>205</v>
      </c>
      <c r="N401" s="527">
        <v>1</v>
      </c>
      <c r="O401" s="527">
        <v>205</v>
      </c>
      <c r="P401" s="531"/>
      <c r="Q401" s="531"/>
      <c r="R401" s="545"/>
      <c r="S401" s="532"/>
    </row>
    <row r="402" spans="1:19" ht="14.4" customHeight="1" x14ac:dyDescent="0.3">
      <c r="A402" s="526" t="s">
        <v>1823</v>
      </c>
      <c r="B402" s="527" t="s">
        <v>1849</v>
      </c>
      <c r="C402" s="527" t="s">
        <v>502</v>
      </c>
      <c r="D402" s="527" t="s">
        <v>1819</v>
      </c>
      <c r="E402" s="527" t="s">
        <v>1832</v>
      </c>
      <c r="F402" s="527" t="s">
        <v>1891</v>
      </c>
      <c r="G402" s="527" t="s">
        <v>1892</v>
      </c>
      <c r="H402" s="531">
        <v>34</v>
      </c>
      <c r="I402" s="531">
        <v>7038</v>
      </c>
      <c r="J402" s="527">
        <v>0.971830985915493</v>
      </c>
      <c r="K402" s="527">
        <v>207</v>
      </c>
      <c r="L402" s="531">
        <v>34</v>
      </c>
      <c r="M402" s="531">
        <v>7242</v>
      </c>
      <c r="N402" s="527">
        <v>1</v>
      </c>
      <c r="O402" s="527">
        <v>213</v>
      </c>
      <c r="P402" s="531">
        <v>21</v>
      </c>
      <c r="Q402" s="531">
        <v>4473</v>
      </c>
      <c r="R402" s="545">
        <v>0.61764705882352944</v>
      </c>
      <c r="S402" s="532">
        <v>213</v>
      </c>
    </row>
    <row r="403" spans="1:19" ht="14.4" customHeight="1" x14ac:dyDescent="0.3">
      <c r="A403" s="526" t="s">
        <v>1823</v>
      </c>
      <c r="B403" s="527" t="s">
        <v>1849</v>
      </c>
      <c r="C403" s="527" t="s">
        <v>502</v>
      </c>
      <c r="D403" s="527" t="s">
        <v>1819</v>
      </c>
      <c r="E403" s="527" t="s">
        <v>1832</v>
      </c>
      <c r="F403" s="527" t="s">
        <v>1893</v>
      </c>
      <c r="G403" s="527" t="s">
        <v>1894</v>
      </c>
      <c r="H403" s="531">
        <v>34</v>
      </c>
      <c r="I403" s="531">
        <v>5134</v>
      </c>
      <c r="J403" s="527">
        <v>0.7200561009817672</v>
      </c>
      <c r="K403" s="527">
        <v>151</v>
      </c>
      <c r="L403" s="531">
        <v>46</v>
      </c>
      <c r="M403" s="531">
        <v>7130</v>
      </c>
      <c r="N403" s="527">
        <v>1</v>
      </c>
      <c r="O403" s="527">
        <v>155</v>
      </c>
      <c r="P403" s="531">
        <v>50</v>
      </c>
      <c r="Q403" s="531">
        <v>7750</v>
      </c>
      <c r="R403" s="545">
        <v>1.0869565217391304</v>
      </c>
      <c r="S403" s="532">
        <v>155</v>
      </c>
    </row>
    <row r="404" spans="1:19" ht="14.4" customHeight="1" x14ac:dyDescent="0.3">
      <c r="A404" s="526" t="s">
        <v>1823</v>
      </c>
      <c r="B404" s="527" t="s">
        <v>1849</v>
      </c>
      <c r="C404" s="527" t="s">
        <v>502</v>
      </c>
      <c r="D404" s="527" t="s">
        <v>1819</v>
      </c>
      <c r="E404" s="527" t="s">
        <v>1832</v>
      </c>
      <c r="F404" s="527" t="s">
        <v>1895</v>
      </c>
      <c r="G404" s="527" t="s">
        <v>1896</v>
      </c>
      <c r="H404" s="531">
        <v>49</v>
      </c>
      <c r="I404" s="531">
        <v>8967</v>
      </c>
      <c r="J404" s="527">
        <v>1.2618913594145793</v>
      </c>
      <c r="K404" s="527">
        <v>183</v>
      </c>
      <c r="L404" s="531">
        <v>38</v>
      </c>
      <c r="M404" s="531">
        <v>7106</v>
      </c>
      <c r="N404" s="527">
        <v>1</v>
      </c>
      <c r="O404" s="527">
        <v>187</v>
      </c>
      <c r="P404" s="531">
        <v>49</v>
      </c>
      <c r="Q404" s="531">
        <v>9163</v>
      </c>
      <c r="R404" s="545">
        <v>1.2894736842105263</v>
      </c>
      <c r="S404" s="532">
        <v>187</v>
      </c>
    </row>
    <row r="405" spans="1:19" ht="14.4" customHeight="1" x14ac:dyDescent="0.3">
      <c r="A405" s="526" t="s">
        <v>1823</v>
      </c>
      <c r="B405" s="527" t="s">
        <v>1849</v>
      </c>
      <c r="C405" s="527" t="s">
        <v>502</v>
      </c>
      <c r="D405" s="527" t="s">
        <v>1819</v>
      </c>
      <c r="E405" s="527" t="s">
        <v>1832</v>
      </c>
      <c r="F405" s="527" t="s">
        <v>1897</v>
      </c>
      <c r="G405" s="527" t="s">
        <v>1898</v>
      </c>
      <c r="H405" s="531">
        <v>19</v>
      </c>
      <c r="I405" s="531">
        <v>2375</v>
      </c>
      <c r="J405" s="527">
        <v>0.54572610294117652</v>
      </c>
      <c r="K405" s="527">
        <v>125</v>
      </c>
      <c r="L405" s="531">
        <v>34</v>
      </c>
      <c r="M405" s="531">
        <v>4352</v>
      </c>
      <c r="N405" s="527">
        <v>1</v>
      </c>
      <c r="O405" s="527">
        <v>128</v>
      </c>
      <c r="P405" s="531">
        <v>22</v>
      </c>
      <c r="Q405" s="531">
        <v>2816</v>
      </c>
      <c r="R405" s="545">
        <v>0.6470588235294118</v>
      </c>
      <c r="S405" s="532">
        <v>128</v>
      </c>
    </row>
    <row r="406" spans="1:19" ht="14.4" customHeight="1" x14ac:dyDescent="0.3">
      <c r="A406" s="526" t="s">
        <v>1823</v>
      </c>
      <c r="B406" s="527" t="s">
        <v>1849</v>
      </c>
      <c r="C406" s="527" t="s">
        <v>502</v>
      </c>
      <c r="D406" s="527" t="s">
        <v>1819</v>
      </c>
      <c r="E406" s="527" t="s">
        <v>1832</v>
      </c>
      <c r="F406" s="527" t="s">
        <v>1899</v>
      </c>
      <c r="G406" s="527" t="s">
        <v>1900</v>
      </c>
      <c r="H406" s="531">
        <v>154</v>
      </c>
      <c r="I406" s="531">
        <v>33726</v>
      </c>
      <c r="J406" s="527">
        <v>0.81750090898072958</v>
      </c>
      <c r="K406" s="527">
        <v>219</v>
      </c>
      <c r="L406" s="531">
        <v>185</v>
      </c>
      <c r="M406" s="531">
        <v>41255</v>
      </c>
      <c r="N406" s="527">
        <v>1</v>
      </c>
      <c r="O406" s="527">
        <v>223</v>
      </c>
      <c r="P406" s="531">
        <v>29</v>
      </c>
      <c r="Q406" s="531">
        <v>6467</v>
      </c>
      <c r="R406" s="545">
        <v>0.15675675675675677</v>
      </c>
      <c r="S406" s="532">
        <v>223</v>
      </c>
    </row>
    <row r="407" spans="1:19" ht="14.4" customHeight="1" x14ac:dyDescent="0.3">
      <c r="A407" s="526" t="s">
        <v>1823</v>
      </c>
      <c r="B407" s="527" t="s">
        <v>1849</v>
      </c>
      <c r="C407" s="527" t="s">
        <v>502</v>
      </c>
      <c r="D407" s="527" t="s">
        <v>1819</v>
      </c>
      <c r="E407" s="527" t="s">
        <v>1832</v>
      </c>
      <c r="F407" s="527" t="s">
        <v>1901</v>
      </c>
      <c r="G407" s="527" t="s">
        <v>1902</v>
      </c>
      <c r="H407" s="531">
        <v>11</v>
      </c>
      <c r="I407" s="531">
        <v>2409</v>
      </c>
      <c r="J407" s="527">
        <v>0.83097619868920314</v>
      </c>
      <c r="K407" s="527">
        <v>219</v>
      </c>
      <c r="L407" s="531">
        <v>13</v>
      </c>
      <c r="M407" s="531">
        <v>2899</v>
      </c>
      <c r="N407" s="527">
        <v>1</v>
      </c>
      <c r="O407" s="527">
        <v>223</v>
      </c>
      <c r="P407" s="531">
        <v>12</v>
      </c>
      <c r="Q407" s="531">
        <v>2676</v>
      </c>
      <c r="R407" s="545">
        <v>0.92307692307692313</v>
      </c>
      <c r="S407" s="532">
        <v>223</v>
      </c>
    </row>
    <row r="408" spans="1:19" ht="14.4" customHeight="1" x14ac:dyDescent="0.3">
      <c r="A408" s="526" t="s">
        <v>1823</v>
      </c>
      <c r="B408" s="527" t="s">
        <v>1849</v>
      </c>
      <c r="C408" s="527" t="s">
        <v>502</v>
      </c>
      <c r="D408" s="527" t="s">
        <v>1819</v>
      </c>
      <c r="E408" s="527" t="s">
        <v>1832</v>
      </c>
      <c r="F408" s="527" t="s">
        <v>1905</v>
      </c>
      <c r="G408" s="527" t="s">
        <v>1906</v>
      </c>
      <c r="H408" s="531">
        <v>58</v>
      </c>
      <c r="I408" s="531">
        <v>12818</v>
      </c>
      <c r="J408" s="527">
        <v>0.82563607085346213</v>
      </c>
      <c r="K408" s="527">
        <v>221</v>
      </c>
      <c r="L408" s="531">
        <v>69</v>
      </c>
      <c r="M408" s="531">
        <v>15525</v>
      </c>
      <c r="N408" s="527">
        <v>1</v>
      </c>
      <c r="O408" s="527">
        <v>225</v>
      </c>
      <c r="P408" s="531">
        <v>80</v>
      </c>
      <c r="Q408" s="531">
        <v>18000</v>
      </c>
      <c r="R408" s="545">
        <v>1.1594202898550725</v>
      </c>
      <c r="S408" s="532">
        <v>225</v>
      </c>
    </row>
    <row r="409" spans="1:19" ht="14.4" customHeight="1" x14ac:dyDescent="0.3">
      <c r="A409" s="526" t="s">
        <v>1823</v>
      </c>
      <c r="B409" s="527" t="s">
        <v>1849</v>
      </c>
      <c r="C409" s="527" t="s">
        <v>502</v>
      </c>
      <c r="D409" s="527" t="s">
        <v>1819</v>
      </c>
      <c r="E409" s="527" t="s">
        <v>1832</v>
      </c>
      <c r="F409" s="527" t="s">
        <v>1907</v>
      </c>
      <c r="G409" s="527" t="s">
        <v>1908</v>
      </c>
      <c r="H409" s="531">
        <v>3</v>
      </c>
      <c r="I409" s="531">
        <v>1839</v>
      </c>
      <c r="J409" s="527"/>
      <c r="K409" s="527">
        <v>613</v>
      </c>
      <c r="L409" s="531"/>
      <c r="M409" s="531"/>
      <c r="N409" s="527"/>
      <c r="O409" s="527"/>
      <c r="P409" s="531">
        <v>1</v>
      </c>
      <c r="Q409" s="531">
        <v>626</v>
      </c>
      <c r="R409" s="545"/>
      <c r="S409" s="532">
        <v>626</v>
      </c>
    </row>
    <row r="410" spans="1:19" ht="14.4" customHeight="1" x14ac:dyDescent="0.3">
      <c r="A410" s="526" t="s">
        <v>1823</v>
      </c>
      <c r="B410" s="527" t="s">
        <v>1849</v>
      </c>
      <c r="C410" s="527" t="s">
        <v>502</v>
      </c>
      <c r="D410" s="527" t="s">
        <v>1819</v>
      </c>
      <c r="E410" s="527" t="s">
        <v>1832</v>
      </c>
      <c r="F410" s="527" t="s">
        <v>1915</v>
      </c>
      <c r="G410" s="527" t="s">
        <v>1916</v>
      </c>
      <c r="H410" s="531"/>
      <c r="I410" s="531"/>
      <c r="J410" s="527"/>
      <c r="K410" s="527"/>
      <c r="L410" s="531"/>
      <c r="M410" s="531"/>
      <c r="N410" s="527"/>
      <c r="O410" s="527"/>
      <c r="P410" s="531">
        <v>1</v>
      </c>
      <c r="Q410" s="531">
        <v>484</v>
      </c>
      <c r="R410" s="545"/>
      <c r="S410" s="532">
        <v>484</v>
      </c>
    </row>
    <row r="411" spans="1:19" ht="14.4" customHeight="1" x14ac:dyDescent="0.3">
      <c r="A411" s="526" t="s">
        <v>1823</v>
      </c>
      <c r="B411" s="527" t="s">
        <v>1849</v>
      </c>
      <c r="C411" s="527" t="s">
        <v>502</v>
      </c>
      <c r="D411" s="527" t="s">
        <v>1819</v>
      </c>
      <c r="E411" s="527" t="s">
        <v>1832</v>
      </c>
      <c r="F411" s="527" t="s">
        <v>1923</v>
      </c>
      <c r="G411" s="527" t="s">
        <v>1924</v>
      </c>
      <c r="H411" s="531">
        <v>53</v>
      </c>
      <c r="I411" s="531">
        <v>17861</v>
      </c>
      <c r="J411" s="527">
        <v>1.0785628019323672</v>
      </c>
      <c r="K411" s="527">
        <v>337</v>
      </c>
      <c r="L411" s="531">
        <v>48</v>
      </c>
      <c r="M411" s="531">
        <v>16560</v>
      </c>
      <c r="N411" s="527">
        <v>1</v>
      </c>
      <c r="O411" s="527">
        <v>345</v>
      </c>
      <c r="P411" s="531">
        <v>76</v>
      </c>
      <c r="Q411" s="531">
        <v>26220</v>
      </c>
      <c r="R411" s="545">
        <v>1.5833333333333333</v>
      </c>
      <c r="S411" s="532">
        <v>345</v>
      </c>
    </row>
    <row r="412" spans="1:19" ht="14.4" customHeight="1" x14ac:dyDescent="0.3">
      <c r="A412" s="526" t="s">
        <v>1823</v>
      </c>
      <c r="B412" s="527" t="s">
        <v>1849</v>
      </c>
      <c r="C412" s="527" t="s">
        <v>502</v>
      </c>
      <c r="D412" s="527" t="s">
        <v>1819</v>
      </c>
      <c r="E412" s="527" t="s">
        <v>1832</v>
      </c>
      <c r="F412" s="527" t="s">
        <v>1925</v>
      </c>
      <c r="G412" s="527" t="s">
        <v>1926</v>
      </c>
      <c r="H412" s="531">
        <v>8</v>
      </c>
      <c r="I412" s="531">
        <v>6696</v>
      </c>
      <c r="J412" s="527">
        <v>1.2798165137614679</v>
      </c>
      <c r="K412" s="527">
        <v>837</v>
      </c>
      <c r="L412" s="531">
        <v>6</v>
      </c>
      <c r="M412" s="531">
        <v>5232</v>
      </c>
      <c r="N412" s="527">
        <v>1</v>
      </c>
      <c r="O412" s="527">
        <v>872</v>
      </c>
      <c r="P412" s="531">
        <v>2</v>
      </c>
      <c r="Q412" s="531">
        <v>1746</v>
      </c>
      <c r="R412" s="545">
        <v>0.33371559633027525</v>
      </c>
      <c r="S412" s="532">
        <v>873</v>
      </c>
    </row>
    <row r="413" spans="1:19" ht="14.4" customHeight="1" x14ac:dyDescent="0.3">
      <c r="A413" s="526" t="s">
        <v>1823</v>
      </c>
      <c r="B413" s="527" t="s">
        <v>1849</v>
      </c>
      <c r="C413" s="527" t="s">
        <v>502</v>
      </c>
      <c r="D413" s="527" t="s">
        <v>1819</v>
      </c>
      <c r="E413" s="527" t="s">
        <v>1832</v>
      </c>
      <c r="F413" s="527" t="s">
        <v>1929</v>
      </c>
      <c r="G413" s="527" t="s">
        <v>1930</v>
      </c>
      <c r="H413" s="531">
        <v>3</v>
      </c>
      <c r="I413" s="531">
        <v>3843</v>
      </c>
      <c r="J413" s="527">
        <v>1.4860788863109049</v>
      </c>
      <c r="K413" s="527">
        <v>1281</v>
      </c>
      <c r="L413" s="531">
        <v>2</v>
      </c>
      <c r="M413" s="531">
        <v>2586</v>
      </c>
      <c r="N413" s="527">
        <v>1</v>
      </c>
      <c r="O413" s="527">
        <v>1293</v>
      </c>
      <c r="P413" s="531">
        <v>3</v>
      </c>
      <c r="Q413" s="531">
        <v>3882</v>
      </c>
      <c r="R413" s="545">
        <v>1.5011600928074247</v>
      </c>
      <c r="S413" s="532">
        <v>1294</v>
      </c>
    </row>
    <row r="414" spans="1:19" ht="14.4" customHeight="1" x14ac:dyDescent="0.3">
      <c r="A414" s="526" t="s">
        <v>1823</v>
      </c>
      <c r="B414" s="527" t="s">
        <v>1849</v>
      </c>
      <c r="C414" s="527" t="s">
        <v>502</v>
      </c>
      <c r="D414" s="527" t="s">
        <v>1819</v>
      </c>
      <c r="E414" s="527" t="s">
        <v>1832</v>
      </c>
      <c r="F414" s="527" t="s">
        <v>1931</v>
      </c>
      <c r="G414" s="527" t="s">
        <v>1932</v>
      </c>
      <c r="H414" s="531">
        <v>3</v>
      </c>
      <c r="I414" s="531">
        <v>3501</v>
      </c>
      <c r="J414" s="527">
        <v>1.4872557349192863</v>
      </c>
      <c r="K414" s="527">
        <v>1167</v>
      </c>
      <c r="L414" s="531">
        <v>2</v>
      </c>
      <c r="M414" s="531">
        <v>2354</v>
      </c>
      <c r="N414" s="527">
        <v>1</v>
      </c>
      <c r="O414" s="527">
        <v>1177</v>
      </c>
      <c r="P414" s="531">
        <v>2</v>
      </c>
      <c r="Q414" s="531">
        <v>2356</v>
      </c>
      <c r="R414" s="545">
        <v>1.0008496176720476</v>
      </c>
      <c r="S414" s="532">
        <v>1178</v>
      </c>
    </row>
    <row r="415" spans="1:19" ht="14.4" customHeight="1" x14ac:dyDescent="0.3">
      <c r="A415" s="526" t="s">
        <v>1823</v>
      </c>
      <c r="B415" s="527" t="s">
        <v>1849</v>
      </c>
      <c r="C415" s="527" t="s">
        <v>502</v>
      </c>
      <c r="D415" s="527" t="s">
        <v>1819</v>
      </c>
      <c r="E415" s="527" t="s">
        <v>1832</v>
      </c>
      <c r="F415" s="527" t="s">
        <v>1933</v>
      </c>
      <c r="G415" s="527" t="s">
        <v>1934</v>
      </c>
      <c r="H415" s="531">
        <v>82</v>
      </c>
      <c r="I415" s="531">
        <v>416232</v>
      </c>
      <c r="J415" s="527">
        <v>0.84960044089280795</v>
      </c>
      <c r="K415" s="527">
        <v>5076</v>
      </c>
      <c r="L415" s="531">
        <v>95</v>
      </c>
      <c r="M415" s="531">
        <v>489915</v>
      </c>
      <c r="N415" s="527">
        <v>1</v>
      </c>
      <c r="O415" s="527">
        <v>5157</v>
      </c>
      <c r="P415" s="531">
        <v>97</v>
      </c>
      <c r="Q415" s="531">
        <v>500229</v>
      </c>
      <c r="R415" s="545">
        <v>1.0210526315789474</v>
      </c>
      <c r="S415" s="532">
        <v>5157</v>
      </c>
    </row>
    <row r="416" spans="1:19" ht="14.4" customHeight="1" x14ac:dyDescent="0.3">
      <c r="A416" s="526" t="s">
        <v>1823</v>
      </c>
      <c r="B416" s="527" t="s">
        <v>1849</v>
      </c>
      <c r="C416" s="527" t="s">
        <v>502</v>
      </c>
      <c r="D416" s="527" t="s">
        <v>1819</v>
      </c>
      <c r="E416" s="527" t="s">
        <v>1832</v>
      </c>
      <c r="F416" s="527" t="s">
        <v>1937</v>
      </c>
      <c r="G416" s="527" t="s">
        <v>1938</v>
      </c>
      <c r="H416" s="531">
        <v>1</v>
      </c>
      <c r="I416" s="531">
        <v>5516</v>
      </c>
      <c r="J416" s="527">
        <v>0.4907473309608541</v>
      </c>
      <c r="K416" s="527">
        <v>5516</v>
      </c>
      <c r="L416" s="531">
        <v>2</v>
      </c>
      <c r="M416" s="531">
        <v>11240</v>
      </c>
      <c r="N416" s="527">
        <v>1</v>
      </c>
      <c r="O416" s="527">
        <v>5620</v>
      </c>
      <c r="P416" s="531">
        <v>2</v>
      </c>
      <c r="Q416" s="531">
        <v>11240</v>
      </c>
      <c r="R416" s="545">
        <v>1</v>
      </c>
      <c r="S416" s="532">
        <v>5620</v>
      </c>
    </row>
    <row r="417" spans="1:19" ht="14.4" customHeight="1" x14ac:dyDescent="0.3">
      <c r="A417" s="526" t="s">
        <v>1823</v>
      </c>
      <c r="B417" s="527" t="s">
        <v>1849</v>
      </c>
      <c r="C417" s="527" t="s">
        <v>502</v>
      </c>
      <c r="D417" s="527" t="s">
        <v>1819</v>
      </c>
      <c r="E417" s="527" t="s">
        <v>1832</v>
      </c>
      <c r="F417" s="527" t="s">
        <v>1939</v>
      </c>
      <c r="G417" s="527" t="s">
        <v>1940</v>
      </c>
      <c r="H417" s="531"/>
      <c r="I417" s="531"/>
      <c r="J417" s="527"/>
      <c r="K417" s="527"/>
      <c r="L417" s="531">
        <v>1</v>
      </c>
      <c r="M417" s="531">
        <v>111</v>
      </c>
      <c r="N417" s="527">
        <v>1</v>
      </c>
      <c r="O417" s="527">
        <v>111</v>
      </c>
      <c r="P417" s="531">
        <v>1</v>
      </c>
      <c r="Q417" s="531">
        <v>111</v>
      </c>
      <c r="R417" s="545">
        <v>1</v>
      </c>
      <c r="S417" s="532">
        <v>111</v>
      </c>
    </row>
    <row r="418" spans="1:19" ht="14.4" customHeight="1" x14ac:dyDescent="0.3">
      <c r="A418" s="526" t="s">
        <v>1823</v>
      </c>
      <c r="B418" s="527" t="s">
        <v>1849</v>
      </c>
      <c r="C418" s="527" t="s">
        <v>502</v>
      </c>
      <c r="D418" s="527" t="s">
        <v>1819</v>
      </c>
      <c r="E418" s="527" t="s">
        <v>1832</v>
      </c>
      <c r="F418" s="527" t="s">
        <v>1941</v>
      </c>
      <c r="G418" s="527" t="s">
        <v>1942</v>
      </c>
      <c r="H418" s="531">
        <v>178</v>
      </c>
      <c r="I418" s="531">
        <v>31150</v>
      </c>
      <c r="J418" s="527">
        <v>0.98317709812833376</v>
      </c>
      <c r="K418" s="527">
        <v>175</v>
      </c>
      <c r="L418" s="531">
        <v>179</v>
      </c>
      <c r="M418" s="531">
        <v>31683</v>
      </c>
      <c r="N418" s="527">
        <v>1</v>
      </c>
      <c r="O418" s="527">
        <v>177</v>
      </c>
      <c r="P418" s="531">
        <v>185</v>
      </c>
      <c r="Q418" s="531">
        <v>32745</v>
      </c>
      <c r="R418" s="545">
        <v>1.0335195530726258</v>
      </c>
      <c r="S418" s="532">
        <v>177</v>
      </c>
    </row>
    <row r="419" spans="1:19" ht="14.4" customHeight="1" x14ac:dyDescent="0.3">
      <c r="A419" s="526" t="s">
        <v>1823</v>
      </c>
      <c r="B419" s="527" t="s">
        <v>1849</v>
      </c>
      <c r="C419" s="527" t="s">
        <v>502</v>
      </c>
      <c r="D419" s="527" t="s">
        <v>1819</v>
      </c>
      <c r="E419" s="527" t="s">
        <v>1832</v>
      </c>
      <c r="F419" s="527" t="s">
        <v>1943</v>
      </c>
      <c r="G419" s="527" t="s">
        <v>1944</v>
      </c>
      <c r="H419" s="531">
        <v>48</v>
      </c>
      <c r="I419" s="531">
        <v>96048</v>
      </c>
      <c r="J419" s="527">
        <v>1.0906613372093024</v>
      </c>
      <c r="K419" s="527">
        <v>2001</v>
      </c>
      <c r="L419" s="531">
        <v>43</v>
      </c>
      <c r="M419" s="531">
        <v>88064</v>
      </c>
      <c r="N419" s="527">
        <v>1</v>
      </c>
      <c r="O419" s="527">
        <v>2048</v>
      </c>
      <c r="P419" s="531">
        <v>61</v>
      </c>
      <c r="Q419" s="531">
        <v>124989</v>
      </c>
      <c r="R419" s="545">
        <v>1.4192973292151163</v>
      </c>
      <c r="S419" s="532">
        <v>2049</v>
      </c>
    </row>
    <row r="420" spans="1:19" ht="14.4" customHeight="1" x14ac:dyDescent="0.3">
      <c r="A420" s="526" t="s">
        <v>1823</v>
      </c>
      <c r="B420" s="527" t="s">
        <v>1849</v>
      </c>
      <c r="C420" s="527" t="s">
        <v>502</v>
      </c>
      <c r="D420" s="527" t="s">
        <v>1819</v>
      </c>
      <c r="E420" s="527" t="s">
        <v>1832</v>
      </c>
      <c r="F420" s="527" t="s">
        <v>1945</v>
      </c>
      <c r="G420" s="527" t="s">
        <v>1946</v>
      </c>
      <c r="H420" s="531">
        <v>53</v>
      </c>
      <c r="I420" s="531">
        <v>17861</v>
      </c>
      <c r="J420" s="527">
        <v>1.4380837359098229</v>
      </c>
      <c r="K420" s="527">
        <v>337</v>
      </c>
      <c r="L420" s="531">
        <v>36</v>
      </c>
      <c r="M420" s="531">
        <v>12420</v>
      </c>
      <c r="N420" s="527">
        <v>1</v>
      </c>
      <c r="O420" s="527">
        <v>345</v>
      </c>
      <c r="P420" s="531">
        <v>73</v>
      </c>
      <c r="Q420" s="531">
        <v>25185</v>
      </c>
      <c r="R420" s="545">
        <v>2.0277777777777777</v>
      </c>
      <c r="S420" s="532">
        <v>345</v>
      </c>
    </row>
    <row r="421" spans="1:19" ht="14.4" customHeight="1" x14ac:dyDescent="0.3">
      <c r="A421" s="526" t="s">
        <v>1823</v>
      </c>
      <c r="B421" s="527" t="s">
        <v>1849</v>
      </c>
      <c r="C421" s="527" t="s">
        <v>502</v>
      </c>
      <c r="D421" s="527" t="s">
        <v>1819</v>
      </c>
      <c r="E421" s="527" t="s">
        <v>1832</v>
      </c>
      <c r="F421" s="527" t="s">
        <v>1947</v>
      </c>
      <c r="G421" s="527" t="s">
        <v>1948</v>
      </c>
      <c r="H421" s="531">
        <v>2</v>
      </c>
      <c r="I421" s="531">
        <v>590</v>
      </c>
      <c r="J421" s="527">
        <v>0.64060803474484251</v>
      </c>
      <c r="K421" s="527">
        <v>295</v>
      </c>
      <c r="L421" s="531">
        <v>3</v>
      </c>
      <c r="M421" s="531">
        <v>921</v>
      </c>
      <c r="N421" s="527">
        <v>1</v>
      </c>
      <c r="O421" s="527">
        <v>307</v>
      </c>
      <c r="P421" s="531">
        <v>5</v>
      </c>
      <c r="Q421" s="531">
        <v>1540</v>
      </c>
      <c r="R421" s="545">
        <v>1.6720955483170468</v>
      </c>
      <c r="S421" s="532">
        <v>308</v>
      </c>
    </row>
    <row r="422" spans="1:19" ht="14.4" customHeight="1" x14ac:dyDescent="0.3">
      <c r="A422" s="526" t="s">
        <v>1823</v>
      </c>
      <c r="B422" s="527" t="s">
        <v>1849</v>
      </c>
      <c r="C422" s="527" t="s">
        <v>502</v>
      </c>
      <c r="D422" s="527" t="s">
        <v>1819</v>
      </c>
      <c r="E422" s="527" t="s">
        <v>1832</v>
      </c>
      <c r="F422" s="527" t="s">
        <v>1949</v>
      </c>
      <c r="G422" s="527" t="s">
        <v>1950</v>
      </c>
      <c r="H422" s="531">
        <v>10</v>
      </c>
      <c r="I422" s="531">
        <v>26960</v>
      </c>
      <c r="J422" s="527">
        <v>0.70384294068504594</v>
      </c>
      <c r="K422" s="527">
        <v>2696</v>
      </c>
      <c r="L422" s="531">
        <v>14</v>
      </c>
      <c r="M422" s="531">
        <v>38304</v>
      </c>
      <c r="N422" s="527">
        <v>1</v>
      </c>
      <c r="O422" s="527">
        <v>2736</v>
      </c>
      <c r="P422" s="531">
        <v>8</v>
      </c>
      <c r="Q422" s="531">
        <v>21896</v>
      </c>
      <c r="R422" s="545">
        <v>0.57163742690058483</v>
      </c>
      <c r="S422" s="532">
        <v>2737</v>
      </c>
    </row>
    <row r="423" spans="1:19" ht="14.4" customHeight="1" x14ac:dyDescent="0.3">
      <c r="A423" s="526" t="s">
        <v>1823</v>
      </c>
      <c r="B423" s="527" t="s">
        <v>1849</v>
      </c>
      <c r="C423" s="527" t="s">
        <v>502</v>
      </c>
      <c r="D423" s="527" t="s">
        <v>1819</v>
      </c>
      <c r="E423" s="527" t="s">
        <v>1832</v>
      </c>
      <c r="F423" s="527" t="s">
        <v>1951</v>
      </c>
      <c r="G423" s="527" t="s">
        <v>1952</v>
      </c>
      <c r="H423" s="531"/>
      <c r="I423" s="531"/>
      <c r="J423" s="527"/>
      <c r="K423" s="527"/>
      <c r="L423" s="531">
        <v>1</v>
      </c>
      <c r="M423" s="531">
        <v>5269</v>
      </c>
      <c r="N423" s="527">
        <v>1</v>
      </c>
      <c r="O423" s="527">
        <v>5269</v>
      </c>
      <c r="P423" s="531"/>
      <c r="Q423" s="531"/>
      <c r="R423" s="545"/>
      <c r="S423" s="532"/>
    </row>
    <row r="424" spans="1:19" ht="14.4" customHeight="1" x14ac:dyDescent="0.3">
      <c r="A424" s="526" t="s">
        <v>1823</v>
      </c>
      <c r="B424" s="527" t="s">
        <v>1849</v>
      </c>
      <c r="C424" s="527" t="s">
        <v>502</v>
      </c>
      <c r="D424" s="527" t="s">
        <v>1819</v>
      </c>
      <c r="E424" s="527" t="s">
        <v>1832</v>
      </c>
      <c r="F424" s="527" t="s">
        <v>1953</v>
      </c>
      <c r="G424" s="527" t="s">
        <v>1954</v>
      </c>
      <c r="H424" s="531"/>
      <c r="I424" s="531"/>
      <c r="J424" s="527"/>
      <c r="K424" s="527"/>
      <c r="L424" s="531"/>
      <c r="M424" s="531"/>
      <c r="N424" s="527"/>
      <c r="O424" s="527"/>
      <c r="P424" s="531">
        <v>1</v>
      </c>
      <c r="Q424" s="531">
        <v>154</v>
      </c>
      <c r="R424" s="545"/>
      <c r="S424" s="532">
        <v>154</v>
      </c>
    </row>
    <row r="425" spans="1:19" ht="14.4" customHeight="1" x14ac:dyDescent="0.3">
      <c r="A425" s="526" t="s">
        <v>1823</v>
      </c>
      <c r="B425" s="527" t="s">
        <v>1849</v>
      </c>
      <c r="C425" s="527" t="s">
        <v>502</v>
      </c>
      <c r="D425" s="527" t="s">
        <v>1819</v>
      </c>
      <c r="E425" s="527" t="s">
        <v>1832</v>
      </c>
      <c r="F425" s="527" t="s">
        <v>1955</v>
      </c>
      <c r="G425" s="527" t="s">
        <v>1956</v>
      </c>
      <c r="H425" s="531">
        <v>3</v>
      </c>
      <c r="I425" s="531">
        <v>1986</v>
      </c>
      <c r="J425" s="527"/>
      <c r="K425" s="527">
        <v>662</v>
      </c>
      <c r="L425" s="531"/>
      <c r="M425" s="531"/>
      <c r="N425" s="527"/>
      <c r="O425" s="527"/>
      <c r="P425" s="531"/>
      <c r="Q425" s="531"/>
      <c r="R425" s="545"/>
      <c r="S425" s="532"/>
    </row>
    <row r="426" spans="1:19" ht="14.4" customHeight="1" x14ac:dyDescent="0.3">
      <c r="A426" s="526" t="s">
        <v>1823</v>
      </c>
      <c r="B426" s="527" t="s">
        <v>1849</v>
      </c>
      <c r="C426" s="527" t="s">
        <v>502</v>
      </c>
      <c r="D426" s="527" t="s">
        <v>1819</v>
      </c>
      <c r="E426" s="527" t="s">
        <v>1832</v>
      </c>
      <c r="F426" s="527" t="s">
        <v>1959</v>
      </c>
      <c r="G426" s="527" t="s">
        <v>1960</v>
      </c>
      <c r="H426" s="531">
        <v>86</v>
      </c>
      <c r="I426" s="531">
        <v>12986</v>
      </c>
      <c r="J426" s="527">
        <v>0.95205278592375364</v>
      </c>
      <c r="K426" s="527">
        <v>151</v>
      </c>
      <c r="L426" s="531">
        <v>88</v>
      </c>
      <c r="M426" s="531">
        <v>13640</v>
      </c>
      <c r="N426" s="527">
        <v>1</v>
      </c>
      <c r="O426" s="527">
        <v>155</v>
      </c>
      <c r="P426" s="531">
        <v>12</v>
      </c>
      <c r="Q426" s="531">
        <v>1860</v>
      </c>
      <c r="R426" s="545">
        <v>0.13636363636363635</v>
      </c>
      <c r="S426" s="532">
        <v>155</v>
      </c>
    </row>
    <row r="427" spans="1:19" ht="14.4" customHeight="1" x14ac:dyDescent="0.3">
      <c r="A427" s="526" t="s">
        <v>1823</v>
      </c>
      <c r="B427" s="527" t="s">
        <v>1849</v>
      </c>
      <c r="C427" s="527" t="s">
        <v>502</v>
      </c>
      <c r="D427" s="527" t="s">
        <v>1819</v>
      </c>
      <c r="E427" s="527" t="s">
        <v>1832</v>
      </c>
      <c r="F427" s="527" t="s">
        <v>1961</v>
      </c>
      <c r="G427" s="527" t="s">
        <v>1962</v>
      </c>
      <c r="H427" s="531">
        <v>31</v>
      </c>
      <c r="I427" s="531">
        <v>6045</v>
      </c>
      <c r="J427" s="527">
        <v>1.8985552763819096</v>
      </c>
      <c r="K427" s="527">
        <v>195</v>
      </c>
      <c r="L427" s="531">
        <v>16</v>
      </c>
      <c r="M427" s="531">
        <v>3184</v>
      </c>
      <c r="N427" s="527">
        <v>1</v>
      </c>
      <c r="O427" s="527">
        <v>199</v>
      </c>
      <c r="P427" s="531">
        <v>9</v>
      </c>
      <c r="Q427" s="531">
        <v>1791</v>
      </c>
      <c r="R427" s="545">
        <v>0.5625</v>
      </c>
      <c r="S427" s="532">
        <v>199</v>
      </c>
    </row>
    <row r="428" spans="1:19" ht="14.4" customHeight="1" x14ac:dyDescent="0.3">
      <c r="A428" s="526" t="s">
        <v>1823</v>
      </c>
      <c r="B428" s="527" t="s">
        <v>1849</v>
      </c>
      <c r="C428" s="527" t="s">
        <v>502</v>
      </c>
      <c r="D428" s="527" t="s">
        <v>1819</v>
      </c>
      <c r="E428" s="527" t="s">
        <v>1832</v>
      </c>
      <c r="F428" s="527" t="s">
        <v>1963</v>
      </c>
      <c r="G428" s="527" t="s">
        <v>1964</v>
      </c>
      <c r="H428" s="531"/>
      <c r="I428" s="531"/>
      <c r="J428" s="527"/>
      <c r="K428" s="527"/>
      <c r="L428" s="531">
        <v>10</v>
      </c>
      <c r="M428" s="531">
        <v>2040</v>
      </c>
      <c r="N428" s="527">
        <v>1</v>
      </c>
      <c r="O428" s="527">
        <v>204</v>
      </c>
      <c r="P428" s="531">
        <v>14</v>
      </c>
      <c r="Q428" s="531">
        <v>2856</v>
      </c>
      <c r="R428" s="545">
        <v>1.4</v>
      </c>
      <c r="S428" s="532">
        <v>204</v>
      </c>
    </row>
    <row r="429" spans="1:19" ht="14.4" customHeight="1" x14ac:dyDescent="0.3">
      <c r="A429" s="526" t="s">
        <v>1823</v>
      </c>
      <c r="B429" s="527" t="s">
        <v>1849</v>
      </c>
      <c r="C429" s="527" t="s">
        <v>502</v>
      </c>
      <c r="D429" s="527" t="s">
        <v>1819</v>
      </c>
      <c r="E429" s="527" t="s">
        <v>1832</v>
      </c>
      <c r="F429" s="527" t="s">
        <v>1965</v>
      </c>
      <c r="G429" s="527" t="s">
        <v>1966</v>
      </c>
      <c r="H429" s="531">
        <v>4</v>
      </c>
      <c r="I429" s="531">
        <v>1672</v>
      </c>
      <c r="J429" s="527"/>
      <c r="K429" s="527">
        <v>418</v>
      </c>
      <c r="L429" s="531"/>
      <c r="M429" s="531"/>
      <c r="N429" s="527"/>
      <c r="O429" s="527"/>
      <c r="P429" s="531">
        <v>1</v>
      </c>
      <c r="Q429" s="531">
        <v>426</v>
      </c>
      <c r="R429" s="545"/>
      <c r="S429" s="532">
        <v>426</v>
      </c>
    </row>
    <row r="430" spans="1:19" ht="14.4" customHeight="1" x14ac:dyDescent="0.3">
      <c r="A430" s="526" t="s">
        <v>1823</v>
      </c>
      <c r="B430" s="527" t="s">
        <v>1849</v>
      </c>
      <c r="C430" s="527" t="s">
        <v>502</v>
      </c>
      <c r="D430" s="527" t="s">
        <v>1819</v>
      </c>
      <c r="E430" s="527" t="s">
        <v>1832</v>
      </c>
      <c r="F430" s="527" t="s">
        <v>1969</v>
      </c>
      <c r="G430" s="527" t="s">
        <v>1970</v>
      </c>
      <c r="H430" s="531">
        <v>33</v>
      </c>
      <c r="I430" s="531">
        <v>5247</v>
      </c>
      <c r="J430" s="527">
        <v>0.67062883435582821</v>
      </c>
      <c r="K430" s="527">
        <v>159</v>
      </c>
      <c r="L430" s="531">
        <v>48</v>
      </c>
      <c r="M430" s="531">
        <v>7824</v>
      </c>
      <c r="N430" s="527">
        <v>1</v>
      </c>
      <c r="O430" s="527">
        <v>163</v>
      </c>
      <c r="P430" s="531">
        <v>44</v>
      </c>
      <c r="Q430" s="531">
        <v>7172</v>
      </c>
      <c r="R430" s="545">
        <v>0.91666666666666663</v>
      </c>
      <c r="S430" s="532">
        <v>163</v>
      </c>
    </row>
    <row r="431" spans="1:19" ht="14.4" customHeight="1" x14ac:dyDescent="0.3">
      <c r="A431" s="526" t="s">
        <v>1823</v>
      </c>
      <c r="B431" s="527" t="s">
        <v>1849</v>
      </c>
      <c r="C431" s="527" t="s">
        <v>502</v>
      </c>
      <c r="D431" s="527" t="s">
        <v>1819</v>
      </c>
      <c r="E431" s="527" t="s">
        <v>1832</v>
      </c>
      <c r="F431" s="527" t="s">
        <v>1971</v>
      </c>
      <c r="G431" s="527" t="s">
        <v>1972</v>
      </c>
      <c r="H431" s="531"/>
      <c r="I431" s="531"/>
      <c r="J431" s="527"/>
      <c r="K431" s="527"/>
      <c r="L431" s="531">
        <v>1</v>
      </c>
      <c r="M431" s="531">
        <v>436</v>
      </c>
      <c r="N431" s="527">
        <v>1</v>
      </c>
      <c r="O431" s="527">
        <v>436</v>
      </c>
      <c r="P431" s="531"/>
      <c r="Q431" s="531"/>
      <c r="R431" s="545"/>
      <c r="S431" s="532"/>
    </row>
    <row r="432" spans="1:19" ht="14.4" customHeight="1" x14ac:dyDescent="0.3">
      <c r="A432" s="526" t="s">
        <v>1823</v>
      </c>
      <c r="B432" s="527" t="s">
        <v>1849</v>
      </c>
      <c r="C432" s="527" t="s">
        <v>502</v>
      </c>
      <c r="D432" s="527" t="s">
        <v>1819</v>
      </c>
      <c r="E432" s="527" t="s">
        <v>1832</v>
      </c>
      <c r="F432" s="527" t="s">
        <v>1973</v>
      </c>
      <c r="G432" s="527" t="s">
        <v>1974</v>
      </c>
      <c r="H432" s="531">
        <v>14</v>
      </c>
      <c r="I432" s="531">
        <v>29722</v>
      </c>
      <c r="J432" s="527">
        <v>1.3798514391829155</v>
      </c>
      <c r="K432" s="527">
        <v>2123</v>
      </c>
      <c r="L432" s="531">
        <v>10</v>
      </c>
      <c r="M432" s="531">
        <v>21540</v>
      </c>
      <c r="N432" s="527">
        <v>1</v>
      </c>
      <c r="O432" s="527">
        <v>2154</v>
      </c>
      <c r="P432" s="531">
        <v>22</v>
      </c>
      <c r="Q432" s="531">
        <v>47410</v>
      </c>
      <c r="R432" s="545">
        <v>2.2010213556174558</v>
      </c>
      <c r="S432" s="532">
        <v>2155</v>
      </c>
    </row>
    <row r="433" spans="1:19" ht="14.4" customHeight="1" x14ac:dyDescent="0.3">
      <c r="A433" s="526" t="s">
        <v>1823</v>
      </c>
      <c r="B433" s="527" t="s">
        <v>1849</v>
      </c>
      <c r="C433" s="527" t="s">
        <v>502</v>
      </c>
      <c r="D433" s="527" t="s">
        <v>1819</v>
      </c>
      <c r="E433" s="527" t="s">
        <v>1832</v>
      </c>
      <c r="F433" s="527" t="s">
        <v>1975</v>
      </c>
      <c r="G433" s="527" t="s">
        <v>1976</v>
      </c>
      <c r="H433" s="531">
        <v>3</v>
      </c>
      <c r="I433" s="531">
        <v>477</v>
      </c>
      <c r="J433" s="527">
        <v>0.58527607361963185</v>
      </c>
      <c r="K433" s="527">
        <v>159</v>
      </c>
      <c r="L433" s="531">
        <v>5</v>
      </c>
      <c r="M433" s="531">
        <v>815</v>
      </c>
      <c r="N433" s="527">
        <v>1</v>
      </c>
      <c r="O433" s="527">
        <v>163</v>
      </c>
      <c r="P433" s="531">
        <v>5</v>
      </c>
      <c r="Q433" s="531">
        <v>815</v>
      </c>
      <c r="R433" s="545">
        <v>1</v>
      </c>
      <c r="S433" s="532">
        <v>163</v>
      </c>
    </row>
    <row r="434" spans="1:19" ht="14.4" customHeight="1" x14ac:dyDescent="0.3">
      <c r="A434" s="526" t="s">
        <v>1823</v>
      </c>
      <c r="B434" s="527" t="s">
        <v>1849</v>
      </c>
      <c r="C434" s="527" t="s">
        <v>502</v>
      </c>
      <c r="D434" s="527" t="s">
        <v>1819</v>
      </c>
      <c r="E434" s="527" t="s">
        <v>1832</v>
      </c>
      <c r="F434" s="527" t="s">
        <v>1977</v>
      </c>
      <c r="G434" s="527" t="s">
        <v>1978</v>
      </c>
      <c r="H434" s="531">
        <v>1</v>
      </c>
      <c r="I434" s="531">
        <v>917</v>
      </c>
      <c r="J434" s="527"/>
      <c r="K434" s="527">
        <v>917</v>
      </c>
      <c r="L434" s="531"/>
      <c r="M434" s="531"/>
      <c r="N434" s="527"/>
      <c r="O434" s="527"/>
      <c r="P434" s="531"/>
      <c r="Q434" s="531"/>
      <c r="R434" s="545"/>
      <c r="S434" s="532"/>
    </row>
    <row r="435" spans="1:19" ht="14.4" customHeight="1" x14ac:dyDescent="0.3">
      <c r="A435" s="526" t="s">
        <v>1823</v>
      </c>
      <c r="B435" s="527" t="s">
        <v>1849</v>
      </c>
      <c r="C435" s="527" t="s">
        <v>502</v>
      </c>
      <c r="D435" s="527" t="s">
        <v>1820</v>
      </c>
      <c r="E435" s="527" t="s">
        <v>1850</v>
      </c>
      <c r="F435" s="527" t="s">
        <v>1866</v>
      </c>
      <c r="G435" s="527" t="s">
        <v>578</v>
      </c>
      <c r="H435" s="531">
        <v>0.5</v>
      </c>
      <c r="I435" s="531">
        <v>189.66</v>
      </c>
      <c r="J435" s="527"/>
      <c r="K435" s="527">
        <v>379.32</v>
      </c>
      <c r="L435" s="531"/>
      <c r="M435" s="531"/>
      <c r="N435" s="527"/>
      <c r="O435" s="527"/>
      <c r="P435" s="531"/>
      <c r="Q435" s="531"/>
      <c r="R435" s="545"/>
      <c r="S435" s="532"/>
    </row>
    <row r="436" spans="1:19" ht="14.4" customHeight="1" x14ac:dyDescent="0.3">
      <c r="A436" s="526" t="s">
        <v>1823</v>
      </c>
      <c r="B436" s="527" t="s">
        <v>1849</v>
      </c>
      <c r="C436" s="527" t="s">
        <v>502</v>
      </c>
      <c r="D436" s="527" t="s">
        <v>1820</v>
      </c>
      <c r="E436" s="527" t="s">
        <v>1832</v>
      </c>
      <c r="F436" s="527" t="s">
        <v>1891</v>
      </c>
      <c r="G436" s="527" t="s">
        <v>1892</v>
      </c>
      <c r="H436" s="531">
        <v>24</v>
      </c>
      <c r="I436" s="531">
        <v>4968</v>
      </c>
      <c r="J436" s="527"/>
      <c r="K436" s="527">
        <v>207</v>
      </c>
      <c r="L436" s="531"/>
      <c r="M436" s="531"/>
      <c r="N436" s="527"/>
      <c r="O436" s="527"/>
      <c r="P436" s="531"/>
      <c r="Q436" s="531"/>
      <c r="R436" s="545"/>
      <c r="S436" s="532"/>
    </row>
    <row r="437" spans="1:19" ht="14.4" customHeight="1" x14ac:dyDescent="0.3">
      <c r="A437" s="526" t="s">
        <v>1823</v>
      </c>
      <c r="B437" s="527" t="s">
        <v>1849</v>
      </c>
      <c r="C437" s="527" t="s">
        <v>502</v>
      </c>
      <c r="D437" s="527" t="s">
        <v>1820</v>
      </c>
      <c r="E437" s="527" t="s">
        <v>1832</v>
      </c>
      <c r="F437" s="527" t="s">
        <v>1893</v>
      </c>
      <c r="G437" s="527" t="s">
        <v>1894</v>
      </c>
      <c r="H437" s="531">
        <v>12</v>
      </c>
      <c r="I437" s="531">
        <v>1812</v>
      </c>
      <c r="J437" s="527"/>
      <c r="K437" s="527">
        <v>151</v>
      </c>
      <c r="L437" s="531"/>
      <c r="M437" s="531"/>
      <c r="N437" s="527"/>
      <c r="O437" s="527"/>
      <c r="P437" s="531"/>
      <c r="Q437" s="531"/>
      <c r="R437" s="545"/>
      <c r="S437" s="532"/>
    </row>
    <row r="438" spans="1:19" ht="14.4" customHeight="1" x14ac:dyDescent="0.3">
      <c r="A438" s="526" t="s">
        <v>1823</v>
      </c>
      <c r="B438" s="527" t="s">
        <v>1849</v>
      </c>
      <c r="C438" s="527" t="s">
        <v>502</v>
      </c>
      <c r="D438" s="527" t="s">
        <v>1820</v>
      </c>
      <c r="E438" s="527" t="s">
        <v>1832</v>
      </c>
      <c r="F438" s="527" t="s">
        <v>1895</v>
      </c>
      <c r="G438" s="527" t="s">
        <v>1896</v>
      </c>
      <c r="H438" s="531">
        <v>19</v>
      </c>
      <c r="I438" s="531">
        <v>3477</v>
      </c>
      <c r="J438" s="527"/>
      <c r="K438" s="527">
        <v>183</v>
      </c>
      <c r="L438" s="531"/>
      <c r="M438" s="531"/>
      <c r="N438" s="527"/>
      <c r="O438" s="527"/>
      <c r="P438" s="531"/>
      <c r="Q438" s="531"/>
      <c r="R438" s="545"/>
      <c r="S438" s="532"/>
    </row>
    <row r="439" spans="1:19" ht="14.4" customHeight="1" x14ac:dyDescent="0.3">
      <c r="A439" s="526" t="s">
        <v>1823</v>
      </c>
      <c r="B439" s="527" t="s">
        <v>1849</v>
      </c>
      <c r="C439" s="527" t="s">
        <v>502</v>
      </c>
      <c r="D439" s="527" t="s">
        <v>1820</v>
      </c>
      <c r="E439" s="527" t="s">
        <v>1832</v>
      </c>
      <c r="F439" s="527" t="s">
        <v>1897</v>
      </c>
      <c r="G439" s="527" t="s">
        <v>1898</v>
      </c>
      <c r="H439" s="531">
        <v>13</v>
      </c>
      <c r="I439" s="531">
        <v>1625</v>
      </c>
      <c r="J439" s="527"/>
      <c r="K439" s="527">
        <v>125</v>
      </c>
      <c r="L439" s="531"/>
      <c r="M439" s="531"/>
      <c r="N439" s="527"/>
      <c r="O439" s="527"/>
      <c r="P439" s="531"/>
      <c r="Q439" s="531"/>
      <c r="R439" s="545"/>
      <c r="S439" s="532"/>
    </row>
    <row r="440" spans="1:19" ht="14.4" customHeight="1" x14ac:dyDescent="0.3">
      <c r="A440" s="526" t="s">
        <v>1823</v>
      </c>
      <c r="B440" s="527" t="s">
        <v>1849</v>
      </c>
      <c r="C440" s="527" t="s">
        <v>502</v>
      </c>
      <c r="D440" s="527" t="s">
        <v>1820</v>
      </c>
      <c r="E440" s="527" t="s">
        <v>1832</v>
      </c>
      <c r="F440" s="527" t="s">
        <v>1899</v>
      </c>
      <c r="G440" s="527" t="s">
        <v>1900</v>
      </c>
      <c r="H440" s="531">
        <v>111</v>
      </c>
      <c r="I440" s="531">
        <v>24309</v>
      </c>
      <c r="J440" s="527"/>
      <c r="K440" s="527">
        <v>219</v>
      </c>
      <c r="L440" s="531"/>
      <c r="M440" s="531"/>
      <c r="N440" s="527"/>
      <c r="O440" s="527"/>
      <c r="P440" s="531"/>
      <c r="Q440" s="531"/>
      <c r="R440" s="545"/>
      <c r="S440" s="532"/>
    </row>
    <row r="441" spans="1:19" ht="14.4" customHeight="1" x14ac:dyDescent="0.3">
      <c r="A441" s="526" t="s">
        <v>1823</v>
      </c>
      <c r="B441" s="527" t="s">
        <v>1849</v>
      </c>
      <c r="C441" s="527" t="s">
        <v>502</v>
      </c>
      <c r="D441" s="527" t="s">
        <v>1820</v>
      </c>
      <c r="E441" s="527" t="s">
        <v>1832</v>
      </c>
      <c r="F441" s="527" t="s">
        <v>1901</v>
      </c>
      <c r="G441" s="527" t="s">
        <v>1902</v>
      </c>
      <c r="H441" s="531">
        <v>4</v>
      </c>
      <c r="I441" s="531">
        <v>876</v>
      </c>
      <c r="J441" s="527"/>
      <c r="K441" s="527">
        <v>219</v>
      </c>
      <c r="L441" s="531"/>
      <c r="M441" s="531"/>
      <c r="N441" s="527"/>
      <c r="O441" s="527"/>
      <c r="P441" s="531"/>
      <c r="Q441" s="531"/>
      <c r="R441" s="545"/>
      <c r="S441" s="532"/>
    </row>
    <row r="442" spans="1:19" ht="14.4" customHeight="1" x14ac:dyDescent="0.3">
      <c r="A442" s="526" t="s">
        <v>1823</v>
      </c>
      <c r="B442" s="527" t="s">
        <v>1849</v>
      </c>
      <c r="C442" s="527" t="s">
        <v>502</v>
      </c>
      <c r="D442" s="527" t="s">
        <v>1820</v>
      </c>
      <c r="E442" s="527" t="s">
        <v>1832</v>
      </c>
      <c r="F442" s="527" t="s">
        <v>1905</v>
      </c>
      <c r="G442" s="527" t="s">
        <v>1906</v>
      </c>
      <c r="H442" s="531">
        <v>22</v>
      </c>
      <c r="I442" s="531">
        <v>4862</v>
      </c>
      <c r="J442" s="527"/>
      <c r="K442" s="527">
        <v>221</v>
      </c>
      <c r="L442" s="531"/>
      <c r="M442" s="531"/>
      <c r="N442" s="527"/>
      <c r="O442" s="527"/>
      <c r="P442" s="531"/>
      <c r="Q442" s="531"/>
      <c r="R442" s="545"/>
      <c r="S442" s="532"/>
    </row>
    <row r="443" spans="1:19" ht="14.4" customHeight="1" x14ac:dyDescent="0.3">
      <c r="A443" s="526" t="s">
        <v>1823</v>
      </c>
      <c r="B443" s="527" t="s">
        <v>1849</v>
      </c>
      <c r="C443" s="527" t="s">
        <v>502</v>
      </c>
      <c r="D443" s="527" t="s">
        <v>1820</v>
      </c>
      <c r="E443" s="527" t="s">
        <v>1832</v>
      </c>
      <c r="F443" s="527" t="s">
        <v>1923</v>
      </c>
      <c r="G443" s="527" t="s">
        <v>1924</v>
      </c>
      <c r="H443" s="531">
        <v>9</v>
      </c>
      <c r="I443" s="531">
        <v>3033</v>
      </c>
      <c r="J443" s="527"/>
      <c r="K443" s="527">
        <v>337</v>
      </c>
      <c r="L443" s="531"/>
      <c r="M443" s="531"/>
      <c r="N443" s="527"/>
      <c r="O443" s="527"/>
      <c r="P443" s="531"/>
      <c r="Q443" s="531"/>
      <c r="R443" s="545"/>
      <c r="S443" s="532"/>
    </row>
    <row r="444" spans="1:19" ht="14.4" customHeight="1" x14ac:dyDescent="0.3">
      <c r="A444" s="526" t="s">
        <v>1823</v>
      </c>
      <c r="B444" s="527" t="s">
        <v>1849</v>
      </c>
      <c r="C444" s="527" t="s">
        <v>502</v>
      </c>
      <c r="D444" s="527" t="s">
        <v>1820</v>
      </c>
      <c r="E444" s="527" t="s">
        <v>1832</v>
      </c>
      <c r="F444" s="527" t="s">
        <v>1925</v>
      </c>
      <c r="G444" s="527" t="s">
        <v>1926</v>
      </c>
      <c r="H444" s="531">
        <v>3</v>
      </c>
      <c r="I444" s="531">
        <v>2511</v>
      </c>
      <c r="J444" s="527"/>
      <c r="K444" s="527">
        <v>837</v>
      </c>
      <c r="L444" s="531"/>
      <c r="M444" s="531"/>
      <c r="N444" s="527"/>
      <c r="O444" s="527"/>
      <c r="P444" s="531"/>
      <c r="Q444" s="531"/>
      <c r="R444" s="545"/>
      <c r="S444" s="532"/>
    </row>
    <row r="445" spans="1:19" ht="14.4" customHeight="1" x14ac:dyDescent="0.3">
      <c r="A445" s="526" t="s">
        <v>1823</v>
      </c>
      <c r="B445" s="527" t="s">
        <v>1849</v>
      </c>
      <c r="C445" s="527" t="s">
        <v>502</v>
      </c>
      <c r="D445" s="527" t="s">
        <v>1820</v>
      </c>
      <c r="E445" s="527" t="s">
        <v>1832</v>
      </c>
      <c r="F445" s="527" t="s">
        <v>1941</v>
      </c>
      <c r="G445" s="527" t="s">
        <v>1942</v>
      </c>
      <c r="H445" s="531">
        <v>105</v>
      </c>
      <c r="I445" s="531">
        <v>18375</v>
      </c>
      <c r="J445" s="527"/>
      <c r="K445" s="527">
        <v>175</v>
      </c>
      <c r="L445" s="531"/>
      <c r="M445" s="531"/>
      <c r="N445" s="527"/>
      <c r="O445" s="527"/>
      <c r="P445" s="531"/>
      <c r="Q445" s="531"/>
      <c r="R445" s="545"/>
      <c r="S445" s="532"/>
    </row>
    <row r="446" spans="1:19" ht="14.4" customHeight="1" x14ac:dyDescent="0.3">
      <c r="A446" s="526" t="s">
        <v>1823</v>
      </c>
      <c r="B446" s="527" t="s">
        <v>1849</v>
      </c>
      <c r="C446" s="527" t="s">
        <v>502</v>
      </c>
      <c r="D446" s="527" t="s">
        <v>1820</v>
      </c>
      <c r="E446" s="527" t="s">
        <v>1832</v>
      </c>
      <c r="F446" s="527" t="s">
        <v>1945</v>
      </c>
      <c r="G446" s="527" t="s">
        <v>1946</v>
      </c>
      <c r="H446" s="531">
        <v>9</v>
      </c>
      <c r="I446" s="531">
        <v>3033</v>
      </c>
      <c r="J446" s="527"/>
      <c r="K446" s="527">
        <v>337</v>
      </c>
      <c r="L446" s="531"/>
      <c r="M446" s="531"/>
      <c r="N446" s="527"/>
      <c r="O446" s="527"/>
      <c r="P446" s="531"/>
      <c r="Q446" s="531"/>
      <c r="R446" s="545"/>
      <c r="S446" s="532"/>
    </row>
    <row r="447" spans="1:19" ht="14.4" customHeight="1" x14ac:dyDescent="0.3">
      <c r="A447" s="526" t="s">
        <v>1823</v>
      </c>
      <c r="B447" s="527" t="s">
        <v>1849</v>
      </c>
      <c r="C447" s="527" t="s">
        <v>502</v>
      </c>
      <c r="D447" s="527" t="s">
        <v>1820</v>
      </c>
      <c r="E447" s="527" t="s">
        <v>1832</v>
      </c>
      <c r="F447" s="527" t="s">
        <v>1955</v>
      </c>
      <c r="G447" s="527" t="s">
        <v>1956</v>
      </c>
      <c r="H447" s="531">
        <v>2</v>
      </c>
      <c r="I447" s="531">
        <v>1324</v>
      </c>
      <c r="J447" s="527"/>
      <c r="K447" s="527">
        <v>662</v>
      </c>
      <c r="L447" s="531"/>
      <c r="M447" s="531"/>
      <c r="N447" s="527"/>
      <c r="O447" s="527"/>
      <c r="P447" s="531"/>
      <c r="Q447" s="531"/>
      <c r="R447" s="545"/>
      <c r="S447" s="532"/>
    </row>
    <row r="448" spans="1:19" ht="14.4" customHeight="1" x14ac:dyDescent="0.3">
      <c r="A448" s="526" t="s">
        <v>1823</v>
      </c>
      <c r="B448" s="527" t="s">
        <v>1849</v>
      </c>
      <c r="C448" s="527" t="s">
        <v>502</v>
      </c>
      <c r="D448" s="527" t="s">
        <v>1820</v>
      </c>
      <c r="E448" s="527" t="s">
        <v>1832</v>
      </c>
      <c r="F448" s="527" t="s">
        <v>1959</v>
      </c>
      <c r="G448" s="527" t="s">
        <v>1960</v>
      </c>
      <c r="H448" s="531">
        <v>52</v>
      </c>
      <c r="I448" s="531">
        <v>7852</v>
      </c>
      <c r="J448" s="527"/>
      <c r="K448" s="527">
        <v>151</v>
      </c>
      <c r="L448" s="531"/>
      <c r="M448" s="531"/>
      <c r="N448" s="527"/>
      <c r="O448" s="527"/>
      <c r="P448" s="531"/>
      <c r="Q448" s="531"/>
      <c r="R448" s="545"/>
      <c r="S448" s="532"/>
    </row>
    <row r="449" spans="1:19" ht="14.4" customHeight="1" x14ac:dyDescent="0.3">
      <c r="A449" s="526" t="s">
        <v>1823</v>
      </c>
      <c r="B449" s="527" t="s">
        <v>1849</v>
      </c>
      <c r="C449" s="527" t="s">
        <v>502</v>
      </c>
      <c r="D449" s="527" t="s">
        <v>1820</v>
      </c>
      <c r="E449" s="527" t="s">
        <v>1832</v>
      </c>
      <c r="F449" s="527" t="s">
        <v>1961</v>
      </c>
      <c r="G449" s="527" t="s">
        <v>1962</v>
      </c>
      <c r="H449" s="531">
        <v>26</v>
      </c>
      <c r="I449" s="531">
        <v>5070</v>
      </c>
      <c r="J449" s="527"/>
      <c r="K449" s="527">
        <v>195</v>
      </c>
      <c r="L449" s="531"/>
      <c r="M449" s="531"/>
      <c r="N449" s="527"/>
      <c r="O449" s="527"/>
      <c r="P449" s="531"/>
      <c r="Q449" s="531"/>
      <c r="R449" s="545"/>
      <c r="S449" s="532"/>
    </row>
    <row r="450" spans="1:19" ht="14.4" customHeight="1" x14ac:dyDescent="0.3">
      <c r="A450" s="526" t="s">
        <v>1823</v>
      </c>
      <c r="B450" s="527" t="s">
        <v>1849</v>
      </c>
      <c r="C450" s="527" t="s">
        <v>502</v>
      </c>
      <c r="D450" s="527" t="s">
        <v>1820</v>
      </c>
      <c r="E450" s="527" t="s">
        <v>1832</v>
      </c>
      <c r="F450" s="527" t="s">
        <v>1969</v>
      </c>
      <c r="G450" s="527" t="s">
        <v>1970</v>
      </c>
      <c r="H450" s="531">
        <v>21</v>
      </c>
      <c r="I450" s="531">
        <v>3339</v>
      </c>
      <c r="J450" s="527"/>
      <c r="K450" s="527">
        <v>159</v>
      </c>
      <c r="L450" s="531"/>
      <c r="M450" s="531"/>
      <c r="N450" s="527"/>
      <c r="O450" s="527"/>
      <c r="P450" s="531"/>
      <c r="Q450" s="531"/>
      <c r="R450" s="545"/>
      <c r="S450" s="532"/>
    </row>
    <row r="451" spans="1:19" ht="14.4" customHeight="1" x14ac:dyDescent="0.3">
      <c r="A451" s="526" t="s">
        <v>1823</v>
      </c>
      <c r="B451" s="527" t="s">
        <v>1849</v>
      </c>
      <c r="C451" s="527" t="s">
        <v>502</v>
      </c>
      <c r="D451" s="527" t="s">
        <v>1820</v>
      </c>
      <c r="E451" s="527" t="s">
        <v>1832</v>
      </c>
      <c r="F451" s="527" t="s">
        <v>1975</v>
      </c>
      <c r="G451" s="527" t="s">
        <v>1976</v>
      </c>
      <c r="H451" s="531">
        <v>3</v>
      </c>
      <c r="I451" s="531">
        <v>477</v>
      </c>
      <c r="J451" s="527"/>
      <c r="K451" s="527">
        <v>159</v>
      </c>
      <c r="L451" s="531"/>
      <c r="M451" s="531"/>
      <c r="N451" s="527"/>
      <c r="O451" s="527"/>
      <c r="P451" s="531"/>
      <c r="Q451" s="531"/>
      <c r="R451" s="545"/>
      <c r="S451" s="532"/>
    </row>
    <row r="452" spans="1:19" ht="14.4" customHeight="1" x14ac:dyDescent="0.3">
      <c r="A452" s="526" t="s">
        <v>1823</v>
      </c>
      <c r="B452" s="527" t="s">
        <v>1849</v>
      </c>
      <c r="C452" s="527" t="s">
        <v>502</v>
      </c>
      <c r="D452" s="527" t="s">
        <v>1820</v>
      </c>
      <c r="E452" s="527" t="s">
        <v>1832</v>
      </c>
      <c r="F452" s="527" t="s">
        <v>1977</v>
      </c>
      <c r="G452" s="527" t="s">
        <v>1978</v>
      </c>
      <c r="H452" s="531">
        <v>2</v>
      </c>
      <c r="I452" s="531">
        <v>1834</v>
      </c>
      <c r="J452" s="527"/>
      <c r="K452" s="527">
        <v>917</v>
      </c>
      <c r="L452" s="531"/>
      <c r="M452" s="531"/>
      <c r="N452" s="527"/>
      <c r="O452" s="527"/>
      <c r="P452" s="531"/>
      <c r="Q452" s="531"/>
      <c r="R452" s="545"/>
      <c r="S452" s="532"/>
    </row>
    <row r="453" spans="1:19" ht="14.4" customHeight="1" x14ac:dyDescent="0.3">
      <c r="A453" s="526" t="s">
        <v>1823</v>
      </c>
      <c r="B453" s="527" t="s">
        <v>1849</v>
      </c>
      <c r="C453" s="527" t="s">
        <v>502</v>
      </c>
      <c r="D453" s="527" t="s">
        <v>1821</v>
      </c>
      <c r="E453" s="527" t="s">
        <v>1850</v>
      </c>
      <c r="F453" s="527" t="s">
        <v>1862</v>
      </c>
      <c r="G453" s="527" t="s">
        <v>584</v>
      </c>
      <c r="H453" s="531"/>
      <c r="I453" s="531"/>
      <c r="J453" s="527"/>
      <c r="K453" s="527"/>
      <c r="L453" s="531">
        <v>0.71000000000000008</v>
      </c>
      <c r="M453" s="531">
        <v>3121.03</v>
      </c>
      <c r="N453" s="527">
        <v>1</v>
      </c>
      <c r="O453" s="527">
        <v>4395.8169014084506</v>
      </c>
      <c r="P453" s="531">
        <v>0.05</v>
      </c>
      <c r="Q453" s="531">
        <v>227.38</v>
      </c>
      <c r="R453" s="545">
        <v>7.285415391713633E-2</v>
      </c>
      <c r="S453" s="532">
        <v>4547.5999999999995</v>
      </c>
    </row>
    <row r="454" spans="1:19" ht="14.4" customHeight="1" x14ac:dyDescent="0.3">
      <c r="A454" s="526" t="s">
        <v>1823</v>
      </c>
      <c r="B454" s="527" t="s">
        <v>1849</v>
      </c>
      <c r="C454" s="527" t="s">
        <v>502</v>
      </c>
      <c r="D454" s="527" t="s">
        <v>1821</v>
      </c>
      <c r="E454" s="527" t="s">
        <v>1850</v>
      </c>
      <c r="F454" s="527" t="s">
        <v>1863</v>
      </c>
      <c r="G454" s="527" t="s">
        <v>584</v>
      </c>
      <c r="H454" s="531"/>
      <c r="I454" s="531"/>
      <c r="J454" s="527"/>
      <c r="K454" s="527"/>
      <c r="L454" s="531">
        <v>0.45</v>
      </c>
      <c r="M454" s="531">
        <v>3984.3099999999995</v>
      </c>
      <c r="N454" s="527">
        <v>1</v>
      </c>
      <c r="O454" s="527">
        <v>8854.0222222222201</v>
      </c>
      <c r="P454" s="531"/>
      <c r="Q454" s="531"/>
      <c r="R454" s="545"/>
      <c r="S454" s="532"/>
    </row>
    <row r="455" spans="1:19" ht="14.4" customHeight="1" x14ac:dyDescent="0.3">
      <c r="A455" s="526" t="s">
        <v>1823</v>
      </c>
      <c r="B455" s="527" t="s">
        <v>1849</v>
      </c>
      <c r="C455" s="527" t="s">
        <v>502</v>
      </c>
      <c r="D455" s="527" t="s">
        <v>1821</v>
      </c>
      <c r="E455" s="527" t="s">
        <v>1850</v>
      </c>
      <c r="F455" s="527" t="s">
        <v>1865</v>
      </c>
      <c r="G455" s="527" t="s">
        <v>584</v>
      </c>
      <c r="H455" s="531"/>
      <c r="I455" s="531"/>
      <c r="J455" s="527"/>
      <c r="K455" s="527"/>
      <c r="L455" s="531">
        <v>1.1000000000000001</v>
      </c>
      <c r="M455" s="531">
        <v>1947.88</v>
      </c>
      <c r="N455" s="527">
        <v>1</v>
      </c>
      <c r="O455" s="527">
        <v>1770.8</v>
      </c>
      <c r="P455" s="531"/>
      <c r="Q455" s="531"/>
      <c r="R455" s="545"/>
      <c r="S455" s="532"/>
    </row>
    <row r="456" spans="1:19" ht="14.4" customHeight="1" x14ac:dyDescent="0.3">
      <c r="A456" s="526" t="s">
        <v>1823</v>
      </c>
      <c r="B456" s="527" t="s">
        <v>1849</v>
      </c>
      <c r="C456" s="527" t="s">
        <v>502</v>
      </c>
      <c r="D456" s="527" t="s">
        <v>1821</v>
      </c>
      <c r="E456" s="527" t="s">
        <v>1850</v>
      </c>
      <c r="F456" s="527" t="s">
        <v>1866</v>
      </c>
      <c r="G456" s="527" t="s">
        <v>578</v>
      </c>
      <c r="H456" s="531"/>
      <c r="I456" s="531"/>
      <c r="J456" s="527"/>
      <c r="K456" s="527"/>
      <c r="L456" s="531">
        <v>10.47</v>
      </c>
      <c r="M456" s="531">
        <v>5414.1300000000028</v>
      </c>
      <c r="N456" s="527">
        <v>1</v>
      </c>
      <c r="O456" s="527">
        <v>517.10888252149016</v>
      </c>
      <c r="P456" s="531">
        <v>0.35</v>
      </c>
      <c r="Q456" s="531">
        <v>181.16</v>
      </c>
      <c r="R456" s="545">
        <v>3.3460592929981346E-2</v>
      </c>
      <c r="S456" s="532">
        <v>517.6</v>
      </c>
    </row>
    <row r="457" spans="1:19" ht="14.4" customHeight="1" x14ac:dyDescent="0.3">
      <c r="A457" s="526" t="s">
        <v>1823</v>
      </c>
      <c r="B457" s="527" t="s">
        <v>1849</v>
      </c>
      <c r="C457" s="527" t="s">
        <v>502</v>
      </c>
      <c r="D457" s="527" t="s">
        <v>1821</v>
      </c>
      <c r="E457" s="527" t="s">
        <v>1832</v>
      </c>
      <c r="F457" s="527" t="s">
        <v>1891</v>
      </c>
      <c r="G457" s="527" t="s">
        <v>1892</v>
      </c>
      <c r="H457" s="531"/>
      <c r="I457" s="531"/>
      <c r="J457" s="527"/>
      <c r="K457" s="527"/>
      <c r="L457" s="531"/>
      <c r="M457" s="531"/>
      <c r="N457" s="527"/>
      <c r="O457" s="527"/>
      <c r="P457" s="531">
        <v>21</v>
      </c>
      <c r="Q457" s="531">
        <v>4473</v>
      </c>
      <c r="R457" s="545"/>
      <c r="S457" s="532">
        <v>213</v>
      </c>
    </row>
    <row r="458" spans="1:19" ht="14.4" customHeight="1" x14ac:dyDescent="0.3">
      <c r="A458" s="526" t="s">
        <v>1823</v>
      </c>
      <c r="B458" s="527" t="s">
        <v>1849</v>
      </c>
      <c r="C458" s="527" t="s">
        <v>502</v>
      </c>
      <c r="D458" s="527" t="s">
        <v>1821</v>
      </c>
      <c r="E458" s="527" t="s">
        <v>1832</v>
      </c>
      <c r="F458" s="527" t="s">
        <v>1893</v>
      </c>
      <c r="G458" s="527" t="s">
        <v>1894</v>
      </c>
      <c r="H458" s="531"/>
      <c r="I458" s="531"/>
      <c r="J458" s="527"/>
      <c r="K458" s="527"/>
      <c r="L458" s="531"/>
      <c r="M458" s="531"/>
      <c r="N458" s="527"/>
      <c r="O458" s="527"/>
      <c r="P458" s="531">
        <v>29</v>
      </c>
      <c r="Q458" s="531">
        <v>4495</v>
      </c>
      <c r="R458" s="545"/>
      <c r="S458" s="532">
        <v>155</v>
      </c>
    </row>
    <row r="459" spans="1:19" ht="14.4" customHeight="1" x14ac:dyDescent="0.3">
      <c r="A459" s="526" t="s">
        <v>1823</v>
      </c>
      <c r="B459" s="527" t="s">
        <v>1849</v>
      </c>
      <c r="C459" s="527" t="s">
        <v>502</v>
      </c>
      <c r="D459" s="527" t="s">
        <v>1821</v>
      </c>
      <c r="E459" s="527" t="s">
        <v>1832</v>
      </c>
      <c r="F459" s="527" t="s">
        <v>1895</v>
      </c>
      <c r="G459" s="527" t="s">
        <v>1896</v>
      </c>
      <c r="H459" s="531"/>
      <c r="I459" s="531"/>
      <c r="J459" s="527"/>
      <c r="K459" s="527"/>
      <c r="L459" s="531"/>
      <c r="M459" s="531"/>
      <c r="N459" s="527"/>
      <c r="O459" s="527"/>
      <c r="P459" s="531">
        <v>23</v>
      </c>
      <c r="Q459" s="531">
        <v>4301</v>
      </c>
      <c r="R459" s="545"/>
      <c r="S459" s="532">
        <v>187</v>
      </c>
    </row>
    <row r="460" spans="1:19" ht="14.4" customHeight="1" x14ac:dyDescent="0.3">
      <c r="A460" s="526" t="s">
        <v>1823</v>
      </c>
      <c r="B460" s="527" t="s">
        <v>1849</v>
      </c>
      <c r="C460" s="527" t="s">
        <v>502</v>
      </c>
      <c r="D460" s="527" t="s">
        <v>1821</v>
      </c>
      <c r="E460" s="527" t="s">
        <v>1832</v>
      </c>
      <c r="F460" s="527" t="s">
        <v>1897</v>
      </c>
      <c r="G460" s="527" t="s">
        <v>1898</v>
      </c>
      <c r="H460" s="531"/>
      <c r="I460" s="531"/>
      <c r="J460" s="527"/>
      <c r="K460" s="527"/>
      <c r="L460" s="531"/>
      <c r="M460" s="531"/>
      <c r="N460" s="527"/>
      <c r="O460" s="527"/>
      <c r="P460" s="531">
        <v>16</v>
      </c>
      <c r="Q460" s="531">
        <v>2048</v>
      </c>
      <c r="R460" s="545"/>
      <c r="S460" s="532">
        <v>128</v>
      </c>
    </row>
    <row r="461" spans="1:19" ht="14.4" customHeight="1" x14ac:dyDescent="0.3">
      <c r="A461" s="526" t="s">
        <v>1823</v>
      </c>
      <c r="B461" s="527" t="s">
        <v>1849</v>
      </c>
      <c r="C461" s="527" t="s">
        <v>502</v>
      </c>
      <c r="D461" s="527" t="s">
        <v>1821</v>
      </c>
      <c r="E461" s="527" t="s">
        <v>1832</v>
      </c>
      <c r="F461" s="527" t="s">
        <v>1899</v>
      </c>
      <c r="G461" s="527" t="s">
        <v>1900</v>
      </c>
      <c r="H461" s="531"/>
      <c r="I461" s="531"/>
      <c r="J461" s="527"/>
      <c r="K461" s="527"/>
      <c r="L461" s="531"/>
      <c r="M461" s="531"/>
      <c r="N461" s="527"/>
      <c r="O461" s="527"/>
      <c r="P461" s="531">
        <v>32</v>
      </c>
      <c r="Q461" s="531">
        <v>7136</v>
      </c>
      <c r="R461" s="545"/>
      <c r="S461" s="532">
        <v>223</v>
      </c>
    </row>
    <row r="462" spans="1:19" ht="14.4" customHeight="1" x14ac:dyDescent="0.3">
      <c r="A462" s="526" t="s">
        <v>1823</v>
      </c>
      <c r="B462" s="527" t="s">
        <v>1849</v>
      </c>
      <c r="C462" s="527" t="s">
        <v>502</v>
      </c>
      <c r="D462" s="527" t="s">
        <v>1821</v>
      </c>
      <c r="E462" s="527" t="s">
        <v>1832</v>
      </c>
      <c r="F462" s="527" t="s">
        <v>1901</v>
      </c>
      <c r="G462" s="527" t="s">
        <v>1902</v>
      </c>
      <c r="H462" s="531"/>
      <c r="I462" s="531"/>
      <c r="J462" s="527"/>
      <c r="K462" s="527"/>
      <c r="L462" s="531"/>
      <c r="M462" s="531"/>
      <c r="N462" s="527"/>
      <c r="O462" s="527"/>
      <c r="P462" s="531">
        <v>8</v>
      </c>
      <c r="Q462" s="531">
        <v>1784</v>
      </c>
      <c r="R462" s="545"/>
      <c r="S462" s="532">
        <v>223</v>
      </c>
    </row>
    <row r="463" spans="1:19" ht="14.4" customHeight="1" x14ac:dyDescent="0.3">
      <c r="A463" s="526" t="s">
        <v>1823</v>
      </c>
      <c r="B463" s="527" t="s">
        <v>1849</v>
      </c>
      <c r="C463" s="527" t="s">
        <v>502</v>
      </c>
      <c r="D463" s="527" t="s">
        <v>1821</v>
      </c>
      <c r="E463" s="527" t="s">
        <v>1832</v>
      </c>
      <c r="F463" s="527" t="s">
        <v>1905</v>
      </c>
      <c r="G463" s="527" t="s">
        <v>1906</v>
      </c>
      <c r="H463" s="531"/>
      <c r="I463" s="531"/>
      <c r="J463" s="527"/>
      <c r="K463" s="527"/>
      <c r="L463" s="531"/>
      <c r="M463" s="531"/>
      <c r="N463" s="527"/>
      <c r="O463" s="527"/>
      <c r="P463" s="531">
        <v>37</v>
      </c>
      <c r="Q463" s="531">
        <v>8325</v>
      </c>
      <c r="R463" s="545"/>
      <c r="S463" s="532">
        <v>225</v>
      </c>
    </row>
    <row r="464" spans="1:19" ht="14.4" customHeight="1" x14ac:dyDescent="0.3">
      <c r="A464" s="526" t="s">
        <v>1823</v>
      </c>
      <c r="B464" s="527" t="s">
        <v>1849</v>
      </c>
      <c r="C464" s="527" t="s">
        <v>502</v>
      </c>
      <c r="D464" s="527" t="s">
        <v>1821</v>
      </c>
      <c r="E464" s="527" t="s">
        <v>1832</v>
      </c>
      <c r="F464" s="527" t="s">
        <v>1907</v>
      </c>
      <c r="G464" s="527" t="s">
        <v>1908</v>
      </c>
      <c r="H464" s="531"/>
      <c r="I464" s="531"/>
      <c r="J464" s="527"/>
      <c r="K464" s="527"/>
      <c r="L464" s="531">
        <v>16</v>
      </c>
      <c r="M464" s="531">
        <v>10000</v>
      </c>
      <c r="N464" s="527">
        <v>1</v>
      </c>
      <c r="O464" s="527">
        <v>625</v>
      </c>
      <c r="P464" s="531"/>
      <c r="Q464" s="531"/>
      <c r="R464" s="545"/>
      <c r="S464" s="532"/>
    </row>
    <row r="465" spans="1:19" ht="14.4" customHeight="1" x14ac:dyDescent="0.3">
      <c r="A465" s="526" t="s">
        <v>1823</v>
      </c>
      <c r="B465" s="527" t="s">
        <v>1849</v>
      </c>
      <c r="C465" s="527" t="s">
        <v>502</v>
      </c>
      <c r="D465" s="527" t="s">
        <v>1821</v>
      </c>
      <c r="E465" s="527" t="s">
        <v>1832</v>
      </c>
      <c r="F465" s="527" t="s">
        <v>1915</v>
      </c>
      <c r="G465" s="527" t="s">
        <v>1916</v>
      </c>
      <c r="H465" s="531"/>
      <c r="I465" s="531"/>
      <c r="J465" s="527"/>
      <c r="K465" s="527"/>
      <c r="L465" s="531">
        <v>2</v>
      </c>
      <c r="M465" s="531">
        <v>968</v>
      </c>
      <c r="N465" s="527">
        <v>1</v>
      </c>
      <c r="O465" s="527">
        <v>484</v>
      </c>
      <c r="P465" s="531"/>
      <c r="Q465" s="531"/>
      <c r="R465" s="545"/>
      <c r="S465" s="532"/>
    </row>
    <row r="466" spans="1:19" ht="14.4" customHeight="1" x14ac:dyDescent="0.3">
      <c r="A466" s="526" t="s">
        <v>1823</v>
      </c>
      <c r="B466" s="527" t="s">
        <v>1849</v>
      </c>
      <c r="C466" s="527" t="s">
        <v>502</v>
      </c>
      <c r="D466" s="527" t="s">
        <v>1821</v>
      </c>
      <c r="E466" s="527" t="s">
        <v>1832</v>
      </c>
      <c r="F466" s="527" t="s">
        <v>1917</v>
      </c>
      <c r="G466" s="527" t="s">
        <v>1918</v>
      </c>
      <c r="H466" s="531"/>
      <c r="I466" s="531"/>
      <c r="J466" s="527"/>
      <c r="K466" s="527"/>
      <c r="L466" s="531">
        <v>1</v>
      </c>
      <c r="M466" s="531">
        <v>265</v>
      </c>
      <c r="N466" s="527">
        <v>1</v>
      </c>
      <c r="O466" s="527">
        <v>265</v>
      </c>
      <c r="P466" s="531"/>
      <c r="Q466" s="531"/>
      <c r="R466" s="545"/>
      <c r="S466" s="532"/>
    </row>
    <row r="467" spans="1:19" ht="14.4" customHeight="1" x14ac:dyDescent="0.3">
      <c r="A467" s="526" t="s">
        <v>1823</v>
      </c>
      <c r="B467" s="527" t="s">
        <v>1849</v>
      </c>
      <c r="C467" s="527" t="s">
        <v>502</v>
      </c>
      <c r="D467" s="527" t="s">
        <v>1821</v>
      </c>
      <c r="E467" s="527" t="s">
        <v>1832</v>
      </c>
      <c r="F467" s="527" t="s">
        <v>1923</v>
      </c>
      <c r="G467" s="527" t="s">
        <v>1924</v>
      </c>
      <c r="H467" s="531"/>
      <c r="I467" s="531"/>
      <c r="J467" s="527"/>
      <c r="K467" s="527"/>
      <c r="L467" s="531"/>
      <c r="M467" s="531"/>
      <c r="N467" s="527"/>
      <c r="O467" s="527"/>
      <c r="P467" s="531">
        <v>44</v>
      </c>
      <c r="Q467" s="531">
        <v>15180</v>
      </c>
      <c r="R467" s="545"/>
      <c r="S467" s="532">
        <v>345</v>
      </c>
    </row>
    <row r="468" spans="1:19" ht="14.4" customHeight="1" x14ac:dyDescent="0.3">
      <c r="A468" s="526" t="s">
        <v>1823</v>
      </c>
      <c r="B468" s="527" t="s">
        <v>1849</v>
      </c>
      <c r="C468" s="527" t="s">
        <v>502</v>
      </c>
      <c r="D468" s="527" t="s">
        <v>1821</v>
      </c>
      <c r="E468" s="527" t="s">
        <v>1832</v>
      </c>
      <c r="F468" s="527" t="s">
        <v>1925</v>
      </c>
      <c r="G468" s="527" t="s">
        <v>1926</v>
      </c>
      <c r="H468" s="531"/>
      <c r="I468" s="531"/>
      <c r="J468" s="527"/>
      <c r="K468" s="527"/>
      <c r="L468" s="531"/>
      <c r="M468" s="531"/>
      <c r="N468" s="527"/>
      <c r="O468" s="527"/>
      <c r="P468" s="531">
        <v>7</v>
      </c>
      <c r="Q468" s="531">
        <v>6111</v>
      </c>
      <c r="R468" s="545"/>
      <c r="S468" s="532">
        <v>873</v>
      </c>
    </row>
    <row r="469" spans="1:19" ht="14.4" customHeight="1" x14ac:dyDescent="0.3">
      <c r="A469" s="526" t="s">
        <v>1823</v>
      </c>
      <c r="B469" s="527" t="s">
        <v>1849</v>
      </c>
      <c r="C469" s="527" t="s">
        <v>502</v>
      </c>
      <c r="D469" s="527" t="s">
        <v>1821</v>
      </c>
      <c r="E469" s="527" t="s">
        <v>1832</v>
      </c>
      <c r="F469" s="527" t="s">
        <v>1941</v>
      </c>
      <c r="G469" s="527" t="s">
        <v>1942</v>
      </c>
      <c r="H469" s="531"/>
      <c r="I469" s="531"/>
      <c r="J469" s="527"/>
      <c r="K469" s="527"/>
      <c r="L469" s="531">
        <v>1</v>
      </c>
      <c r="M469" s="531">
        <v>177</v>
      </c>
      <c r="N469" s="527">
        <v>1</v>
      </c>
      <c r="O469" s="527">
        <v>177</v>
      </c>
      <c r="P469" s="531">
        <v>104</v>
      </c>
      <c r="Q469" s="531">
        <v>18408</v>
      </c>
      <c r="R469" s="545">
        <v>104</v>
      </c>
      <c r="S469" s="532">
        <v>177</v>
      </c>
    </row>
    <row r="470" spans="1:19" ht="14.4" customHeight="1" x14ac:dyDescent="0.3">
      <c r="A470" s="526" t="s">
        <v>1823</v>
      </c>
      <c r="B470" s="527" t="s">
        <v>1849</v>
      </c>
      <c r="C470" s="527" t="s">
        <v>502</v>
      </c>
      <c r="D470" s="527" t="s">
        <v>1821</v>
      </c>
      <c r="E470" s="527" t="s">
        <v>1832</v>
      </c>
      <c r="F470" s="527" t="s">
        <v>1945</v>
      </c>
      <c r="G470" s="527" t="s">
        <v>1946</v>
      </c>
      <c r="H470" s="531"/>
      <c r="I470" s="531"/>
      <c r="J470" s="527"/>
      <c r="K470" s="527"/>
      <c r="L470" s="531"/>
      <c r="M470" s="531"/>
      <c r="N470" s="527"/>
      <c r="O470" s="527"/>
      <c r="P470" s="531">
        <v>43</v>
      </c>
      <c r="Q470" s="531">
        <v>14835</v>
      </c>
      <c r="R470" s="545"/>
      <c r="S470" s="532">
        <v>345</v>
      </c>
    </row>
    <row r="471" spans="1:19" ht="14.4" customHeight="1" x14ac:dyDescent="0.3">
      <c r="A471" s="526" t="s">
        <v>1823</v>
      </c>
      <c r="B471" s="527" t="s">
        <v>1849</v>
      </c>
      <c r="C471" s="527" t="s">
        <v>502</v>
      </c>
      <c r="D471" s="527" t="s">
        <v>1821</v>
      </c>
      <c r="E471" s="527" t="s">
        <v>1832</v>
      </c>
      <c r="F471" s="527" t="s">
        <v>1947</v>
      </c>
      <c r="G471" s="527" t="s">
        <v>1948</v>
      </c>
      <c r="H471" s="531"/>
      <c r="I471" s="531"/>
      <c r="J471" s="527"/>
      <c r="K471" s="527"/>
      <c r="L471" s="531"/>
      <c r="M471" s="531"/>
      <c r="N471" s="527"/>
      <c r="O471" s="527"/>
      <c r="P471" s="531">
        <v>1</v>
      </c>
      <c r="Q471" s="531">
        <v>308</v>
      </c>
      <c r="R471" s="545"/>
      <c r="S471" s="532">
        <v>308</v>
      </c>
    </row>
    <row r="472" spans="1:19" ht="14.4" customHeight="1" x14ac:dyDescent="0.3">
      <c r="A472" s="526" t="s">
        <v>1823</v>
      </c>
      <c r="B472" s="527" t="s">
        <v>1849</v>
      </c>
      <c r="C472" s="527" t="s">
        <v>502</v>
      </c>
      <c r="D472" s="527" t="s">
        <v>1821</v>
      </c>
      <c r="E472" s="527" t="s">
        <v>1832</v>
      </c>
      <c r="F472" s="527" t="s">
        <v>1953</v>
      </c>
      <c r="G472" s="527" t="s">
        <v>1954</v>
      </c>
      <c r="H472" s="531"/>
      <c r="I472" s="531"/>
      <c r="J472" s="527"/>
      <c r="K472" s="527"/>
      <c r="L472" s="531"/>
      <c r="M472" s="531"/>
      <c r="N472" s="527"/>
      <c r="O472" s="527"/>
      <c r="P472" s="531">
        <v>6</v>
      </c>
      <c r="Q472" s="531">
        <v>924</v>
      </c>
      <c r="R472" s="545"/>
      <c r="S472" s="532">
        <v>154</v>
      </c>
    </row>
    <row r="473" spans="1:19" ht="14.4" customHeight="1" x14ac:dyDescent="0.3">
      <c r="A473" s="526" t="s">
        <v>1823</v>
      </c>
      <c r="B473" s="527" t="s">
        <v>1849</v>
      </c>
      <c r="C473" s="527" t="s">
        <v>502</v>
      </c>
      <c r="D473" s="527" t="s">
        <v>1821</v>
      </c>
      <c r="E473" s="527" t="s">
        <v>1832</v>
      </c>
      <c r="F473" s="527" t="s">
        <v>1955</v>
      </c>
      <c r="G473" s="527" t="s">
        <v>1956</v>
      </c>
      <c r="H473" s="531"/>
      <c r="I473" s="531"/>
      <c r="J473" s="527"/>
      <c r="K473" s="527"/>
      <c r="L473" s="531">
        <v>8</v>
      </c>
      <c r="M473" s="531">
        <v>5392</v>
      </c>
      <c r="N473" s="527">
        <v>1</v>
      </c>
      <c r="O473" s="527">
        <v>674</v>
      </c>
      <c r="P473" s="531"/>
      <c r="Q473" s="531"/>
      <c r="R473" s="545"/>
      <c r="S473" s="532"/>
    </row>
    <row r="474" spans="1:19" ht="14.4" customHeight="1" x14ac:dyDescent="0.3">
      <c r="A474" s="526" t="s">
        <v>1823</v>
      </c>
      <c r="B474" s="527" t="s">
        <v>1849</v>
      </c>
      <c r="C474" s="527" t="s">
        <v>502</v>
      </c>
      <c r="D474" s="527" t="s">
        <v>1821</v>
      </c>
      <c r="E474" s="527" t="s">
        <v>1832</v>
      </c>
      <c r="F474" s="527" t="s">
        <v>1959</v>
      </c>
      <c r="G474" s="527" t="s">
        <v>1960</v>
      </c>
      <c r="H474" s="531"/>
      <c r="I474" s="531"/>
      <c r="J474" s="527"/>
      <c r="K474" s="527"/>
      <c r="L474" s="531"/>
      <c r="M474" s="531"/>
      <c r="N474" s="527"/>
      <c r="O474" s="527"/>
      <c r="P474" s="531">
        <v>9</v>
      </c>
      <c r="Q474" s="531">
        <v>1395</v>
      </c>
      <c r="R474" s="545"/>
      <c r="S474" s="532">
        <v>155</v>
      </c>
    </row>
    <row r="475" spans="1:19" ht="14.4" customHeight="1" x14ac:dyDescent="0.3">
      <c r="A475" s="526" t="s">
        <v>1823</v>
      </c>
      <c r="B475" s="527" t="s">
        <v>1849</v>
      </c>
      <c r="C475" s="527" t="s">
        <v>502</v>
      </c>
      <c r="D475" s="527" t="s">
        <v>1821</v>
      </c>
      <c r="E475" s="527" t="s">
        <v>1832</v>
      </c>
      <c r="F475" s="527" t="s">
        <v>1961</v>
      </c>
      <c r="G475" s="527" t="s">
        <v>1962</v>
      </c>
      <c r="H475" s="531"/>
      <c r="I475" s="531"/>
      <c r="J475" s="527"/>
      <c r="K475" s="527"/>
      <c r="L475" s="531"/>
      <c r="M475" s="531"/>
      <c r="N475" s="527"/>
      <c r="O475" s="527"/>
      <c r="P475" s="531">
        <v>15</v>
      </c>
      <c r="Q475" s="531">
        <v>2985</v>
      </c>
      <c r="R475" s="545"/>
      <c r="S475" s="532">
        <v>199</v>
      </c>
    </row>
    <row r="476" spans="1:19" ht="14.4" customHeight="1" x14ac:dyDescent="0.3">
      <c r="A476" s="526" t="s">
        <v>1823</v>
      </c>
      <c r="B476" s="527" t="s">
        <v>1849</v>
      </c>
      <c r="C476" s="527" t="s">
        <v>502</v>
      </c>
      <c r="D476" s="527" t="s">
        <v>1821</v>
      </c>
      <c r="E476" s="527" t="s">
        <v>1832</v>
      </c>
      <c r="F476" s="527" t="s">
        <v>1965</v>
      </c>
      <c r="G476" s="527" t="s">
        <v>1966</v>
      </c>
      <c r="H476" s="531"/>
      <c r="I476" s="531"/>
      <c r="J476" s="527"/>
      <c r="K476" s="527"/>
      <c r="L476" s="531">
        <v>36</v>
      </c>
      <c r="M476" s="531">
        <v>15336</v>
      </c>
      <c r="N476" s="527">
        <v>1</v>
      </c>
      <c r="O476" s="527">
        <v>426</v>
      </c>
      <c r="P476" s="531">
        <v>1</v>
      </c>
      <c r="Q476" s="531">
        <v>426</v>
      </c>
      <c r="R476" s="545">
        <v>2.7777777777777776E-2</v>
      </c>
      <c r="S476" s="532">
        <v>426</v>
      </c>
    </row>
    <row r="477" spans="1:19" ht="14.4" customHeight="1" x14ac:dyDescent="0.3">
      <c r="A477" s="526" t="s">
        <v>1823</v>
      </c>
      <c r="B477" s="527" t="s">
        <v>1849</v>
      </c>
      <c r="C477" s="527" t="s">
        <v>502</v>
      </c>
      <c r="D477" s="527" t="s">
        <v>1821</v>
      </c>
      <c r="E477" s="527" t="s">
        <v>1832</v>
      </c>
      <c r="F477" s="527" t="s">
        <v>1967</v>
      </c>
      <c r="G477" s="527" t="s">
        <v>1968</v>
      </c>
      <c r="H477" s="531"/>
      <c r="I477" s="531"/>
      <c r="J477" s="527"/>
      <c r="K477" s="527"/>
      <c r="L477" s="531"/>
      <c r="M477" s="531"/>
      <c r="N477" s="527"/>
      <c r="O477" s="527"/>
      <c r="P477" s="531">
        <v>4</v>
      </c>
      <c r="Q477" s="531">
        <v>1060</v>
      </c>
      <c r="R477" s="545"/>
      <c r="S477" s="532">
        <v>265</v>
      </c>
    </row>
    <row r="478" spans="1:19" ht="14.4" customHeight="1" x14ac:dyDescent="0.3">
      <c r="A478" s="526" t="s">
        <v>1823</v>
      </c>
      <c r="B478" s="527" t="s">
        <v>1849</v>
      </c>
      <c r="C478" s="527" t="s">
        <v>502</v>
      </c>
      <c r="D478" s="527" t="s">
        <v>1821</v>
      </c>
      <c r="E478" s="527" t="s">
        <v>1832</v>
      </c>
      <c r="F478" s="527" t="s">
        <v>1969</v>
      </c>
      <c r="G478" s="527" t="s">
        <v>1970</v>
      </c>
      <c r="H478" s="531"/>
      <c r="I478" s="531"/>
      <c r="J478" s="527"/>
      <c r="K478" s="527"/>
      <c r="L478" s="531"/>
      <c r="M478" s="531"/>
      <c r="N478" s="527"/>
      <c r="O478" s="527"/>
      <c r="P478" s="531">
        <v>28</v>
      </c>
      <c r="Q478" s="531">
        <v>4564</v>
      </c>
      <c r="R478" s="545"/>
      <c r="S478" s="532">
        <v>163</v>
      </c>
    </row>
    <row r="479" spans="1:19" ht="14.4" customHeight="1" x14ac:dyDescent="0.3">
      <c r="A479" s="526" t="s">
        <v>1823</v>
      </c>
      <c r="B479" s="527" t="s">
        <v>1849</v>
      </c>
      <c r="C479" s="527" t="s">
        <v>502</v>
      </c>
      <c r="D479" s="527" t="s">
        <v>1821</v>
      </c>
      <c r="E479" s="527" t="s">
        <v>1832</v>
      </c>
      <c r="F479" s="527" t="s">
        <v>1971</v>
      </c>
      <c r="G479" s="527" t="s">
        <v>1972</v>
      </c>
      <c r="H479" s="531"/>
      <c r="I479" s="531"/>
      <c r="J479" s="527"/>
      <c r="K479" s="527"/>
      <c r="L479" s="531">
        <v>2</v>
      </c>
      <c r="M479" s="531">
        <v>872</v>
      </c>
      <c r="N479" s="527">
        <v>1</v>
      </c>
      <c r="O479" s="527">
        <v>436</v>
      </c>
      <c r="P479" s="531"/>
      <c r="Q479" s="531"/>
      <c r="R479" s="545"/>
      <c r="S479" s="532"/>
    </row>
    <row r="480" spans="1:19" ht="14.4" customHeight="1" x14ac:dyDescent="0.3">
      <c r="A480" s="526" t="s">
        <v>1823</v>
      </c>
      <c r="B480" s="527" t="s">
        <v>1849</v>
      </c>
      <c r="C480" s="527" t="s">
        <v>502</v>
      </c>
      <c r="D480" s="527" t="s">
        <v>1821</v>
      </c>
      <c r="E480" s="527" t="s">
        <v>1832</v>
      </c>
      <c r="F480" s="527" t="s">
        <v>1975</v>
      </c>
      <c r="G480" s="527" t="s">
        <v>1976</v>
      </c>
      <c r="H480" s="531"/>
      <c r="I480" s="531"/>
      <c r="J480" s="527"/>
      <c r="K480" s="527"/>
      <c r="L480" s="531"/>
      <c r="M480" s="531"/>
      <c r="N480" s="527"/>
      <c r="O480" s="527"/>
      <c r="P480" s="531">
        <v>3</v>
      </c>
      <c r="Q480" s="531">
        <v>489</v>
      </c>
      <c r="R480" s="545"/>
      <c r="S480" s="532">
        <v>163</v>
      </c>
    </row>
    <row r="481" spans="1:19" ht="14.4" customHeight="1" x14ac:dyDescent="0.3">
      <c r="A481" s="526" t="s">
        <v>1823</v>
      </c>
      <c r="B481" s="527" t="s">
        <v>1849</v>
      </c>
      <c r="C481" s="527" t="s">
        <v>502</v>
      </c>
      <c r="D481" s="527" t="s">
        <v>1821</v>
      </c>
      <c r="E481" s="527" t="s">
        <v>1832</v>
      </c>
      <c r="F481" s="527" t="s">
        <v>1977</v>
      </c>
      <c r="G481" s="527" t="s">
        <v>1978</v>
      </c>
      <c r="H481" s="531"/>
      <c r="I481" s="531"/>
      <c r="J481" s="527"/>
      <c r="K481" s="527"/>
      <c r="L481" s="531">
        <v>29</v>
      </c>
      <c r="M481" s="531">
        <v>27057</v>
      </c>
      <c r="N481" s="527">
        <v>1</v>
      </c>
      <c r="O481" s="527">
        <v>933</v>
      </c>
      <c r="P481" s="531">
        <v>2</v>
      </c>
      <c r="Q481" s="531">
        <v>1868</v>
      </c>
      <c r="R481" s="545">
        <v>6.9039435266289681E-2</v>
      </c>
      <c r="S481" s="532">
        <v>934</v>
      </c>
    </row>
    <row r="482" spans="1:19" ht="14.4" customHeight="1" x14ac:dyDescent="0.3">
      <c r="A482" s="526" t="s">
        <v>1823</v>
      </c>
      <c r="B482" s="527" t="s">
        <v>1849</v>
      </c>
      <c r="C482" s="527" t="s">
        <v>502</v>
      </c>
      <c r="D482" s="527" t="s">
        <v>1821</v>
      </c>
      <c r="E482" s="527" t="s">
        <v>1832</v>
      </c>
      <c r="F482" s="527" t="s">
        <v>1989</v>
      </c>
      <c r="G482" s="527" t="s">
        <v>1990</v>
      </c>
      <c r="H482" s="531"/>
      <c r="I482" s="531"/>
      <c r="J482" s="527"/>
      <c r="K482" s="527"/>
      <c r="L482" s="531">
        <v>5</v>
      </c>
      <c r="M482" s="531">
        <v>1865</v>
      </c>
      <c r="N482" s="527">
        <v>1</v>
      </c>
      <c r="O482" s="527">
        <v>373</v>
      </c>
      <c r="P482" s="531"/>
      <c r="Q482" s="531"/>
      <c r="R482" s="545"/>
      <c r="S482" s="532"/>
    </row>
    <row r="483" spans="1:19" ht="14.4" customHeight="1" x14ac:dyDescent="0.3">
      <c r="A483" s="526" t="s">
        <v>1823</v>
      </c>
      <c r="B483" s="527" t="s">
        <v>1849</v>
      </c>
      <c r="C483" s="527" t="s">
        <v>502</v>
      </c>
      <c r="D483" s="527" t="s">
        <v>1812</v>
      </c>
      <c r="E483" s="527" t="s">
        <v>1832</v>
      </c>
      <c r="F483" s="527" t="s">
        <v>1899</v>
      </c>
      <c r="G483" s="527" t="s">
        <v>1900</v>
      </c>
      <c r="H483" s="531"/>
      <c r="I483" s="531"/>
      <c r="J483" s="527"/>
      <c r="K483" s="527"/>
      <c r="L483" s="531"/>
      <c r="M483" s="531"/>
      <c r="N483" s="527"/>
      <c r="O483" s="527"/>
      <c r="P483" s="531">
        <v>2</v>
      </c>
      <c r="Q483" s="531">
        <v>446</v>
      </c>
      <c r="R483" s="545"/>
      <c r="S483" s="532">
        <v>223</v>
      </c>
    </row>
    <row r="484" spans="1:19" ht="14.4" customHeight="1" x14ac:dyDescent="0.3">
      <c r="A484" s="526" t="s">
        <v>1823</v>
      </c>
      <c r="B484" s="527" t="s">
        <v>1849</v>
      </c>
      <c r="C484" s="527" t="s">
        <v>502</v>
      </c>
      <c r="D484" s="527" t="s">
        <v>1812</v>
      </c>
      <c r="E484" s="527" t="s">
        <v>1832</v>
      </c>
      <c r="F484" s="527" t="s">
        <v>1959</v>
      </c>
      <c r="G484" s="527" t="s">
        <v>1960</v>
      </c>
      <c r="H484" s="531"/>
      <c r="I484" s="531"/>
      <c r="J484" s="527"/>
      <c r="K484" s="527"/>
      <c r="L484" s="531"/>
      <c r="M484" s="531"/>
      <c r="N484" s="527"/>
      <c r="O484" s="527"/>
      <c r="P484" s="531">
        <v>1</v>
      </c>
      <c r="Q484" s="531">
        <v>155</v>
      </c>
      <c r="R484" s="545"/>
      <c r="S484" s="532">
        <v>155</v>
      </c>
    </row>
    <row r="485" spans="1:19" ht="14.4" customHeight="1" x14ac:dyDescent="0.3">
      <c r="A485" s="526" t="s">
        <v>1823</v>
      </c>
      <c r="B485" s="527" t="s">
        <v>1849</v>
      </c>
      <c r="C485" s="527" t="s">
        <v>502</v>
      </c>
      <c r="D485" s="527" t="s">
        <v>706</v>
      </c>
      <c r="E485" s="527" t="s">
        <v>1850</v>
      </c>
      <c r="F485" s="527" t="s">
        <v>1856</v>
      </c>
      <c r="G485" s="527" t="s">
        <v>610</v>
      </c>
      <c r="H485" s="531"/>
      <c r="I485" s="531"/>
      <c r="J485" s="527"/>
      <c r="K485" s="527"/>
      <c r="L485" s="531"/>
      <c r="M485" s="531"/>
      <c r="N485" s="527"/>
      <c r="O485" s="527"/>
      <c r="P485" s="531">
        <v>0.05</v>
      </c>
      <c r="Q485" s="531">
        <v>494.39</v>
      </c>
      <c r="R485" s="545"/>
      <c r="S485" s="532">
        <v>9887.7999999999993</v>
      </c>
    </row>
    <row r="486" spans="1:19" ht="14.4" customHeight="1" x14ac:dyDescent="0.3">
      <c r="A486" s="526" t="s">
        <v>1823</v>
      </c>
      <c r="B486" s="527" t="s">
        <v>1849</v>
      </c>
      <c r="C486" s="527" t="s">
        <v>502</v>
      </c>
      <c r="D486" s="527" t="s">
        <v>706</v>
      </c>
      <c r="E486" s="527" t="s">
        <v>1850</v>
      </c>
      <c r="F486" s="527" t="s">
        <v>1862</v>
      </c>
      <c r="G486" s="527" t="s">
        <v>584</v>
      </c>
      <c r="H486" s="531"/>
      <c r="I486" s="531"/>
      <c r="J486" s="527"/>
      <c r="K486" s="527"/>
      <c r="L486" s="531"/>
      <c r="M486" s="531"/>
      <c r="N486" s="527"/>
      <c r="O486" s="527"/>
      <c r="P486" s="531">
        <v>0.46</v>
      </c>
      <c r="Q486" s="531">
        <v>2091.88</v>
      </c>
      <c r="R486" s="545"/>
      <c r="S486" s="532">
        <v>4547.565217391304</v>
      </c>
    </row>
    <row r="487" spans="1:19" ht="14.4" customHeight="1" x14ac:dyDescent="0.3">
      <c r="A487" s="526" t="s">
        <v>1823</v>
      </c>
      <c r="B487" s="527" t="s">
        <v>1849</v>
      </c>
      <c r="C487" s="527" t="s">
        <v>502</v>
      </c>
      <c r="D487" s="527" t="s">
        <v>706</v>
      </c>
      <c r="E487" s="527" t="s">
        <v>1850</v>
      </c>
      <c r="F487" s="527" t="s">
        <v>1863</v>
      </c>
      <c r="G487" s="527" t="s">
        <v>584</v>
      </c>
      <c r="H487" s="531"/>
      <c r="I487" s="531"/>
      <c r="J487" s="527"/>
      <c r="K487" s="527"/>
      <c r="L487" s="531"/>
      <c r="M487" s="531"/>
      <c r="N487" s="527"/>
      <c r="O487" s="527"/>
      <c r="P487" s="531">
        <v>0.14000000000000001</v>
      </c>
      <c r="Q487" s="531">
        <v>1273.33</v>
      </c>
      <c r="R487" s="545"/>
      <c r="S487" s="532">
        <v>9095.2142857142844</v>
      </c>
    </row>
    <row r="488" spans="1:19" ht="14.4" customHeight="1" x14ac:dyDescent="0.3">
      <c r="A488" s="526" t="s">
        <v>1823</v>
      </c>
      <c r="B488" s="527" t="s">
        <v>1849</v>
      </c>
      <c r="C488" s="527" t="s">
        <v>502</v>
      </c>
      <c r="D488" s="527" t="s">
        <v>706</v>
      </c>
      <c r="E488" s="527" t="s">
        <v>1850</v>
      </c>
      <c r="F488" s="527" t="s">
        <v>1866</v>
      </c>
      <c r="G488" s="527" t="s">
        <v>578</v>
      </c>
      <c r="H488" s="531"/>
      <c r="I488" s="531"/>
      <c r="J488" s="527"/>
      <c r="K488" s="527"/>
      <c r="L488" s="531"/>
      <c r="M488" s="531"/>
      <c r="N488" s="527"/>
      <c r="O488" s="527"/>
      <c r="P488" s="531">
        <v>2.25</v>
      </c>
      <c r="Q488" s="531">
        <v>1164.6000000000001</v>
      </c>
      <c r="R488" s="545"/>
      <c r="S488" s="532">
        <v>517.6</v>
      </c>
    </row>
    <row r="489" spans="1:19" ht="14.4" customHeight="1" x14ac:dyDescent="0.3">
      <c r="A489" s="526" t="s">
        <v>1823</v>
      </c>
      <c r="B489" s="527" t="s">
        <v>1849</v>
      </c>
      <c r="C489" s="527" t="s">
        <v>502</v>
      </c>
      <c r="D489" s="527" t="s">
        <v>706</v>
      </c>
      <c r="E489" s="527" t="s">
        <v>1832</v>
      </c>
      <c r="F489" s="527" t="s">
        <v>1907</v>
      </c>
      <c r="G489" s="527" t="s">
        <v>1908</v>
      </c>
      <c r="H489" s="531"/>
      <c r="I489" s="531"/>
      <c r="J489" s="527"/>
      <c r="K489" s="527"/>
      <c r="L489" s="531"/>
      <c r="M489" s="531"/>
      <c r="N489" s="527"/>
      <c r="O489" s="527"/>
      <c r="P489" s="531">
        <v>5</v>
      </c>
      <c r="Q489" s="531">
        <v>3130</v>
      </c>
      <c r="R489" s="545"/>
      <c r="S489" s="532">
        <v>626</v>
      </c>
    </row>
    <row r="490" spans="1:19" ht="14.4" customHeight="1" x14ac:dyDescent="0.3">
      <c r="A490" s="526" t="s">
        <v>1823</v>
      </c>
      <c r="B490" s="527" t="s">
        <v>1849</v>
      </c>
      <c r="C490" s="527" t="s">
        <v>502</v>
      </c>
      <c r="D490" s="527" t="s">
        <v>706</v>
      </c>
      <c r="E490" s="527" t="s">
        <v>1832</v>
      </c>
      <c r="F490" s="527" t="s">
        <v>1917</v>
      </c>
      <c r="G490" s="527" t="s">
        <v>1918</v>
      </c>
      <c r="H490" s="531"/>
      <c r="I490" s="531"/>
      <c r="J490" s="527"/>
      <c r="K490" s="527"/>
      <c r="L490" s="531"/>
      <c r="M490" s="531"/>
      <c r="N490" s="527"/>
      <c r="O490" s="527"/>
      <c r="P490" s="531">
        <v>1</v>
      </c>
      <c r="Q490" s="531">
        <v>265</v>
      </c>
      <c r="R490" s="545"/>
      <c r="S490" s="532">
        <v>265</v>
      </c>
    </row>
    <row r="491" spans="1:19" ht="14.4" customHeight="1" x14ac:dyDescent="0.3">
      <c r="A491" s="526" t="s">
        <v>1823</v>
      </c>
      <c r="B491" s="527" t="s">
        <v>1849</v>
      </c>
      <c r="C491" s="527" t="s">
        <v>502</v>
      </c>
      <c r="D491" s="527" t="s">
        <v>706</v>
      </c>
      <c r="E491" s="527" t="s">
        <v>1832</v>
      </c>
      <c r="F491" s="527" t="s">
        <v>1941</v>
      </c>
      <c r="G491" s="527" t="s">
        <v>1942</v>
      </c>
      <c r="H491" s="531"/>
      <c r="I491" s="531"/>
      <c r="J491" s="527"/>
      <c r="K491" s="527"/>
      <c r="L491" s="531"/>
      <c r="M491" s="531"/>
      <c r="N491" s="527"/>
      <c r="O491" s="527"/>
      <c r="P491" s="531">
        <v>1</v>
      </c>
      <c r="Q491" s="531">
        <v>177</v>
      </c>
      <c r="R491" s="545"/>
      <c r="S491" s="532">
        <v>177</v>
      </c>
    </row>
    <row r="492" spans="1:19" ht="14.4" customHeight="1" x14ac:dyDescent="0.3">
      <c r="A492" s="526" t="s">
        <v>1823</v>
      </c>
      <c r="B492" s="527" t="s">
        <v>1849</v>
      </c>
      <c r="C492" s="527" t="s">
        <v>502</v>
      </c>
      <c r="D492" s="527" t="s">
        <v>706</v>
      </c>
      <c r="E492" s="527" t="s">
        <v>1832</v>
      </c>
      <c r="F492" s="527" t="s">
        <v>1955</v>
      </c>
      <c r="G492" s="527" t="s">
        <v>1956</v>
      </c>
      <c r="H492" s="531"/>
      <c r="I492" s="531"/>
      <c r="J492" s="527"/>
      <c r="K492" s="527"/>
      <c r="L492" s="531"/>
      <c r="M492" s="531"/>
      <c r="N492" s="527"/>
      <c r="O492" s="527"/>
      <c r="P492" s="531">
        <v>2</v>
      </c>
      <c r="Q492" s="531">
        <v>1350</v>
      </c>
      <c r="R492" s="545"/>
      <c r="S492" s="532">
        <v>675</v>
      </c>
    </row>
    <row r="493" spans="1:19" ht="14.4" customHeight="1" x14ac:dyDescent="0.3">
      <c r="A493" s="526" t="s">
        <v>1823</v>
      </c>
      <c r="B493" s="527" t="s">
        <v>1849</v>
      </c>
      <c r="C493" s="527" t="s">
        <v>502</v>
      </c>
      <c r="D493" s="527" t="s">
        <v>706</v>
      </c>
      <c r="E493" s="527" t="s">
        <v>1832</v>
      </c>
      <c r="F493" s="527" t="s">
        <v>1965</v>
      </c>
      <c r="G493" s="527" t="s">
        <v>1966</v>
      </c>
      <c r="H493" s="531"/>
      <c r="I493" s="531"/>
      <c r="J493" s="527"/>
      <c r="K493" s="527"/>
      <c r="L493" s="531"/>
      <c r="M493" s="531"/>
      <c r="N493" s="527"/>
      <c r="O493" s="527"/>
      <c r="P493" s="531">
        <v>12</v>
      </c>
      <c r="Q493" s="531">
        <v>5112</v>
      </c>
      <c r="R493" s="545"/>
      <c r="S493" s="532">
        <v>426</v>
      </c>
    </row>
    <row r="494" spans="1:19" ht="14.4" customHeight="1" x14ac:dyDescent="0.3">
      <c r="A494" s="526" t="s">
        <v>1823</v>
      </c>
      <c r="B494" s="527" t="s">
        <v>1849</v>
      </c>
      <c r="C494" s="527" t="s">
        <v>502</v>
      </c>
      <c r="D494" s="527" t="s">
        <v>706</v>
      </c>
      <c r="E494" s="527" t="s">
        <v>1832</v>
      </c>
      <c r="F494" s="527" t="s">
        <v>1971</v>
      </c>
      <c r="G494" s="527" t="s">
        <v>1972</v>
      </c>
      <c r="H494" s="531"/>
      <c r="I494" s="531"/>
      <c r="J494" s="527"/>
      <c r="K494" s="527"/>
      <c r="L494" s="531"/>
      <c r="M494" s="531"/>
      <c r="N494" s="527"/>
      <c r="O494" s="527"/>
      <c r="P494" s="531">
        <v>1</v>
      </c>
      <c r="Q494" s="531">
        <v>436</v>
      </c>
      <c r="R494" s="545"/>
      <c r="S494" s="532">
        <v>436</v>
      </c>
    </row>
    <row r="495" spans="1:19" ht="14.4" customHeight="1" x14ac:dyDescent="0.3">
      <c r="A495" s="526" t="s">
        <v>1823</v>
      </c>
      <c r="B495" s="527" t="s">
        <v>1849</v>
      </c>
      <c r="C495" s="527" t="s">
        <v>502</v>
      </c>
      <c r="D495" s="527" t="s">
        <v>706</v>
      </c>
      <c r="E495" s="527" t="s">
        <v>1832</v>
      </c>
      <c r="F495" s="527" t="s">
        <v>1977</v>
      </c>
      <c r="G495" s="527" t="s">
        <v>1978</v>
      </c>
      <c r="H495" s="531"/>
      <c r="I495" s="531"/>
      <c r="J495" s="527"/>
      <c r="K495" s="527"/>
      <c r="L495" s="531"/>
      <c r="M495" s="531"/>
      <c r="N495" s="527"/>
      <c r="O495" s="527"/>
      <c r="P495" s="531">
        <v>6</v>
      </c>
      <c r="Q495" s="531">
        <v>5604</v>
      </c>
      <c r="R495" s="545"/>
      <c r="S495" s="532">
        <v>934</v>
      </c>
    </row>
    <row r="496" spans="1:19" ht="14.4" customHeight="1" x14ac:dyDescent="0.3">
      <c r="A496" s="526" t="s">
        <v>1823</v>
      </c>
      <c r="B496" s="527" t="s">
        <v>1849</v>
      </c>
      <c r="C496" s="527" t="s">
        <v>502</v>
      </c>
      <c r="D496" s="527" t="s">
        <v>706</v>
      </c>
      <c r="E496" s="527" t="s">
        <v>1832</v>
      </c>
      <c r="F496" s="527" t="s">
        <v>1989</v>
      </c>
      <c r="G496" s="527" t="s">
        <v>1990</v>
      </c>
      <c r="H496" s="531"/>
      <c r="I496" s="531"/>
      <c r="J496" s="527"/>
      <c r="K496" s="527"/>
      <c r="L496" s="531"/>
      <c r="M496" s="531"/>
      <c r="N496" s="527"/>
      <c r="O496" s="527"/>
      <c r="P496" s="531">
        <v>1</v>
      </c>
      <c r="Q496" s="531">
        <v>373</v>
      </c>
      <c r="R496" s="545"/>
      <c r="S496" s="532">
        <v>373</v>
      </c>
    </row>
    <row r="497" spans="1:19" ht="14.4" customHeight="1" x14ac:dyDescent="0.3">
      <c r="A497" s="526" t="s">
        <v>1823</v>
      </c>
      <c r="B497" s="527" t="s">
        <v>1849</v>
      </c>
      <c r="C497" s="527" t="s">
        <v>977</v>
      </c>
      <c r="D497" s="527" t="s">
        <v>692</v>
      </c>
      <c r="E497" s="527" t="s">
        <v>1825</v>
      </c>
      <c r="F497" s="527" t="s">
        <v>1828</v>
      </c>
      <c r="G497" s="527" t="s">
        <v>1829</v>
      </c>
      <c r="H497" s="531"/>
      <c r="I497" s="531"/>
      <c r="J497" s="527"/>
      <c r="K497" s="527"/>
      <c r="L497" s="531"/>
      <c r="M497" s="531"/>
      <c r="N497" s="527"/>
      <c r="O497" s="527"/>
      <c r="P497" s="531">
        <v>2</v>
      </c>
      <c r="Q497" s="531">
        <v>1787.8</v>
      </c>
      <c r="R497" s="545"/>
      <c r="S497" s="532">
        <v>893.9</v>
      </c>
    </row>
    <row r="498" spans="1:19" ht="14.4" customHeight="1" x14ac:dyDescent="0.3">
      <c r="A498" s="526" t="s">
        <v>1823</v>
      </c>
      <c r="B498" s="527" t="s">
        <v>1849</v>
      </c>
      <c r="C498" s="527" t="s">
        <v>977</v>
      </c>
      <c r="D498" s="527" t="s">
        <v>692</v>
      </c>
      <c r="E498" s="527" t="s">
        <v>1825</v>
      </c>
      <c r="F498" s="527" t="s">
        <v>2004</v>
      </c>
      <c r="G498" s="527" t="s">
        <v>2005</v>
      </c>
      <c r="H498" s="531"/>
      <c r="I498" s="531"/>
      <c r="J498" s="527"/>
      <c r="K498" s="527"/>
      <c r="L498" s="531"/>
      <c r="M498" s="531"/>
      <c r="N498" s="527"/>
      <c r="O498" s="527"/>
      <c r="P498" s="531">
        <v>1</v>
      </c>
      <c r="Q498" s="531">
        <v>9743.2000000000007</v>
      </c>
      <c r="R498" s="545"/>
      <c r="S498" s="532">
        <v>9743.2000000000007</v>
      </c>
    </row>
    <row r="499" spans="1:19" ht="14.4" customHeight="1" x14ac:dyDescent="0.3">
      <c r="A499" s="526" t="s">
        <v>1823</v>
      </c>
      <c r="B499" s="527" t="s">
        <v>1849</v>
      </c>
      <c r="C499" s="527" t="s">
        <v>977</v>
      </c>
      <c r="D499" s="527" t="s">
        <v>692</v>
      </c>
      <c r="E499" s="527" t="s">
        <v>1832</v>
      </c>
      <c r="F499" s="527" t="s">
        <v>1919</v>
      </c>
      <c r="G499" s="527" t="s">
        <v>1920</v>
      </c>
      <c r="H499" s="531"/>
      <c r="I499" s="531"/>
      <c r="J499" s="527"/>
      <c r="K499" s="527"/>
      <c r="L499" s="531"/>
      <c r="M499" s="531"/>
      <c r="N499" s="527"/>
      <c r="O499" s="527"/>
      <c r="P499" s="531">
        <v>3</v>
      </c>
      <c r="Q499" s="531">
        <v>1050</v>
      </c>
      <c r="R499" s="545"/>
      <c r="S499" s="532">
        <v>350</v>
      </c>
    </row>
    <row r="500" spans="1:19" ht="14.4" customHeight="1" x14ac:dyDescent="0.3">
      <c r="A500" s="526" t="s">
        <v>1823</v>
      </c>
      <c r="B500" s="527" t="s">
        <v>1849</v>
      </c>
      <c r="C500" s="527" t="s">
        <v>977</v>
      </c>
      <c r="D500" s="527" t="s">
        <v>692</v>
      </c>
      <c r="E500" s="527" t="s">
        <v>1832</v>
      </c>
      <c r="F500" s="527" t="s">
        <v>2020</v>
      </c>
      <c r="G500" s="527" t="s">
        <v>2021</v>
      </c>
      <c r="H500" s="531"/>
      <c r="I500" s="531"/>
      <c r="J500" s="527"/>
      <c r="K500" s="527"/>
      <c r="L500" s="531"/>
      <c r="M500" s="531"/>
      <c r="N500" s="527"/>
      <c r="O500" s="527"/>
      <c r="P500" s="531">
        <v>1</v>
      </c>
      <c r="Q500" s="531">
        <v>4786</v>
      </c>
      <c r="R500" s="545"/>
      <c r="S500" s="532">
        <v>4786</v>
      </c>
    </row>
    <row r="501" spans="1:19" ht="14.4" customHeight="1" x14ac:dyDescent="0.3">
      <c r="A501" s="526" t="s">
        <v>1823</v>
      </c>
      <c r="B501" s="527" t="s">
        <v>1849</v>
      </c>
      <c r="C501" s="527" t="s">
        <v>977</v>
      </c>
      <c r="D501" s="527" t="s">
        <v>692</v>
      </c>
      <c r="E501" s="527" t="s">
        <v>1832</v>
      </c>
      <c r="F501" s="527" t="s">
        <v>1921</v>
      </c>
      <c r="G501" s="527" t="s">
        <v>1922</v>
      </c>
      <c r="H501" s="531"/>
      <c r="I501" s="531"/>
      <c r="J501" s="527"/>
      <c r="K501" s="527"/>
      <c r="L501" s="531"/>
      <c r="M501" s="531"/>
      <c r="N501" s="527"/>
      <c r="O501" s="527"/>
      <c r="P501" s="531">
        <v>54</v>
      </c>
      <c r="Q501" s="531">
        <v>13716</v>
      </c>
      <c r="R501" s="545"/>
      <c r="S501" s="532">
        <v>254</v>
      </c>
    </row>
    <row r="502" spans="1:19" ht="14.4" customHeight="1" x14ac:dyDescent="0.3">
      <c r="A502" s="526" t="s">
        <v>1823</v>
      </c>
      <c r="B502" s="527" t="s">
        <v>1849</v>
      </c>
      <c r="C502" s="527" t="s">
        <v>977</v>
      </c>
      <c r="D502" s="527" t="s">
        <v>692</v>
      </c>
      <c r="E502" s="527" t="s">
        <v>1832</v>
      </c>
      <c r="F502" s="527" t="s">
        <v>1925</v>
      </c>
      <c r="G502" s="527" t="s">
        <v>1926</v>
      </c>
      <c r="H502" s="531"/>
      <c r="I502" s="531"/>
      <c r="J502" s="527"/>
      <c r="K502" s="527"/>
      <c r="L502" s="531"/>
      <c r="M502" s="531"/>
      <c r="N502" s="527"/>
      <c r="O502" s="527"/>
      <c r="P502" s="531">
        <v>1</v>
      </c>
      <c r="Q502" s="531">
        <v>873</v>
      </c>
      <c r="R502" s="545"/>
      <c r="S502" s="532">
        <v>873</v>
      </c>
    </row>
    <row r="503" spans="1:19" ht="14.4" customHeight="1" x14ac:dyDescent="0.3">
      <c r="A503" s="526" t="s">
        <v>1823</v>
      </c>
      <c r="B503" s="527" t="s">
        <v>1849</v>
      </c>
      <c r="C503" s="527" t="s">
        <v>977</v>
      </c>
      <c r="D503" s="527" t="s">
        <v>692</v>
      </c>
      <c r="E503" s="527" t="s">
        <v>1832</v>
      </c>
      <c r="F503" s="527" t="s">
        <v>1939</v>
      </c>
      <c r="G503" s="527" t="s">
        <v>1940</v>
      </c>
      <c r="H503" s="531"/>
      <c r="I503" s="531"/>
      <c r="J503" s="527"/>
      <c r="K503" s="527"/>
      <c r="L503" s="531"/>
      <c r="M503" s="531"/>
      <c r="N503" s="527"/>
      <c r="O503" s="527"/>
      <c r="P503" s="531">
        <v>19</v>
      </c>
      <c r="Q503" s="531">
        <v>2109</v>
      </c>
      <c r="R503" s="545"/>
      <c r="S503" s="532">
        <v>111</v>
      </c>
    </row>
    <row r="504" spans="1:19" ht="14.4" customHeight="1" x14ac:dyDescent="0.3">
      <c r="A504" s="526" t="s">
        <v>1823</v>
      </c>
      <c r="B504" s="527" t="s">
        <v>1849</v>
      </c>
      <c r="C504" s="527" t="s">
        <v>977</v>
      </c>
      <c r="D504" s="527" t="s">
        <v>692</v>
      </c>
      <c r="E504" s="527" t="s">
        <v>1832</v>
      </c>
      <c r="F504" s="527" t="s">
        <v>1941</v>
      </c>
      <c r="G504" s="527" t="s">
        <v>1942</v>
      </c>
      <c r="H504" s="531"/>
      <c r="I504" s="531"/>
      <c r="J504" s="527"/>
      <c r="K504" s="527"/>
      <c r="L504" s="531"/>
      <c r="M504" s="531"/>
      <c r="N504" s="527"/>
      <c r="O504" s="527"/>
      <c r="P504" s="531">
        <v>2</v>
      </c>
      <c r="Q504" s="531">
        <v>354</v>
      </c>
      <c r="R504" s="545"/>
      <c r="S504" s="532">
        <v>177</v>
      </c>
    </row>
    <row r="505" spans="1:19" ht="14.4" customHeight="1" x14ac:dyDescent="0.3">
      <c r="A505" s="526" t="s">
        <v>1823</v>
      </c>
      <c r="B505" s="527" t="s">
        <v>1849</v>
      </c>
      <c r="C505" s="527" t="s">
        <v>977</v>
      </c>
      <c r="D505" s="527" t="s">
        <v>692</v>
      </c>
      <c r="E505" s="527" t="s">
        <v>1832</v>
      </c>
      <c r="F505" s="527" t="s">
        <v>1995</v>
      </c>
      <c r="G505" s="527" t="s">
        <v>1996</v>
      </c>
      <c r="H505" s="531"/>
      <c r="I505" s="531"/>
      <c r="J505" s="527"/>
      <c r="K505" s="527"/>
      <c r="L505" s="531"/>
      <c r="M505" s="531"/>
      <c r="N505" s="527"/>
      <c r="O505" s="527"/>
      <c r="P505" s="531">
        <v>71</v>
      </c>
      <c r="Q505" s="531">
        <v>24992</v>
      </c>
      <c r="R505" s="545"/>
      <c r="S505" s="532">
        <v>352</v>
      </c>
    </row>
    <row r="506" spans="1:19" ht="14.4" customHeight="1" x14ac:dyDescent="0.3">
      <c r="A506" s="526" t="s">
        <v>1823</v>
      </c>
      <c r="B506" s="527" t="s">
        <v>1849</v>
      </c>
      <c r="C506" s="527" t="s">
        <v>977</v>
      </c>
      <c r="D506" s="527" t="s">
        <v>1807</v>
      </c>
      <c r="E506" s="527" t="s">
        <v>1850</v>
      </c>
      <c r="F506" s="527" t="s">
        <v>1852</v>
      </c>
      <c r="G506" s="527" t="s">
        <v>582</v>
      </c>
      <c r="H506" s="531"/>
      <c r="I506" s="531"/>
      <c r="J506" s="527"/>
      <c r="K506" s="527"/>
      <c r="L506" s="531"/>
      <c r="M506" s="531"/>
      <c r="N506" s="527"/>
      <c r="O506" s="527"/>
      <c r="P506" s="531">
        <v>0</v>
      </c>
      <c r="Q506" s="531">
        <v>0</v>
      </c>
      <c r="R506" s="545"/>
      <c r="S506" s="532"/>
    </row>
    <row r="507" spans="1:19" ht="14.4" customHeight="1" x14ac:dyDescent="0.3">
      <c r="A507" s="526" t="s">
        <v>1823</v>
      </c>
      <c r="B507" s="527" t="s">
        <v>1849</v>
      </c>
      <c r="C507" s="527" t="s">
        <v>977</v>
      </c>
      <c r="D507" s="527" t="s">
        <v>1807</v>
      </c>
      <c r="E507" s="527" t="s">
        <v>1850</v>
      </c>
      <c r="F507" s="527" t="s">
        <v>1997</v>
      </c>
      <c r="G507" s="527" t="s">
        <v>610</v>
      </c>
      <c r="H507" s="531">
        <v>0.04</v>
      </c>
      <c r="I507" s="531">
        <v>173.03</v>
      </c>
      <c r="J507" s="527"/>
      <c r="K507" s="527">
        <v>4325.75</v>
      </c>
      <c r="L507" s="531"/>
      <c r="M507" s="531"/>
      <c r="N507" s="527"/>
      <c r="O507" s="527"/>
      <c r="P507" s="531">
        <v>0.1</v>
      </c>
      <c r="Q507" s="531">
        <v>494.38</v>
      </c>
      <c r="R507" s="545"/>
      <c r="S507" s="532">
        <v>4943.7999999999993</v>
      </c>
    </row>
    <row r="508" spans="1:19" ht="14.4" customHeight="1" x14ac:dyDescent="0.3">
      <c r="A508" s="526" t="s">
        <v>1823</v>
      </c>
      <c r="B508" s="527" t="s">
        <v>1849</v>
      </c>
      <c r="C508" s="527" t="s">
        <v>977</v>
      </c>
      <c r="D508" s="527" t="s">
        <v>1807</v>
      </c>
      <c r="E508" s="527" t="s">
        <v>1850</v>
      </c>
      <c r="F508" s="527" t="s">
        <v>1856</v>
      </c>
      <c r="G508" s="527" t="s">
        <v>610</v>
      </c>
      <c r="H508" s="531"/>
      <c r="I508" s="531"/>
      <c r="J508" s="527"/>
      <c r="K508" s="527"/>
      <c r="L508" s="531">
        <v>0.08</v>
      </c>
      <c r="M508" s="531">
        <v>741.59</v>
      </c>
      <c r="N508" s="527">
        <v>1</v>
      </c>
      <c r="O508" s="527">
        <v>9269.875</v>
      </c>
      <c r="P508" s="531">
        <v>0.02</v>
      </c>
      <c r="Q508" s="531">
        <v>197.75</v>
      </c>
      <c r="R508" s="545">
        <v>0.26665677800401838</v>
      </c>
      <c r="S508" s="532">
        <v>9887.5</v>
      </c>
    </row>
    <row r="509" spans="1:19" ht="14.4" customHeight="1" x14ac:dyDescent="0.3">
      <c r="A509" s="526" t="s">
        <v>1823</v>
      </c>
      <c r="B509" s="527" t="s">
        <v>1849</v>
      </c>
      <c r="C509" s="527" t="s">
        <v>977</v>
      </c>
      <c r="D509" s="527" t="s">
        <v>1807</v>
      </c>
      <c r="E509" s="527" t="s">
        <v>1850</v>
      </c>
      <c r="F509" s="527" t="s">
        <v>1857</v>
      </c>
      <c r="G509" s="527" t="s">
        <v>1858</v>
      </c>
      <c r="H509" s="531">
        <v>0.01</v>
      </c>
      <c r="I509" s="531">
        <v>46.75</v>
      </c>
      <c r="J509" s="527"/>
      <c r="K509" s="527">
        <v>4675</v>
      </c>
      <c r="L509" s="531"/>
      <c r="M509" s="531"/>
      <c r="N509" s="527"/>
      <c r="O509" s="527"/>
      <c r="P509" s="531">
        <v>0.02</v>
      </c>
      <c r="Q509" s="531">
        <v>96.46</v>
      </c>
      <c r="R509" s="545"/>
      <c r="S509" s="532">
        <v>4823</v>
      </c>
    </row>
    <row r="510" spans="1:19" ht="14.4" customHeight="1" x14ac:dyDescent="0.3">
      <c r="A510" s="526" t="s">
        <v>1823</v>
      </c>
      <c r="B510" s="527" t="s">
        <v>1849</v>
      </c>
      <c r="C510" s="527" t="s">
        <v>977</v>
      </c>
      <c r="D510" s="527" t="s">
        <v>1807</v>
      </c>
      <c r="E510" s="527" t="s">
        <v>1850</v>
      </c>
      <c r="F510" s="527" t="s">
        <v>1859</v>
      </c>
      <c r="G510" s="527" t="s">
        <v>610</v>
      </c>
      <c r="H510" s="531">
        <v>7.0000000000000007E-2</v>
      </c>
      <c r="I510" s="531">
        <v>346.06</v>
      </c>
      <c r="J510" s="527">
        <v>1.3999757271734294</v>
      </c>
      <c r="K510" s="527">
        <v>4943.7142857142853</v>
      </c>
      <c r="L510" s="531">
        <v>0.05</v>
      </c>
      <c r="M510" s="531">
        <v>247.19</v>
      </c>
      <c r="N510" s="527">
        <v>1</v>
      </c>
      <c r="O510" s="527">
        <v>4943.7999999999993</v>
      </c>
      <c r="P510" s="531"/>
      <c r="Q510" s="531"/>
      <c r="R510" s="545"/>
      <c r="S510" s="532"/>
    </row>
    <row r="511" spans="1:19" ht="14.4" customHeight="1" x14ac:dyDescent="0.3">
      <c r="A511" s="526" t="s">
        <v>1823</v>
      </c>
      <c r="B511" s="527" t="s">
        <v>1849</v>
      </c>
      <c r="C511" s="527" t="s">
        <v>977</v>
      </c>
      <c r="D511" s="527" t="s">
        <v>1807</v>
      </c>
      <c r="E511" s="527" t="s">
        <v>1850</v>
      </c>
      <c r="F511" s="527" t="s">
        <v>1862</v>
      </c>
      <c r="G511" s="527" t="s">
        <v>584</v>
      </c>
      <c r="H511" s="531"/>
      <c r="I511" s="531"/>
      <c r="J511" s="527"/>
      <c r="K511" s="527"/>
      <c r="L511" s="531">
        <v>0.12000000000000001</v>
      </c>
      <c r="M511" s="531">
        <v>531.24</v>
      </c>
      <c r="N511" s="527">
        <v>1</v>
      </c>
      <c r="O511" s="527">
        <v>4427</v>
      </c>
      <c r="P511" s="531">
        <v>0.31</v>
      </c>
      <c r="Q511" s="531">
        <v>1409.7300000000002</v>
      </c>
      <c r="R511" s="545">
        <v>2.6536593629997745</v>
      </c>
      <c r="S511" s="532">
        <v>4547.5161290322585</v>
      </c>
    </row>
    <row r="512" spans="1:19" ht="14.4" customHeight="1" x14ac:dyDescent="0.3">
      <c r="A512" s="526" t="s">
        <v>1823</v>
      </c>
      <c r="B512" s="527" t="s">
        <v>1849</v>
      </c>
      <c r="C512" s="527" t="s">
        <v>977</v>
      </c>
      <c r="D512" s="527" t="s">
        <v>1807</v>
      </c>
      <c r="E512" s="527" t="s">
        <v>1850</v>
      </c>
      <c r="F512" s="527" t="s">
        <v>1863</v>
      </c>
      <c r="G512" s="527" t="s">
        <v>584</v>
      </c>
      <c r="H512" s="531">
        <v>0.40999999999999992</v>
      </c>
      <c r="I512" s="531">
        <v>3630.1399999999994</v>
      </c>
      <c r="J512" s="527">
        <v>0.3778801843317971</v>
      </c>
      <c r="K512" s="527">
        <v>8854</v>
      </c>
      <c r="L512" s="531">
        <v>1.0900000000000001</v>
      </c>
      <c r="M512" s="531">
        <v>9606.590000000002</v>
      </c>
      <c r="N512" s="527">
        <v>1</v>
      </c>
      <c r="O512" s="527">
        <v>8813.3853211009191</v>
      </c>
      <c r="P512" s="531">
        <v>0.43000000000000005</v>
      </c>
      <c r="Q512" s="531">
        <v>3910.93</v>
      </c>
      <c r="R512" s="545">
        <v>0.40710907824732806</v>
      </c>
      <c r="S512" s="532">
        <v>9095.186046511626</v>
      </c>
    </row>
    <row r="513" spans="1:19" ht="14.4" customHeight="1" x14ac:dyDescent="0.3">
      <c r="A513" s="526" t="s">
        <v>1823</v>
      </c>
      <c r="B513" s="527" t="s">
        <v>1849</v>
      </c>
      <c r="C513" s="527" t="s">
        <v>977</v>
      </c>
      <c r="D513" s="527" t="s">
        <v>1807</v>
      </c>
      <c r="E513" s="527" t="s">
        <v>1850</v>
      </c>
      <c r="F513" s="527" t="s">
        <v>1864</v>
      </c>
      <c r="G513" s="527" t="s">
        <v>649</v>
      </c>
      <c r="H513" s="531">
        <v>0.85000000000000009</v>
      </c>
      <c r="I513" s="531">
        <v>1656.8899999999999</v>
      </c>
      <c r="J513" s="527">
        <v>0.84999230492997468</v>
      </c>
      <c r="K513" s="527">
        <v>1949.2823529411762</v>
      </c>
      <c r="L513" s="531">
        <v>1</v>
      </c>
      <c r="M513" s="531">
        <v>1949.3000000000002</v>
      </c>
      <c r="N513" s="527">
        <v>1</v>
      </c>
      <c r="O513" s="527">
        <v>1949.3000000000002</v>
      </c>
      <c r="P513" s="531">
        <v>1.01</v>
      </c>
      <c r="Q513" s="531">
        <v>1968.77</v>
      </c>
      <c r="R513" s="545">
        <v>1.009988200892628</v>
      </c>
      <c r="S513" s="532">
        <v>1949.2772277227723</v>
      </c>
    </row>
    <row r="514" spans="1:19" ht="14.4" customHeight="1" x14ac:dyDescent="0.3">
      <c r="A514" s="526" t="s">
        <v>1823</v>
      </c>
      <c r="B514" s="527" t="s">
        <v>1849</v>
      </c>
      <c r="C514" s="527" t="s">
        <v>977</v>
      </c>
      <c r="D514" s="527" t="s">
        <v>1807</v>
      </c>
      <c r="E514" s="527" t="s">
        <v>1850</v>
      </c>
      <c r="F514" s="527" t="s">
        <v>1865</v>
      </c>
      <c r="G514" s="527" t="s">
        <v>584</v>
      </c>
      <c r="H514" s="531">
        <v>1.35</v>
      </c>
      <c r="I514" s="531">
        <v>2390.5499999999997</v>
      </c>
      <c r="J514" s="527">
        <v>2.4545146518266008</v>
      </c>
      <c r="K514" s="527">
        <v>1770.7777777777774</v>
      </c>
      <c r="L514" s="531">
        <v>0.55000000000000004</v>
      </c>
      <c r="M514" s="531">
        <v>973.94</v>
      </c>
      <c r="N514" s="527">
        <v>1</v>
      </c>
      <c r="O514" s="527">
        <v>1770.8</v>
      </c>
      <c r="P514" s="531">
        <v>1.57</v>
      </c>
      <c r="Q514" s="531">
        <v>2855.85</v>
      </c>
      <c r="R514" s="545">
        <v>2.9322648212415547</v>
      </c>
      <c r="S514" s="532">
        <v>1819.0127388535032</v>
      </c>
    </row>
    <row r="515" spans="1:19" ht="14.4" customHeight="1" x14ac:dyDescent="0.3">
      <c r="A515" s="526" t="s">
        <v>1823</v>
      </c>
      <c r="B515" s="527" t="s">
        <v>1849</v>
      </c>
      <c r="C515" s="527" t="s">
        <v>977</v>
      </c>
      <c r="D515" s="527" t="s">
        <v>1807</v>
      </c>
      <c r="E515" s="527" t="s">
        <v>1850</v>
      </c>
      <c r="F515" s="527" t="s">
        <v>1866</v>
      </c>
      <c r="G515" s="527" t="s">
        <v>578</v>
      </c>
      <c r="H515" s="531">
        <v>1.05</v>
      </c>
      <c r="I515" s="531">
        <v>515.81000000000006</v>
      </c>
      <c r="J515" s="527">
        <v>1.4236310443806581</v>
      </c>
      <c r="K515" s="527">
        <v>491.24761904761908</v>
      </c>
      <c r="L515" s="531">
        <v>0.7</v>
      </c>
      <c r="M515" s="531">
        <v>362.32</v>
      </c>
      <c r="N515" s="527">
        <v>1</v>
      </c>
      <c r="O515" s="527">
        <v>517.6</v>
      </c>
      <c r="P515" s="531">
        <v>0.70000000000000018</v>
      </c>
      <c r="Q515" s="531">
        <v>362.32</v>
      </c>
      <c r="R515" s="545">
        <v>1</v>
      </c>
      <c r="S515" s="532">
        <v>517.59999999999991</v>
      </c>
    </row>
    <row r="516" spans="1:19" ht="14.4" customHeight="1" x14ac:dyDescent="0.3">
      <c r="A516" s="526" t="s">
        <v>1823</v>
      </c>
      <c r="B516" s="527" t="s">
        <v>1849</v>
      </c>
      <c r="C516" s="527" t="s">
        <v>977</v>
      </c>
      <c r="D516" s="527" t="s">
        <v>1807</v>
      </c>
      <c r="E516" s="527" t="s">
        <v>1850</v>
      </c>
      <c r="F516" s="527" t="s">
        <v>1868</v>
      </c>
      <c r="G516" s="527" t="s">
        <v>584</v>
      </c>
      <c r="H516" s="531"/>
      <c r="I516" s="531"/>
      <c r="J516" s="527"/>
      <c r="K516" s="527"/>
      <c r="L516" s="531">
        <v>0.04</v>
      </c>
      <c r="M516" s="531">
        <v>991.65000000000009</v>
      </c>
      <c r="N516" s="527">
        <v>1</v>
      </c>
      <c r="O516" s="527">
        <v>24791.25</v>
      </c>
      <c r="P516" s="531">
        <v>0.01</v>
      </c>
      <c r="Q516" s="531">
        <v>181.9</v>
      </c>
      <c r="R516" s="545">
        <v>0.18343165431351785</v>
      </c>
      <c r="S516" s="532">
        <v>18190</v>
      </c>
    </row>
    <row r="517" spans="1:19" ht="14.4" customHeight="1" x14ac:dyDescent="0.3">
      <c r="A517" s="526" t="s">
        <v>1823</v>
      </c>
      <c r="B517" s="527" t="s">
        <v>1849</v>
      </c>
      <c r="C517" s="527" t="s">
        <v>977</v>
      </c>
      <c r="D517" s="527" t="s">
        <v>1807</v>
      </c>
      <c r="E517" s="527" t="s">
        <v>1825</v>
      </c>
      <c r="F517" s="527" t="s">
        <v>1998</v>
      </c>
      <c r="G517" s="527" t="s">
        <v>1999</v>
      </c>
      <c r="H517" s="531"/>
      <c r="I517" s="531"/>
      <c r="J517" s="527"/>
      <c r="K517" s="527"/>
      <c r="L517" s="531">
        <v>1</v>
      </c>
      <c r="M517" s="531">
        <v>9783.27</v>
      </c>
      <c r="N517" s="527">
        <v>1</v>
      </c>
      <c r="O517" s="527">
        <v>9783.27</v>
      </c>
      <c r="P517" s="531"/>
      <c r="Q517" s="531"/>
      <c r="R517" s="545"/>
      <c r="S517" s="532"/>
    </row>
    <row r="518" spans="1:19" ht="14.4" customHeight="1" x14ac:dyDescent="0.3">
      <c r="A518" s="526" t="s">
        <v>1823</v>
      </c>
      <c r="B518" s="527" t="s">
        <v>1849</v>
      </c>
      <c r="C518" s="527" t="s">
        <v>977</v>
      </c>
      <c r="D518" s="527" t="s">
        <v>1807</v>
      </c>
      <c r="E518" s="527" t="s">
        <v>1825</v>
      </c>
      <c r="F518" s="527" t="s">
        <v>2000</v>
      </c>
      <c r="G518" s="527" t="s">
        <v>2001</v>
      </c>
      <c r="H518" s="531">
        <v>1</v>
      </c>
      <c r="I518" s="531">
        <v>1707.1</v>
      </c>
      <c r="J518" s="527"/>
      <c r="K518" s="527">
        <v>1707.1</v>
      </c>
      <c r="L518" s="531"/>
      <c r="M518" s="531"/>
      <c r="N518" s="527"/>
      <c r="O518" s="527"/>
      <c r="P518" s="531">
        <v>1</v>
      </c>
      <c r="Q518" s="531">
        <v>1707.1</v>
      </c>
      <c r="R518" s="545"/>
      <c r="S518" s="532">
        <v>1707.1</v>
      </c>
    </row>
    <row r="519" spans="1:19" ht="14.4" customHeight="1" x14ac:dyDescent="0.3">
      <c r="A519" s="526" t="s">
        <v>1823</v>
      </c>
      <c r="B519" s="527" t="s">
        <v>1849</v>
      </c>
      <c r="C519" s="527" t="s">
        <v>977</v>
      </c>
      <c r="D519" s="527" t="s">
        <v>1807</v>
      </c>
      <c r="E519" s="527" t="s">
        <v>1825</v>
      </c>
      <c r="F519" s="527" t="s">
        <v>1826</v>
      </c>
      <c r="G519" s="527" t="s">
        <v>1827</v>
      </c>
      <c r="H519" s="531"/>
      <c r="I519" s="531"/>
      <c r="J519" s="527"/>
      <c r="K519" s="527"/>
      <c r="L519" s="531">
        <v>2</v>
      </c>
      <c r="M519" s="531">
        <v>1787.8</v>
      </c>
      <c r="N519" s="527">
        <v>1</v>
      </c>
      <c r="O519" s="527">
        <v>893.9</v>
      </c>
      <c r="P519" s="531">
        <v>2</v>
      </c>
      <c r="Q519" s="531">
        <v>1787.8</v>
      </c>
      <c r="R519" s="545">
        <v>1</v>
      </c>
      <c r="S519" s="532">
        <v>893.9</v>
      </c>
    </row>
    <row r="520" spans="1:19" ht="14.4" customHeight="1" x14ac:dyDescent="0.3">
      <c r="A520" s="526" t="s">
        <v>1823</v>
      </c>
      <c r="B520" s="527" t="s">
        <v>1849</v>
      </c>
      <c r="C520" s="527" t="s">
        <v>977</v>
      </c>
      <c r="D520" s="527" t="s">
        <v>1807</v>
      </c>
      <c r="E520" s="527" t="s">
        <v>1825</v>
      </c>
      <c r="F520" s="527" t="s">
        <v>1828</v>
      </c>
      <c r="G520" s="527" t="s">
        <v>1829</v>
      </c>
      <c r="H520" s="531">
        <v>9</v>
      </c>
      <c r="I520" s="531">
        <v>8045.0999999999995</v>
      </c>
      <c r="J520" s="527">
        <v>2.25</v>
      </c>
      <c r="K520" s="527">
        <v>893.9</v>
      </c>
      <c r="L520" s="531">
        <v>4</v>
      </c>
      <c r="M520" s="531">
        <v>3575.6</v>
      </c>
      <c r="N520" s="527">
        <v>1</v>
      </c>
      <c r="O520" s="527">
        <v>893.9</v>
      </c>
      <c r="P520" s="531">
        <v>35</v>
      </c>
      <c r="Q520" s="531">
        <v>31286.500000000007</v>
      </c>
      <c r="R520" s="545">
        <v>8.7500000000000018</v>
      </c>
      <c r="S520" s="532">
        <v>893.9000000000002</v>
      </c>
    </row>
    <row r="521" spans="1:19" ht="14.4" customHeight="1" x14ac:dyDescent="0.3">
      <c r="A521" s="526" t="s">
        <v>1823</v>
      </c>
      <c r="B521" s="527" t="s">
        <v>1849</v>
      </c>
      <c r="C521" s="527" t="s">
        <v>977</v>
      </c>
      <c r="D521" s="527" t="s">
        <v>1807</v>
      </c>
      <c r="E521" s="527" t="s">
        <v>1825</v>
      </c>
      <c r="F521" s="527" t="s">
        <v>2002</v>
      </c>
      <c r="G521" s="527" t="s">
        <v>2003</v>
      </c>
      <c r="H521" s="531">
        <v>4</v>
      </c>
      <c r="I521" s="531">
        <v>8052.56</v>
      </c>
      <c r="J521" s="527">
        <v>0.5</v>
      </c>
      <c r="K521" s="527">
        <v>2013.14</v>
      </c>
      <c r="L521" s="531">
        <v>8</v>
      </c>
      <c r="M521" s="531">
        <v>16105.12</v>
      </c>
      <c r="N521" s="527">
        <v>1</v>
      </c>
      <c r="O521" s="527">
        <v>2013.14</v>
      </c>
      <c r="P521" s="531"/>
      <c r="Q521" s="531"/>
      <c r="R521" s="545"/>
      <c r="S521" s="532"/>
    </row>
    <row r="522" spans="1:19" ht="14.4" customHeight="1" x14ac:dyDescent="0.3">
      <c r="A522" s="526" t="s">
        <v>1823</v>
      </c>
      <c r="B522" s="527" t="s">
        <v>1849</v>
      </c>
      <c r="C522" s="527" t="s">
        <v>977</v>
      </c>
      <c r="D522" s="527" t="s">
        <v>1807</v>
      </c>
      <c r="E522" s="527" t="s">
        <v>1825</v>
      </c>
      <c r="F522" s="527" t="s">
        <v>1830</v>
      </c>
      <c r="G522" s="527" t="s">
        <v>1831</v>
      </c>
      <c r="H522" s="531">
        <v>42</v>
      </c>
      <c r="I522" s="531">
        <v>21462</v>
      </c>
      <c r="J522" s="527">
        <v>0.7</v>
      </c>
      <c r="K522" s="527">
        <v>511</v>
      </c>
      <c r="L522" s="531">
        <v>60</v>
      </c>
      <c r="M522" s="531">
        <v>30660</v>
      </c>
      <c r="N522" s="527">
        <v>1</v>
      </c>
      <c r="O522" s="527">
        <v>511</v>
      </c>
      <c r="P522" s="531">
        <v>24</v>
      </c>
      <c r="Q522" s="531">
        <v>12264</v>
      </c>
      <c r="R522" s="545">
        <v>0.4</v>
      </c>
      <c r="S522" s="532">
        <v>511</v>
      </c>
    </row>
    <row r="523" spans="1:19" ht="14.4" customHeight="1" x14ac:dyDescent="0.3">
      <c r="A523" s="526" t="s">
        <v>1823</v>
      </c>
      <c r="B523" s="527" t="s">
        <v>1849</v>
      </c>
      <c r="C523" s="527" t="s">
        <v>977</v>
      </c>
      <c r="D523" s="527" t="s">
        <v>1807</v>
      </c>
      <c r="E523" s="527" t="s">
        <v>1825</v>
      </c>
      <c r="F523" s="527" t="s">
        <v>2004</v>
      </c>
      <c r="G523" s="527" t="s">
        <v>2005</v>
      </c>
      <c r="H523" s="531">
        <v>15</v>
      </c>
      <c r="I523" s="531">
        <v>146148</v>
      </c>
      <c r="J523" s="527">
        <v>1.0714285714285716</v>
      </c>
      <c r="K523" s="527">
        <v>9743.2000000000007</v>
      </c>
      <c r="L523" s="531">
        <v>14</v>
      </c>
      <c r="M523" s="531">
        <v>136404.79999999999</v>
      </c>
      <c r="N523" s="527">
        <v>1</v>
      </c>
      <c r="O523" s="527">
        <v>9743.1999999999989</v>
      </c>
      <c r="P523" s="531">
        <v>23</v>
      </c>
      <c r="Q523" s="531">
        <v>224093.59999999998</v>
      </c>
      <c r="R523" s="545">
        <v>1.6428571428571428</v>
      </c>
      <c r="S523" s="532">
        <v>9743.1999999999989</v>
      </c>
    </row>
    <row r="524" spans="1:19" ht="14.4" customHeight="1" x14ac:dyDescent="0.3">
      <c r="A524" s="526" t="s">
        <v>1823</v>
      </c>
      <c r="B524" s="527" t="s">
        <v>1849</v>
      </c>
      <c r="C524" s="527" t="s">
        <v>977</v>
      </c>
      <c r="D524" s="527" t="s">
        <v>1807</v>
      </c>
      <c r="E524" s="527" t="s">
        <v>1825</v>
      </c>
      <c r="F524" s="527" t="s">
        <v>2006</v>
      </c>
      <c r="G524" s="527" t="s">
        <v>2007</v>
      </c>
      <c r="H524" s="531">
        <v>8</v>
      </c>
      <c r="I524" s="531">
        <v>29010.880000000001</v>
      </c>
      <c r="J524" s="527">
        <v>1.3333333333333335</v>
      </c>
      <c r="K524" s="527">
        <v>3626.36</v>
      </c>
      <c r="L524" s="531">
        <v>6</v>
      </c>
      <c r="M524" s="531">
        <v>21758.16</v>
      </c>
      <c r="N524" s="527">
        <v>1</v>
      </c>
      <c r="O524" s="527">
        <v>3626.36</v>
      </c>
      <c r="P524" s="531">
        <v>6</v>
      </c>
      <c r="Q524" s="531">
        <v>21758.16</v>
      </c>
      <c r="R524" s="545">
        <v>1</v>
      </c>
      <c r="S524" s="532">
        <v>3626.36</v>
      </c>
    </row>
    <row r="525" spans="1:19" ht="14.4" customHeight="1" x14ac:dyDescent="0.3">
      <c r="A525" s="526" t="s">
        <v>1823</v>
      </c>
      <c r="B525" s="527" t="s">
        <v>1849</v>
      </c>
      <c r="C525" s="527" t="s">
        <v>977</v>
      </c>
      <c r="D525" s="527" t="s">
        <v>1807</v>
      </c>
      <c r="E525" s="527" t="s">
        <v>1825</v>
      </c>
      <c r="F525" s="527" t="s">
        <v>2008</v>
      </c>
      <c r="G525" s="527" t="s">
        <v>2009</v>
      </c>
      <c r="H525" s="531"/>
      <c r="I525" s="531"/>
      <c r="J525" s="527"/>
      <c r="K525" s="527"/>
      <c r="L525" s="531">
        <v>1</v>
      </c>
      <c r="M525" s="531">
        <v>599.25</v>
      </c>
      <c r="N525" s="527">
        <v>1</v>
      </c>
      <c r="O525" s="527">
        <v>599.25</v>
      </c>
      <c r="P525" s="531"/>
      <c r="Q525" s="531"/>
      <c r="R525" s="545"/>
      <c r="S525" s="532"/>
    </row>
    <row r="526" spans="1:19" ht="14.4" customHeight="1" x14ac:dyDescent="0.3">
      <c r="A526" s="526" t="s">
        <v>1823</v>
      </c>
      <c r="B526" s="527" t="s">
        <v>1849</v>
      </c>
      <c r="C526" s="527" t="s">
        <v>977</v>
      </c>
      <c r="D526" s="527" t="s">
        <v>1807</v>
      </c>
      <c r="E526" s="527" t="s">
        <v>1825</v>
      </c>
      <c r="F526" s="527" t="s">
        <v>2010</v>
      </c>
      <c r="G526" s="527" t="s">
        <v>2011</v>
      </c>
      <c r="H526" s="531"/>
      <c r="I526" s="531"/>
      <c r="J526" s="527"/>
      <c r="K526" s="527"/>
      <c r="L526" s="531">
        <v>2</v>
      </c>
      <c r="M526" s="531">
        <v>9055.7999999999993</v>
      </c>
      <c r="N526" s="527">
        <v>1</v>
      </c>
      <c r="O526" s="527">
        <v>4527.8999999999996</v>
      </c>
      <c r="P526" s="531">
        <v>1</v>
      </c>
      <c r="Q526" s="531">
        <v>4527.8999999999996</v>
      </c>
      <c r="R526" s="545">
        <v>0.5</v>
      </c>
      <c r="S526" s="532">
        <v>4527.8999999999996</v>
      </c>
    </row>
    <row r="527" spans="1:19" ht="14.4" customHeight="1" x14ac:dyDescent="0.3">
      <c r="A527" s="526" t="s">
        <v>1823</v>
      </c>
      <c r="B527" s="527" t="s">
        <v>1849</v>
      </c>
      <c r="C527" s="527" t="s">
        <v>977</v>
      </c>
      <c r="D527" s="527" t="s">
        <v>1807</v>
      </c>
      <c r="E527" s="527" t="s">
        <v>1825</v>
      </c>
      <c r="F527" s="527" t="s">
        <v>2012</v>
      </c>
      <c r="G527" s="527" t="s">
        <v>2013</v>
      </c>
      <c r="H527" s="531"/>
      <c r="I527" s="531"/>
      <c r="J527" s="527"/>
      <c r="K527" s="527"/>
      <c r="L527" s="531"/>
      <c r="M527" s="531"/>
      <c r="N527" s="527"/>
      <c r="O527" s="527"/>
      <c r="P527" s="531">
        <v>3</v>
      </c>
      <c r="Q527" s="531">
        <v>6279</v>
      </c>
      <c r="R527" s="545"/>
      <c r="S527" s="532">
        <v>2093</v>
      </c>
    </row>
    <row r="528" spans="1:19" ht="14.4" customHeight="1" x14ac:dyDescent="0.3">
      <c r="A528" s="526" t="s">
        <v>1823</v>
      </c>
      <c r="B528" s="527" t="s">
        <v>1849</v>
      </c>
      <c r="C528" s="527" t="s">
        <v>977</v>
      </c>
      <c r="D528" s="527" t="s">
        <v>1807</v>
      </c>
      <c r="E528" s="527" t="s">
        <v>1825</v>
      </c>
      <c r="F528" s="527" t="s">
        <v>2014</v>
      </c>
      <c r="G528" s="527" t="s">
        <v>2015</v>
      </c>
      <c r="H528" s="531"/>
      <c r="I528" s="531"/>
      <c r="J528" s="527"/>
      <c r="K528" s="527"/>
      <c r="L528" s="531"/>
      <c r="M528" s="531"/>
      <c r="N528" s="527"/>
      <c r="O528" s="527"/>
      <c r="P528" s="531">
        <v>1</v>
      </c>
      <c r="Q528" s="531">
        <v>1570.6</v>
      </c>
      <c r="R528" s="545"/>
      <c r="S528" s="532">
        <v>1570.6</v>
      </c>
    </row>
    <row r="529" spans="1:19" ht="14.4" customHeight="1" x14ac:dyDescent="0.3">
      <c r="A529" s="526" t="s">
        <v>1823</v>
      </c>
      <c r="B529" s="527" t="s">
        <v>1849</v>
      </c>
      <c r="C529" s="527" t="s">
        <v>977</v>
      </c>
      <c r="D529" s="527" t="s">
        <v>1807</v>
      </c>
      <c r="E529" s="527" t="s">
        <v>1832</v>
      </c>
      <c r="F529" s="527" t="s">
        <v>1887</v>
      </c>
      <c r="G529" s="527" t="s">
        <v>1888</v>
      </c>
      <c r="H529" s="531">
        <v>14</v>
      </c>
      <c r="I529" s="531">
        <v>2758</v>
      </c>
      <c r="J529" s="527">
        <v>0.34496560350218886</v>
      </c>
      <c r="K529" s="527">
        <v>197</v>
      </c>
      <c r="L529" s="531">
        <v>39</v>
      </c>
      <c r="M529" s="531">
        <v>7995</v>
      </c>
      <c r="N529" s="527">
        <v>1</v>
      </c>
      <c r="O529" s="527">
        <v>205</v>
      </c>
      <c r="P529" s="531">
        <v>33</v>
      </c>
      <c r="Q529" s="531">
        <v>6765</v>
      </c>
      <c r="R529" s="545">
        <v>0.84615384615384615</v>
      </c>
      <c r="S529" s="532">
        <v>205</v>
      </c>
    </row>
    <row r="530" spans="1:19" ht="14.4" customHeight="1" x14ac:dyDescent="0.3">
      <c r="A530" s="526" t="s">
        <v>1823</v>
      </c>
      <c r="B530" s="527" t="s">
        <v>1849</v>
      </c>
      <c r="C530" s="527" t="s">
        <v>977</v>
      </c>
      <c r="D530" s="527" t="s">
        <v>1807</v>
      </c>
      <c r="E530" s="527" t="s">
        <v>1832</v>
      </c>
      <c r="F530" s="527" t="s">
        <v>1889</v>
      </c>
      <c r="G530" s="527" t="s">
        <v>1890</v>
      </c>
      <c r="H530" s="531"/>
      <c r="I530" s="531"/>
      <c r="J530" s="527"/>
      <c r="K530" s="527"/>
      <c r="L530" s="531">
        <v>148</v>
      </c>
      <c r="M530" s="531">
        <v>5476</v>
      </c>
      <c r="N530" s="527">
        <v>1</v>
      </c>
      <c r="O530" s="527">
        <v>37</v>
      </c>
      <c r="P530" s="531">
        <v>169</v>
      </c>
      <c r="Q530" s="531">
        <v>6253</v>
      </c>
      <c r="R530" s="545">
        <v>1.1418918918918919</v>
      </c>
      <c r="S530" s="532">
        <v>37</v>
      </c>
    </row>
    <row r="531" spans="1:19" ht="14.4" customHeight="1" x14ac:dyDescent="0.3">
      <c r="A531" s="526" t="s">
        <v>1823</v>
      </c>
      <c r="B531" s="527" t="s">
        <v>1849</v>
      </c>
      <c r="C531" s="527" t="s">
        <v>977</v>
      </c>
      <c r="D531" s="527" t="s">
        <v>1807</v>
      </c>
      <c r="E531" s="527" t="s">
        <v>1832</v>
      </c>
      <c r="F531" s="527" t="s">
        <v>1891</v>
      </c>
      <c r="G531" s="527" t="s">
        <v>1892</v>
      </c>
      <c r="H531" s="531">
        <v>110</v>
      </c>
      <c r="I531" s="531">
        <v>22770</v>
      </c>
      <c r="J531" s="527">
        <v>1.5492957746478873</v>
      </c>
      <c r="K531" s="527">
        <v>207</v>
      </c>
      <c r="L531" s="531">
        <v>69</v>
      </c>
      <c r="M531" s="531">
        <v>14697</v>
      </c>
      <c r="N531" s="527">
        <v>1</v>
      </c>
      <c r="O531" s="527">
        <v>213</v>
      </c>
      <c r="P531" s="531">
        <v>64</v>
      </c>
      <c r="Q531" s="531">
        <v>13632</v>
      </c>
      <c r="R531" s="545">
        <v>0.92753623188405798</v>
      </c>
      <c r="S531" s="532">
        <v>213</v>
      </c>
    </row>
    <row r="532" spans="1:19" ht="14.4" customHeight="1" x14ac:dyDescent="0.3">
      <c r="A532" s="526" t="s">
        <v>1823</v>
      </c>
      <c r="B532" s="527" t="s">
        <v>1849</v>
      </c>
      <c r="C532" s="527" t="s">
        <v>977</v>
      </c>
      <c r="D532" s="527" t="s">
        <v>1807</v>
      </c>
      <c r="E532" s="527" t="s">
        <v>1832</v>
      </c>
      <c r="F532" s="527" t="s">
        <v>1893</v>
      </c>
      <c r="G532" s="527" t="s">
        <v>1894</v>
      </c>
      <c r="H532" s="531">
        <v>53</v>
      </c>
      <c r="I532" s="531">
        <v>8003</v>
      </c>
      <c r="J532" s="527">
        <v>0.87512301804264625</v>
      </c>
      <c r="K532" s="527">
        <v>151</v>
      </c>
      <c r="L532" s="531">
        <v>59</v>
      </c>
      <c r="M532" s="531">
        <v>9145</v>
      </c>
      <c r="N532" s="527">
        <v>1</v>
      </c>
      <c r="O532" s="527">
        <v>155</v>
      </c>
      <c r="P532" s="531">
        <v>57</v>
      </c>
      <c r="Q532" s="531">
        <v>8835</v>
      </c>
      <c r="R532" s="545">
        <v>0.96610169491525422</v>
      </c>
      <c r="S532" s="532">
        <v>155</v>
      </c>
    </row>
    <row r="533" spans="1:19" ht="14.4" customHeight="1" x14ac:dyDescent="0.3">
      <c r="A533" s="526" t="s">
        <v>1823</v>
      </c>
      <c r="B533" s="527" t="s">
        <v>1849</v>
      </c>
      <c r="C533" s="527" t="s">
        <v>977</v>
      </c>
      <c r="D533" s="527" t="s">
        <v>1807</v>
      </c>
      <c r="E533" s="527" t="s">
        <v>1832</v>
      </c>
      <c r="F533" s="527" t="s">
        <v>1895</v>
      </c>
      <c r="G533" s="527" t="s">
        <v>1896</v>
      </c>
      <c r="H533" s="531">
        <v>251</v>
      </c>
      <c r="I533" s="531">
        <v>45933</v>
      </c>
      <c r="J533" s="527">
        <v>0.81877005347593579</v>
      </c>
      <c r="K533" s="527">
        <v>183</v>
      </c>
      <c r="L533" s="531">
        <v>300</v>
      </c>
      <c r="M533" s="531">
        <v>56100</v>
      </c>
      <c r="N533" s="527">
        <v>1</v>
      </c>
      <c r="O533" s="527">
        <v>187</v>
      </c>
      <c r="P533" s="531">
        <v>271</v>
      </c>
      <c r="Q533" s="531">
        <v>50677</v>
      </c>
      <c r="R533" s="545">
        <v>0.90333333333333332</v>
      </c>
      <c r="S533" s="532">
        <v>187</v>
      </c>
    </row>
    <row r="534" spans="1:19" ht="14.4" customHeight="1" x14ac:dyDescent="0.3">
      <c r="A534" s="526" t="s">
        <v>1823</v>
      </c>
      <c r="B534" s="527" t="s">
        <v>1849</v>
      </c>
      <c r="C534" s="527" t="s">
        <v>977</v>
      </c>
      <c r="D534" s="527" t="s">
        <v>1807</v>
      </c>
      <c r="E534" s="527" t="s">
        <v>1832</v>
      </c>
      <c r="F534" s="527" t="s">
        <v>1897</v>
      </c>
      <c r="G534" s="527" t="s">
        <v>1898</v>
      </c>
      <c r="H534" s="531">
        <v>1814</v>
      </c>
      <c r="I534" s="531">
        <v>226750</v>
      </c>
      <c r="J534" s="527">
        <v>0.94328241480298192</v>
      </c>
      <c r="K534" s="527">
        <v>125</v>
      </c>
      <c r="L534" s="531">
        <v>1878</v>
      </c>
      <c r="M534" s="531">
        <v>240384</v>
      </c>
      <c r="N534" s="527">
        <v>1</v>
      </c>
      <c r="O534" s="527">
        <v>128</v>
      </c>
      <c r="P534" s="531">
        <v>2007</v>
      </c>
      <c r="Q534" s="531">
        <v>256896</v>
      </c>
      <c r="R534" s="545">
        <v>1.0686900958466454</v>
      </c>
      <c r="S534" s="532">
        <v>128</v>
      </c>
    </row>
    <row r="535" spans="1:19" ht="14.4" customHeight="1" x14ac:dyDescent="0.3">
      <c r="A535" s="526" t="s">
        <v>1823</v>
      </c>
      <c r="B535" s="527" t="s">
        <v>1849</v>
      </c>
      <c r="C535" s="527" t="s">
        <v>977</v>
      </c>
      <c r="D535" s="527" t="s">
        <v>1807</v>
      </c>
      <c r="E535" s="527" t="s">
        <v>1832</v>
      </c>
      <c r="F535" s="527" t="s">
        <v>1899</v>
      </c>
      <c r="G535" s="527" t="s">
        <v>1900</v>
      </c>
      <c r="H535" s="531">
        <v>3036</v>
      </c>
      <c r="I535" s="531">
        <v>664884</v>
      </c>
      <c r="J535" s="527">
        <v>0.89940953269890223</v>
      </c>
      <c r="K535" s="527">
        <v>219</v>
      </c>
      <c r="L535" s="531">
        <v>3315</v>
      </c>
      <c r="M535" s="531">
        <v>739245</v>
      </c>
      <c r="N535" s="527">
        <v>1</v>
      </c>
      <c r="O535" s="527">
        <v>223</v>
      </c>
      <c r="P535" s="531">
        <v>3573</v>
      </c>
      <c r="Q535" s="531">
        <v>796779</v>
      </c>
      <c r="R535" s="545">
        <v>1.0778280542986425</v>
      </c>
      <c r="S535" s="532">
        <v>223</v>
      </c>
    </row>
    <row r="536" spans="1:19" ht="14.4" customHeight="1" x14ac:dyDescent="0.3">
      <c r="A536" s="526" t="s">
        <v>1823</v>
      </c>
      <c r="B536" s="527" t="s">
        <v>1849</v>
      </c>
      <c r="C536" s="527" t="s">
        <v>977</v>
      </c>
      <c r="D536" s="527" t="s">
        <v>1807</v>
      </c>
      <c r="E536" s="527" t="s">
        <v>1832</v>
      </c>
      <c r="F536" s="527" t="s">
        <v>1901</v>
      </c>
      <c r="G536" s="527" t="s">
        <v>1902</v>
      </c>
      <c r="H536" s="531">
        <v>9</v>
      </c>
      <c r="I536" s="531">
        <v>1971</v>
      </c>
      <c r="J536" s="527">
        <v>0.73654708520179368</v>
      </c>
      <c r="K536" s="527">
        <v>219</v>
      </c>
      <c r="L536" s="531">
        <v>12</v>
      </c>
      <c r="M536" s="531">
        <v>2676</v>
      </c>
      <c r="N536" s="527">
        <v>1</v>
      </c>
      <c r="O536" s="527">
        <v>223</v>
      </c>
      <c r="P536" s="531">
        <v>15</v>
      </c>
      <c r="Q536" s="531">
        <v>3345</v>
      </c>
      <c r="R536" s="545">
        <v>1.25</v>
      </c>
      <c r="S536" s="532">
        <v>223</v>
      </c>
    </row>
    <row r="537" spans="1:19" ht="14.4" customHeight="1" x14ac:dyDescent="0.3">
      <c r="A537" s="526" t="s">
        <v>1823</v>
      </c>
      <c r="B537" s="527" t="s">
        <v>1849</v>
      </c>
      <c r="C537" s="527" t="s">
        <v>977</v>
      </c>
      <c r="D537" s="527" t="s">
        <v>1807</v>
      </c>
      <c r="E537" s="527" t="s">
        <v>1832</v>
      </c>
      <c r="F537" s="527" t="s">
        <v>1903</v>
      </c>
      <c r="G537" s="527" t="s">
        <v>1904</v>
      </c>
      <c r="H537" s="531">
        <v>11</v>
      </c>
      <c r="I537" s="531">
        <v>3817</v>
      </c>
      <c r="J537" s="527">
        <v>2.703257790368272</v>
      </c>
      <c r="K537" s="527">
        <v>347</v>
      </c>
      <c r="L537" s="531">
        <v>4</v>
      </c>
      <c r="M537" s="531">
        <v>1412</v>
      </c>
      <c r="N537" s="527">
        <v>1</v>
      </c>
      <c r="O537" s="527">
        <v>353</v>
      </c>
      <c r="P537" s="531">
        <v>6</v>
      </c>
      <c r="Q537" s="531">
        <v>2118</v>
      </c>
      <c r="R537" s="545">
        <v>1.5</v>
      </c>
      <c r="S537" s="532">
        <v>353</v>
      </c>
    </row>
    <row r="538" spans="1:19" ht="14.4" customHeight="1" x14ac:dyDescent="0.3">
      <c r="A538" s="526" t="s">
        <v>1823</v>
      </c>
      <c r="B538" s="527" t="s">
        <v>1849</v>
      </c>
      <c r="C538" s="527" t="s">
        <v>977</v>
      </c>
      <c r="D538" s="527" t="s">
        <v>1807</v>
      </c>
      <c r="E538" s="527" t="s">
        <v>1832</v>
      </c>
      <c r="F538" s="527" t="s">
        <v>1905</v>
      </c>
      <c r="G538" s="527" t="s">
        <v>1906</v>
      </c>
      <c r="H538" s="531">
        <v>50</v>
      </c>
      <c r="I538" s="531">
        <v>11050</v>
      </c>
      <c r="J538" s="527">
        <v>0.5917001338688086</v>
      </c>
      <c r="K538" s="527">
        <v>221</v>
      </c>
      <c r="L538" s="531">
        <v>83</v>
      </c>
      <c r="M538" s="531">
        <v>18675</v>
      </c>
      <c r="N538" s="527">
        <v>1</v>
      </c>
      <c r="O538" s="527">
        <v>225</v>
      </c>
      <c r="P538" s="531">
        <v>59</v>
      </c>
      <c r="Q538" s="531">
        <v>13275</v>
      </c>
      <c r="R538" s="545">
        <v>0.71084337349397586</v>
      </c>
      <c r="S538" s="532">
        <v>225</v>
      </c>
    </row>
    <row r="539" spans="1:19" ht="14.4" customHeight="1" x14ac:dyDescent="0.3">
      <c r="A539" s="526" t="s">
        <v>1823</v>
      </c>
      <c r="B539" s="527" t="s">
        <v>1849</v>
      </c>
      <c r="C539" s="527" t="s">
        <v>977</v>
      </c>
      <c r="D539" s="527" t="s">
        <v>1807</v>
      </c>
      <c r="E539" s="527" t="s">
        <v>1832</v>
      </c>
      <c r="F539" s="527" t="s">
        <v>1907</v>
      </c>
      <c r="G539" s="527" t="s">
        <v>1908</v>
      </c>
      <c r="H539" s="531">
        <v>4</v>
      </c>
      <c r="I539" s="531">
        <v>2452</v>
      </c>
      <c r="J539" s="527">
        <v>0.78464</v>
      </c>
      <c r="K539" s="527">
        <v>613</v>
      </c>
      <c r="L539" s="531">
        <v>5</v>
      </c>
      <c r="M539" s="531">
        <v>3125</v>
      </c>
      <c r="N539" s="527">
        <v>1</v>
      </c>
      <c r="O539" s="527">
        <v>625</v>
      </c>
      <c r="P539" s="531">
        <v>2</v>
      </c>
      <c r="Q539" s="531">
        <v>1252</v>
      </c>
      <c r="R539" s="545">
        <v>0.40064</v>
      </c>
      <c r="S539" s="532">
        <v>626</v>
      </c>
    </row>
    <row r="540" spans="1:19" ht="14.4" customHeight="1" x14ac:dyDescent="0.3">
      <c r="A540" s="526" t="s">
        <v>1823</v>
      </c>
      <c r="B540" s="527" t="s">
        <v>1849</v>
      </c>
      <c r="C540" s="527" t="s">
        <v>977</v>
      </c>
      <c r="D540" s="527" t="s">
        <v>1807</v>
      </c>
      <c r="E540" s="527" t="s">
        <v>1832</v>
      </c>
      <c r="F540" s="527" t="s">
        <v>1911</v>
      </c>
      <c r="G540" s="527" t="s">
        <v>1912</v>
      </c>
      <c r="H540" s="531">
        <v>6</v>
      </c>
      <c r="I540" s="531">
        <v>6156</v>
      </c>
      <c r="J540" s="527">
        <v>1.1849855630413859</v>
      </c>
      <c r="K540" s="527">
        <v>1026</v>
      </c>
      <c r="L540" s="531">
        <v>5</v>
      </c>
      <c r="M540" s="531">
        <v>5195</v>
      </c>
      <c r="N540" s="527">
        <v>1</v>
      </c>
      <c r="O540" s="527">
        <v>1039</v>
      </c>
      <c r="P540" s="531">
        <v>7</v>
      </c>
      <c r="Q540" s="531">
        <v>7280</v>
      </c>
      <c r="R540" s="545">
        <v>1.4013474494706448</v>
      </c>
      <c r="S540" s="532">
        <v>1040</v>
      </c>
    </row>
    <row r="541" spans="1:19" ht="14.4" customHeight="1" x14ac:dyDescent="0.3">
      <c r="A541" s="526" t="s">
        <v>1823</v>
      </c>
      <c r="B541" s="527" t="s">
        <v>1849</v>
      </c>
      <c r="C541" s="527" t="s">
        <v>977</v>
      </c>
      <c r="D541" s="527" t="s">
        <v>1807</v>
      </c>
      <c r="E541" s="527" t="s">
        <v>1832</v>
      </c>
      <c r="F541" s="527" t="s">
        <v>2016</v>
      </c>
      <c r="G541" s="527" t="s">
        <v>2017</v>
      </c>
      <c r="H541" s="531">
        <v>28</v>
      </c>
      <c r="I541" s="531">
        <v>12656</v>
      </c>
      <c r="J541" s="527">
        <v>0.52909698996655519</v>
      </c>
      <c r="K541" s="527">
        <v>452</v>
      </c>
      <c r="L541" s="531">
        <v>52</v>
      </c>
      <c r="M541" s="531">
        <v>23920</v>
      </c>
      <c r="N541" s="527">
        <v>1</v>
      </c>
      <c r="O541" s="527">
        <v>460</v>
      </c>
      <c r="P541" s="531">
        <v>34</v>
      </c>
      <c r="Q541" s="531">
        <v>15640</v>
      </c>
      <c r="R541" s="545">
        <v>0.65384615384615385</v>
      </c>
      <c r="S541" s="532">
        <v>460</v>
      </c>
    </row>
    <row r="542" spans="1:19" ht="14.4" customHeight="1" x14ac:dyDescent="0.3">
      <c r="A542" s="526" t="s">
        <v>1823</v>
      </c>
      <c r="B542" s="527" t="s">
        <v>1849</v>
      </c>
      <c r="C542" s="527" t="s">
        <v>977</v>
      </c>
      <c r="D542" s="527" t="s">
        <v>1807</v>
      </c>
      <c r="E542" s="527" t="s">
        <v>1832</v>
      </c>
      <c r="F542" s="527" t="s">
        <v>1917</v>
      </c>
      <c r="G542" s="527" t="s">
        <v>1918</v>
      </c>
      <c r="H542" s="531">
        <v>6</v>
      </c>
      <c r="I542" s="531">
        <v>1554</v>
      </c>
      <c r="J542" s="527"/>
      <c r="K542" s="527">
        <v>259</v>
      </c>
      <c r="L542" s="531"/>
      <c r="M542" s="531"/>
      <c r="N542" s="527"/>
      <c r="O542" s="527"/>
      <c r="P542" s="531">
        <v>3</v>
      </c>
      <c r="Q542" s="531">
        <v>795</v>
      </c>
      <c r="R542" s="545"/>
      <c r="S542" s="532">
        <v>265</v>
      </c>
    </row>
    <row r="543" spans="1:19" ht="14.4" customHeight="1" x14ac:dyDescent="0.3">
      <c r="A543" s="526" t="s">
        <v>1823</v>
      </c>
      <c r="B543" s="527" t="s">
        <v>1849</v>
      </c>
      <c r="C543" s="527" t="s">
        <v>977</v>
      </c>
      <c r="D543" s="527" t="s">
        <v>1807</v>
      </c>
      <c r="E543" s="527" t="s">
        <v>1832</v>
      </c>
      <c r="F543" s="527" t="s">
        <v>1919</v>
      </c>
      <c r="G543" s="527" t="s">
        <v>1920</v>
      </c>
      <c r="H543" s="531">
        <v>65</v>
      </c>
      <c r="I543" s="531">
        <v>21450</v>
      </c>
      <c r="J543" s="527">
        <v>0.74049780785031238</v>
      </c>
      <c r="K543" s="527">
        <v>330</v>
      </c>
      <c r="L543" s="531">
        <v>83</v>
      </c>
      <c r="M543" s="531">
        <v>28967</v>
      </c>
      <c r="N543" s="527">
        <v>1</v>
      </c>
      <c r="O543" s="527">
        <v>349</v>
      </c>
      <c r="P543" s="531">
        <v>75</v>
      </c>
      <c r="Q543" s="531">
        <v>26250</v>
      </c>
      <c r="R543" s="545">
        <v>0.90620361100562707</v>
      </c>
      <c r="S543" s="532">
        <v>350</v>
      </c>
    </row>
    <row r="544" spans="1:19" ht="14.4" customHeight="1" x14ac:dyDescent="0.3">
      <c r="A544" s="526" t="s">
        <v>1823</v>
      </c>
      <c r="B544" s="527" t="s">
        <v>1849</v>
      </c>
      <c r="C544" s="527" t="s">
        <v>977</v>
      </c>
      <c r="D544" s="527" t="s">
        <v>1807</v>
      </c>
      <c r="E544" s="527" t="s">
        <v>1832</v>
      </c>
      <c r="F544" s="527" t="s">
        <v>2018</v>
      </c>
      <c r="G544" s="527" t="s">
        <v>2019</v>
      </c>
      <c r="H544" s="531"/>
      <c r="I544" s="531"/>
      <c r="J544" s="527"/>
      <c r="K544" s="527"/>
      <c r="L544" s="531">
        <v>1</v>
      </c>
      <c r="M544" s="531">
        <v>1144</v>
      </c>
      <c r="N544" s="527">
        <v>1</v>
      </c>
      <c r="O544" s="527">
        <v>1144</v>
      </c>
      <c r="P544" s="531">
        <v>3</v>
      </c>
      <c r="Q544" s="531">
        <v>3432</v>
      </c>
      <c r="R544" s="545">
        <v>3</v>
      </c>
      <c r="S544" s="532">
        <v>1144</v>
      </c>
    </row>
    <row r="545" spans="1:19" ht="14.4" customHeight="1" x14ac:dyDescent="0.3">
      <c r="A545" s="526" t="s">
        <v>1823</v>
      </c>
      <c r="B545" s="527" t="s">
        <v>1849</v>
      </c>
      <c r="C545" s="527" t="s">
        <v>977</v>
      </c>
      <c r="D545" s="527" t="s">
        <v>1807</v>
      </c>
      <c r="E545" s="527" t="s">
        <v>1832</v>
      </c>
      <c r="F545" s="527" t="s">
        <v>2020</v>
      </c>
      <c r="G545" s="527" t="s">
        <v>2021</v>
      </c>
      <c r="H545" s="531">
        <v>16</v>
      </c>
      <c r="I545" s="531">
        <v>75424</v>
      </c>
      <c r="J545" s="527">
        <v>1.2125070331966883</v>
      </c>
      <c r="K545" s="527">
        <v>4714</v>
      </c>
      <c r="L545" s="531">
        <v>13</v>
      </c>
      <c r="M545" s="531">
        <v>62205</v>
      </c>
      <c r="N545" s="527">
        <v>1</v>
      </c>
      <c r="O545" s="527">
        <v>4785</v>
      </c>
      <c r="P545" s="531">
        <v>22</v>
      </c>
      <c r="Q545" s="531">
        <v>105292</v>
      </c>
      <c r="R545" s="545">
        <v>1.6926613616268789</v>
      </c>
      <c r="S545" s="532">
        <v>4786</v>
      </c>
    </row>
    <row r="546" spans="1:19" ht="14.4" customHeight="1" x14ac:dyDescent="0.3">
      <c r="A546" s="526" t="s">
        <v>1823</v>
      </c>
      <c r="B546" s="527" t="s">
        <v>1849</v>
      </c>
      <c r="C546" s="527" t="s">
        <v>977</v>
      </c>
      <c r="D546" s="527" t="s">
        <v>1807</v>
      </c>
      <c r="E546" s="527" t="s">
        <v>1832</v>
      </c>
      <c r="F546" s="527" t="s">
        <v>1921</v>
      </c>
      <c r="G546" s="527" t="s">
        <v>1922</v>
      </c>
      <c r="H546" s="531">
        <v>670</v>
      </c>
      <c r="I546" s="531">
        <v>164820</v>
      </c>
      <c r="J546" s="527">
        <v>0.82347415963867465</v>
      </c>
      <c r="K546" s="527">
        <v>246</v>
      </c>
      <c r="L546" s="531">
        <v>788</v>
      </c>
      <c r="M546" s="531">
        <v>200152</v>
      </c>
      <c r="N546" s="527">
        <v>1</v>
      </c>
      <c r="O546" s="527">
        <v>254</v>
      </c>
      <c r="P546" s="531">
        <v>743</v>
      </c>
      <c r="Q546" s="531">
        <v>188722</v>
      </c>
      <c r="R546" s="545">
        <v>0.94289340101522845</v>
      </c>
      <c r="S546" s="532">
        <v>254</v>
      </c>
    </row>
    <row r="547" spans="1:19" ht="14.4" customHeight="1" x14ac:dyDescent="0.3">
      <c r="A547" s="526" t="s">
        <v>1823</v>
      </c>
      <c r="B547" s="527" t="s">
        <v>1849</v>
      </c>
      <c r="C547" s="527" t="s">
        <v>977</v>
      </c>
      <c r="D547" s="527" t="s">
        <v>1807</v>
      </c>
      <c r="E547" s="527" t="s">
        <v>1832</v>
      </c>
      <c r="F547" s="527" t="s">
        <v>1923</v>
      </c>
      <c r="G547" s="527" t="s">
        <v>1924</v>
      </c>
      <c r="H547" s="531">
        <v>723</v>
      </c>
      <c r="I547" s="531">
        <v>243651</v>
      </c>
      <c r="J547" s="527">
        <v>0.92077546624341022</v>
      </c>
      <c r="K547" s="527">
        <v>337</v>
      </c>
      <c r="L547" s="531">
        <v>767</v>
      </c>
      <c r="M547" s="531">
        <v>264615</v>
      </c>
      <c r="N547" s="527">
        <v>1</v>
      </c>
      <c r="O547" s="527">
        <v>345</v>
      </c>
      <c r="P547" s="531">
        <v>709</v>
      </c>
      <c r="Q547" s="531">
        <v>244605</v>
      </c>
      <c r="R547" s="545">
        <v>0.92438070404172101</v>
      </c>
      <c r="S547" s="532">
        <v>345</v>
      </c>
    </row>
    <row r="548" spans="1:19" ht="14.4" customHeight="1" x14ac:dyDescent="0.3">
      <c r="A548" s="526" t="s">
        <v>1823</v>
      </c>
      <c r="B548" s="527" t="s">
        <v>1849</v>
      </c>
      <c r="C548" s="527" t="s">
        <v>977</v>
      </c>
      <c r="D548" s="527" t="s">
        <v>1807</v>
      </c>
      <c r="E548" s="527" t="s">
        <v>1832</v>
      </c>
      <c r="F548" s="527" t="s">
        <v>1925</v>
      </c>
      <c r="G548" s="527" t="s">
        <v>1926</v>
      </c>
      <c r="H548" s="531">
        <v>14</v>
      </c>
      <c r="I548" s="531">
        <v>11718</v>
      </c>
      <c r="J548" s="527">
        <v>0.55991972477064222</v>
      </c>
      <c r="K548" s="527">
        <v>837</v>
      </c>
      <c r="L548" s="531">
        <v>24</v>
      </c>
      <c r="M548" s="531">
        <v>20928</v>
      </c>
      <c r="N548" s="527">
        <v>1</v>
      </c>
      <c r="O548" s="527">
        <v>872</v>
      </c>
      <c r="P548" s="531">
        <v>23</v>
      </c>
      <c r="Q548" s="531">
        <v>20079</v>
      </c>
      <c r="R548" s="545">
        <v>0.95943233944954132</v>
      </c>
      <c r="S548" s="532">
        <v>873</v>
      </c>
    </row>
    <row r="549" spans="1:19" ht="14.4" customHeight="1" x14ac:dyDescent="0.3">
      <c r="A549" s="526" t="s">
        <v>1823</v>
      </c>
      <c r="B549" s="527" t="s">
        <v>1849</v>
      </c>
      <c r="C549" s="527" t="s">
        <v>977</v>
      </c>
      <c r="D549" s="527" t="s">
        <v>1807</v>
      </c>
      <c r="E549" s="527" t="s">
        <v>1832</v>
      </c>
      <c r="F549" s="527" t="s">
        <v>1939</v>
      </c>
      <c r="G549" s="527" t="s">
        <v>1940</v>
      </c>
      <c r="H549" s="531">
        <v>445</v>
      </c>
      <c r="I549" s="531">
        <v>46725</v>
      </c>
      <c r="J549" s="527">
        <v>4.0475571725571724</v>
      </c>
      <c r="K549" s="527">
        <v>105</v>
      </c>
      <c r="L549" s="531">
        <v>104</v>
      </c>
      <c r="M549" s="531">
        <v>11544</v>
      </c>
      <c r="N549" s="527">
        <v>1</v>
      </c>
      <c r="O549" s="527">
        <v>111</v>
      </c>
      <c r="P549" s="531">
        <v>68</v>
      </c>
      <c r="Q549" s="531">
        <v>7548</v>
      </c>
      <c r="R549" s="545">
        <v>0.65384615384615385</v>
      </c>
      <c r="S549" s="532">
        <v>111</v>
      </c>
    </row>
    <row r="550" spans="1:19" ht="14.4" customHeight="1" x14ac:dyDescent="0.3">
      <c r="A550" s="526" t="s">
        <v>1823</v>
      </c>
      <c r="B550" s="527" t="s">
        <v>1849</v>
      </c>
      <c r="C550" s="527" t="s">
        <v>977</v>
      </c>
      <c r="D550" s="527" t="s">
        <v>1807</v>
      </c>
      <c r="E550" s="527" t="s">
        <v>1832</v>
      </c>
      <c r="F550" s="527" t="s">
        <v>1941</v>
      </c>
      <c r="G550" s="527" t="s">
        <v>1942</v>
      </c>
      <c r="H550" s="531">
        <v>4730</v>
      </c>
      <c r="I550" s="531">
        <v>827750</v>
      </c>
      <c r="J550" s="527">
        <v>0.91321102759546657</v>
      </c>
      <c r="K550" s="527">
        <v>175</v>
      </c>
      <c r="L550" s="531">
        <v>5121</v>
      </c>
      <c r="M550" s="531">
        <v>906417</v>
      </c>
      <c r="N550" s="527">
        <v>1</v>
      </c>
      <c r="O550" s="527">
        <v>177</v>
      </c>
      <c r="P550" s="531">
        <v>5371</v>
      </c>
      <c r="Q550" s="531">
        <v>950667</v>
      </c>
      <c r="R550" s="545">
        <v>1.0488185901191174</v>
      </c>
      <c r="S550" s="532">
        <v>177</v>
      </c>
    </row>
    <row r="551" spans="1:19" ht="14.4" customHeight="1" x14ac:dyDescent="0.3">
      <c r="A551" s="526" t="s">
        <v>1823</v>
      </c>
      <c r="B551" s="527" t="s">
        <v>1849</v>
      </c>
      <c r="C551" s="527" t="s">
        <v>977</v>
      </c>
      <c r="D551" s="527" t="s">
        <v>1807</v>
      </c>
      <c r="E551" s="527" t="s">
        <v>1832</v>
      </c>
      <c r="F551" s="527" t="s">
        <v>1945</v>
      </c>
      <c r="G551" s="527" t="s">
        <v>1946</v>
      </c>
      <c r="H551" s="531">
        <v>722</v>
      </c>
      <c r="I551" s="531">
        <v>243314</v>
      </c>
      <c r="J551" s="527">
        <v>0.91830464975845416</v>
      </c>
      <c r="K551" s="527">
        <v>337</v>
      </c>
      <c r="L551" s="531">
        <v>768</v>
      </c>
      <c r="M551" s="531">
        <v>264960</v>
      </c>
      <c r="N551" s="527">
        <v>1</v>
      </c>
      <c r="O551" s="527">
        <v>345</v>
      </c>
      <c r="P551" s="531">
        <v>709</v>
      </c>
      <c r="Q551" s="531">
        <v>244605</v>
      </c>
      <c r="R551" s="545">
        <v>0.92317708333333337</v>
      </c>
      <c r="S551" s="532">
        <v>345</v>
      </c>
    </row>
    <row r="552" spans="1:19" ht="14.4" customHeight="1" x14ac:dyDescent="0.3">
      <c r="A552" s="526" t="s">
        <v>1823</v>
      </c>
      <c r="B552" s="527" t="s">
        <v>1849</v>
      </c>
      <c r="C552" s="527" t="s">
        <v>977</v>
      </c>
      <c r="D552" s="527" t="s">
        <v>1807</v>
      </c>
      <c r="E552" s="527" t="s">
        <v>1832</v>
      </c>
      <c r="F552" s="527" t="s">
        <v>1947</v>
      </c>
      <c r="G552" s="527" t="s">
        <v>1948</v>
      </c>
      <c r="H552" s="531">
        <v>185</v>
      </c>
      <c r="I552" s="531">
        <v>54575</v>
      </c>
      <c r="J552" s="527">
        <v>0.79361040018613305</v>
      </c>
      <c r="K552" s="527">
        <v>295</v>
      </c>
      <c r="L552" s="531">
        <v>224</v>
      </c>
      <c r="M552" s="531">
        <v>68768</v>
      </c>
      <c r="N552" s="527">
        <v>1</v>
      </c>
      <c r="O552" s="527">
        <v>307</v>
      </c>
      <c r="P552" s="531">
        <v>186</v>
      </c>
      <c r="Q552" s="531">
        <v>57288</v>
      </c>
      <c r="R552" s="545">
        <v>0.83306188925081437</v>
      </c>
      <c r="S552" s="532">
        <v>308</v>
      </c>
    </row>
    <row r="553" spans="1:19" ht="14.4" customHeight="1" x14ac:dyDescent="0.3">
      <c r="A553" s="526" t="s">
        <v>1823</v>
      </c>
      <c r="B553" s="527" t="s">
        <v>1849</v>
      </c>
      <c r="C553" s="527" t="s">
        <v>977</v>
      </c>
      <c r="D553" s="527" t="s">
        <v>1807</v>
      </c>
      <c r="E553" s="527" t="s">
        <v>1832</v>
      </c>
      <c r="F553" s="527" t="s">
        <v>1953</v>
      </c>
      <c r="G553" s="527" t="s">
        <v>1954</v>
      </c>
      <c r="H553" s="531">
        <v>74</v>
      </c>
      <c r="I553" s="531">
        <v>10952</v>
      </c>
      <c r="J553" s="527">
        <v>1.0614460166698974</v>
      </c>
      <c r="K553" s="527">
        <v>148</v>
      </c>
      <c r="L553" s="531">
        <v>67</v>
      </c>
      <c r="M553" s="531">
        <v>10318</v>
      </c>
      <c r="N553" s="527">
        <v>1</v>
      </c>
      <c r="O553" s="527">
        <v>154</v>
      </c>
      <c r="P553" s="531">
        <v>78</v>
      </c>
      <c r="Q553" s="531">
        <v>12012</v>
      </c>
      <c r="R553" s="545">
        <v>1.164179104477612</v>
      </c>
      <c r="S553" s="532">
        <v>154</v>
      </c>
    </row>
    <row r="554" spans="1:19" ht="14.4" customHeight="1" x14ac:dyDescent="0.3">
      <c r="A554" s="526" t="s">
        <v>1823</v>
      </c>
      <c r="B554" s="527" t="s">
        <v>1849</v>
      </c>
      <c r="C554" s="527" t="s">
        <v>977</v>
      </c>
      <c r="D554" s="527" t="s">
        <v>1807</v>
      </c>
      <c r="E554" s="527" t="s">
        <v>1832</v>
      </c>
      <c r="F554" s="527" t="s">
        <v>1955</v>
      </c>
      <c r="G554" s="527" t="s">
        <v>1956</v>
      </c>
      <c r="H554" s="531">
        <v>5</v>
      </c>
      <c r="I554" s="531">
        <v>3310</v>
      </c>
      <c r="J554" s="527">
        <v>1.2277448071216617</v>
      </c>
      <c r="K554" s="527">
        <v>662</v>
      </c>
      <c r="L554" s="531">
        <v>4</v>
      </c>
      <c r="M554" s="531">
        <v>2696</v>
      </c>
      <c r="N554" s="527">
        <v>1</v>
      </c>
      <c r="O554" s="527">
        <v>674</v>
      </c>
      <c r="P554" s="531">
        <v>5</v>
      </c>
      <c r="Q554" s="531">
        <v>3375</v>
      </c>
      <c r="R554" s="545">
        <v>1.2518545994065282</v>
      </c>
      <c r="S554" s="532">
        <v>675</v>
      </c>
    </row>
    <row r="555" spans="1:19" ht="14.4" customHeight="1" x14ac:dyDescent="0.3">
      <c r="A555" s="526" t="s">
        <v>1823</v>
      </c>
      <c r="B555" s="527" t="s">
        <v>1849</v>
      </c>
      <c r="C555" s="527" t="s">
        <v>977</v>
      </c>
      <c r="D555" s="527" t="s">
        <v>1807</v>
      </c>
      <c r="E555" s="527" t="s">
        <v>1832</v>
      </c>
      <c r="F555" s="527" t="s">
        <v>2022</v>
      </c>
      <c r="G555" s="527" t="s">
        <v>2023</v>
      </c>
      <c r="H555" s="531">
        <v>28</v>
      </c>
      <c r="I555" s="531">
        <v>15624</v>
      </c>
      <c r="J555" s="527">
        <v>0.5289815817984832</v>
      </c>
      <c r="K555" s="527">
        <v>558</v>
      </c>
      <c r="L555" s="531">
        <v>52</v>
      </c>
      <c r="M555" s="531">
        <v>29536</v>
      </c>
      <c r="N555" s="527">
        <v>1</v>
      </c>
      <c r="O555" s="527">
        <v>568</v>
      </c>
      <c r="P555" s="531">
        <v>34</v>
      </c>
      <c r="Q555" s="531">
        <v>19346</v>
      </c>
      <c r="R555" s="545">
        <v>0.65499729144095342</v>
      </c>
      <c r="S555" s="532">
        <v>569</v>
      </c>
    </row>
    <row r="556" spans="1:19" ht="14.4" customHeight="1" x14ac:dyDescent="0.3">
      <c r="A556" s="526" t="s">
        <v>1823</v>
      </c>
      <c r="B556" s="527" t="s">
        <v>1849</v>
      </c>
      <c r="C556" s="527" t="s">
        <v>977</v>
      </c>
      <c r="D556" s="527" t="s">
        <v>1807</v>
      </c>
      <c r="E556" s="527" t="s">
        <v>1832</v>
      </c>
      <c r="F556" s="527" t="s">
        <v>1959</v>
      </c>
      <c r="G556" s="527" t="s">
        <v>1960</v>
      </c>
      <c r="H556" s="531">
        <v>865</v>
      </c>
      <c r="I556" s="531">
        <v>130615</v>
      </c>
      <c r="J556" s="527">
        <v>0.82212431156569632</v>
      </c>
      <c r="K556" s="527">
        <v>151</v>
      </c>
      <c r="L556" s="531">
        <v>1025</v>
      </c>
      <c r="M556" s="531">
        <v>158875</v>
      </c>
      <c r="N556" s="527">
        <v>1</v>
      </c>
      <c r="O556" s="527">
        <v>155</v>
      </c>
      <c r="P556" s="531">
        <v>945</v>
      </c>
      <c r="Q556" s="531">
        <v>146475</v>
      </c>
      <c r="R556" s="545">
        <v>0.92195121951219516</v>
      </c>
      <c r="S556" s="532">
        <v>155</v>
      </c>
    </row>
    <row r="557" spans="1:19" ht="14.4" customHeight="1" x14ac:dyDescent="0.3">
      <c r="A557" s="526" t="s">
        <v>1823</v>
      </c>
      <c r="B557" s="527" t="s">
        <v>1849</v>
      </c>
      <c r="C557" s="527" t="s">
        <v>977</v>
      </c>
      <c r="D557" s="527" t="s">
        <v>1807</v>
      </c>
      <c r="E557" s="527" t="s">
        <v>1832</v>
      </c>
      <c r="F557" s="527" t="s">
        <v>1961</v>
      </c>
      <c r="G557" s="527" t="s">
        <v>1962</v>
      </c>
      <c r="H557" s="531">
        <v>492</v>
      </c>
      <c r="I557" s="531">
        <v>95940</v>
      </c>
      <c r="J557" s="527">
        <v>0.9859111508462558</v>
      </c>
      <c r="K557" s="527">
        <v>195</v>
      </c>
      <c r="L557" s="531">
        <v>489</v>
      </c>
      <c r="M557" s="531">
        <v>97311</v>
      </c>
      <c r="N557" s="527">
        <v>1</v>
      </c>
      <c r="O557" s="527">
        <v>199</v>
      </c>
      <c r="P557" s="531">
        <v>638</v>
      </c>
      <c r="Q557" s="531">
        <v>126962</v>
      </c>
      <c r="R557" s="545">
        <v>1.3047034764826175</v>
      </c>
      <c r="S557" s="532">
        <v>199</v>
      </c>
    </row>
    <row r="558" spans="1:19" ht="14.4" customHeight="1" x14ac:dyDescent="0.3">
      <c r="A558" s="526" t="s">
        <v>1823</v>
      </c>
      <c r="B558" s="527" t="s">
        <v>1849</v>
      </c>
      <c r="C558" s="527" t="s">
        <v>977</v>
      </c>
      <c r="D558" s="527" t="s">
        <v>1807</v>
      </c>
      <c r="E558" s="527" t="s">
        <v>1832</v>
      </c>
      <c r="F558" s="527" t="s">
        <v>1963</v>
      </c>
      <c r="G558" s="527" t="s">
        <v>1964</v>
      </c>
      <c r="H558" s="531">
        <v>34</v>
      </c>
      <c r="I558" s="531">
        <v>6800</v>
      </c>
      <c r="J558" s="527">
        <v>0.95238095238095233</v>
      </c>
      <c r="K558" s="527">
        <v>200</v>
      </c>
      <c r="L558" s="531">
        <v>35</v>
      </c>
      <c r="M558" s="531">
        <v>7140</v>
      </c>
      <c r="N558" s="527">
        <v>1</v>
      </c>
      <c r="O558" s="527">
        <v>204</v>
      </c>
      <c r="P558" s="531">
        <v>42</v>
      </c>
      <c r="Q558" s="531">
        <v>8568</v>
      </c>
      <c r="R558" s="545">
        <v>1.2</v>
      </c>
      <c r="S558" s="532">
        <v>204</v>
      </c>
    </row>
    <row r="559" spans="1:19" ht="14.4" customHeight="1" x14ac:dyDescent="0.3">
      <c r="A559" s="526" t="s">
        <v>1823</v>
      </c>
      <c r="B559" s="527" t="s">
        <v>1849</v>
      </c>
      <c r="C559" s="527" t="s">
        <v>977</v>
      </c>
      <c r="D559" s="527" t="s">
        <v>1807</v>
      </c>
      <c r="E559" s="527" t="s">
        <v>1832</v>
      </c>
      <c r="F559" s="527" t="s">
        <v>1965</v>
      </c>
      <c r="G559" s="527" t="s">
        <v>1966</v>
      </c>
      <c r="H559" s="531">
        <v>9</v>
      </c>
      <c r="I559" s="531">
        <v>3762</v>
      </c>
      <c r="J559" s="527">
        <v>1.471830985915493</v>
      </c>
      <c r="K559" s="527">
        <v>418</v>
      </c>
      <c r="L559" s="531">
        <v>6</v>
      </c>
      <c r="M559" s="531">
        <v>2556</v>
      </c>
      <c r="N559" s="527">
        <v>1</v>
      </c>
      <c r="O559" s="527">
        <v>426</v>
      </c>
      <c r="P559" s="531">
        <v>6</v>
      </c>
      <c r="Q559" s="531">
        <v>2556</v>
      </c>
      <c r="R559" s="545">
        <v>1</v>
      </c>
      <c r="S559" s="532">
        <v>426</v>
      </c>
    </row>
    <row r="560" spans="1:19" ht="14.4" customHeight="1" x14ac:dyDescent="0.3">
      <c r="A560" s="526" t="s">
        <v>1823</v>
      </c>
      <c r="B560" s="527" t="s">
        <v>1849</v>
      </c>
      <c r="C560" s="527" t="s">
        <v>977</v>
      </c>
      <c r="D560" s="527" t="s">
        <v>1807</v>
      </c>
      <c r="E560" s="527" t="s">
        <v>1832</v>
      </c>
      <c r="F560" s="527" t="s">
        <v>1967</v>
      </c>
      <c r="G560" s="527" t="s">
        <v>1968</v>
      </c>
      <c r="H560" s="531">
        <v>4</v>
      </c>
      <c r="I560" s="531">
        <v>1036</v>
      </c>
      <c r="J560" s="527"/>
      <c r="K560" s="527">
        <v>259</v>
      </c>
      <c r="L560" s="531"/>
      <c r="M560" s="531"/>
      <c r="N560" s="527"/>
      <c r="O560" s="527"/>
      <c r="P560" s="531">
        <v>1</v>
      </c>
      <c r="Q560" s="531">
        <v>265</v>
      </c>
      <c r="R560" s="545"/>
      <c r="S560" s="532">
        <v>265</v>
      </c>
    </row>
    <row r="561" spans="1:19" ht="14.4" customHeight="1" x14ac:dyDescent="0.3">
      <c r="A561" s="526" t="s">
        <v>1823</v>
      </c>
      <c r="B561" s="527" t="s">
        <v>1849</v>
      </c>
      <c r="C561" s="527" t="s">
        <v>977</v>
      </c>
      <c r="D561" s="527" t="s">
        <v>1807</v>
      </c>
      <c r="E561" s="527" t="s">
        <v>1832</v>
      </c>
      <c r="F561" s="527" t="s">
        <v>1969</v>
      </c>
      <c r="G561" s="527" t="s">
        <v>1970</v>
      </c>
      <c r="H561" s="531">
        <v>13</v>
      </c>
      <c r="I561" s="531">
        <v>2067</v>
      </c>
      <c r="J561" s="527">
        <v>1.1528165086447295</v>
      </c>
      <c r="K561" s="527">
        <v>159</v>
      </c>
      <c r="L561" s="531">
        <v>11</v>
      </c>
      <c r="M561" s="531">
        <v>1793</v>
      </c>
      <c r="N561" s="527">
        <v>1</v>
      </c>
      <c r="O561" s="527">
        <v>163</v>
      </c>
      <c r="P561" s="531">
        <v>14</v>
      </c>
      <c r="Q561" s="531">
        <v>2282</v>
      </c>
      <c r="R561" s="545">
        <v>1.2727272727272727</v>
      </c>
      <c r="S561" s="532">
        <v>163</v>
      </c>
    </row>
    <row r="562" spans="1:19" ht="14.4" customHeight="1" x14ac:dyDescent="0.3">
      <c r="A562" s="526" t="s">
        <v>1823</v>
      </c>
      <c r="B562" s="527" t="s">
        <v>1849</v>
      </c>
      <c r="C562" s="527" t="s">
        <v>977</v>
      </c>
      <c r="D562" s="527" t="s">
        <v>1807</v>
      </c>
      <c r="E562" s="527" t="s">
        <v>1832</v>
      </c>
      <c r="F562" s="527" t="s">
        <v>1971</v>
      </c>
      <c r="G562" s="527" t="s">
        <v>1972</v>
      </c>
      <c r="H562" s="531"/>
      <c r="I562" s="531"/>
      <c r="J562" s="527"/>
      <c r="K562" s="527"/>
      <c r="L562" s="531"/>
      <c r="M562" s="531"/>
      <c r="N562" s="527"/>
      <c r="O562" s="527"/>
      <c r="P562" s="531">
        <v>1</v>
      </c>
      <c r="Q562" s="531">
        <v>436</v>
      </c>
      <c r="R562" s="545"/>
      <c r="S562" s="532">
        <v>436</v>
      </c>
    </row>
    <row r="563" spans="1:19" ht="14.4" customHeight="1" x14ac:dyDescent="0.3">
      <c r="A563" s="526" t="s">
        <v>1823</v>
      </c>
      <c r="B563" s="527" t="s">
        <v>1849</v>
      </c>
      <c r="C563" s="527" t="s">
        <v>977</v>
      </c>
      <c r="D563" s="527" t="s">
        <v>1807</v>
      </c>
      <c r="E563" s="527" t="s">
        <v>1832</v>
      </c>
      <c r="F563" s="527" t="s">
        <v>1975</v>
      </c>
      <c r="G563" s="527" t="s">
        <v>1976</v>
      </c>
      <c r="H563" s="531">
        <v>2</v>
      </c>
      <c r="I563" s="531">
        <v>318</v>
      </c>
      <c r="J563" s="527">
        <v>0.177356385945343</v>
      </c>
      <c r="K563" s="527">
        <v>159</v>
      </c>
      <c r="L563" s="531">
        <v>11</v>
      </c>
      <c r="M563" s="531">
        <v>1793</v>
      </c>
      <c r="N563" s="527">
        <v>1</v>
      </c>
      <c r="O563" s="527">
        <v>163</v>
      </c>
      <c r="P563" s="531">
        <v>4</v>
      </c>
      <c r="Q563" s="531">
        <v>652</v>
      </c>
      <c r="R563" s="545">
        <v>0.36363636363636365</v>
      </c>
      <c r="S563" s="532">
        <v>163</v>
      </c>
    </row>
    <row r="564" spans="1:19" ht="14.4" customHeight="1" x14ac:dyDescent="0.3">
      <c r="A564" s="526" t="s">
        <v>1823</v>
      </c>
      <c r="B564" s="527" t="s">
        <v>1849</v>
      </c>
      <c r="C564" s="527" t="s">
        <v>977</v>
      </c>
      <c r="D564" s="527" t="s">
        <v>1807</v>
      </c>
      <c r="E564" s="527" t="s">
        <v>1832</v>
      </c>
      <c r="F564" s="527" t="s">
        <v>1977</v>
      </c>
      <c r="G564" s="527" t="s">
        <v>1978</v>
      </c>
      <c r="H564" s="531">
        <v>1</v>
      </c>
      <c r="I564" s="531">
        <v>917</v>
      </c>
      <c r="J564" s="527"/>
      <c r="K564" s="527">
        <v>917</v>
      </c>
      <c r="L564" s="531"/>
      <c r="M564" s="531"/>
      <c r="N564" s="527"/>
      <c r="O564" s="527"/>
      <c r="P564" s="531">
        <v>1</v>
      </c>
      <c r="Q564" s="531">
        <v>934</v>
      </c>
      <c r="R564" s="545"/>
      <c r="S564" s="532">
        <v>934</v>
      </c>
    </row>
    <row r="565" spans="1:19" ht="14.4" customHeight="1" x14ac:dyDescent="0.3">
      <c r="A565" s="526" t="s">
        <v>1823</v>
      </c>
      <c r="B565" s="527" t="s">
        <v>1849</v>
      </c>
      <c r="C565" s="527" t="s">
        <v>977</v>
      </c>
      <c r="D565" s="527" t="s">
        <v>1807</v>
      </c>
      <c r="E565" s="527" t="s">
        <v>1832</v>
      </c>
      <c r="F565" s="527" t="s">
        <v>2024</v>
      </c>
      <c r="G565" s="527" t="s">
        <v>2025</v>
      </c>
      <c r="H565" s="531">
        <v>9</v>
      </c>
      <c r="I565" s="531">
        <v>1386</v>
      </c>
      <c r="J565" s="527">
        <v>0.86624999999999996</v>
      </c>
      <c r="K565" s="527">
        <v>154</v>
      </c>
      <c r="L565" s="531">
        <v>10</v>
      </c>
      <c r="M565" s="531">
        <v>1600</v>
      </c>
      <c r="N565" s="527">
        <v>1</v>
      </c>
      <c r="O565" s="527">
        <v>160</v>
      </c>
      <c r="P565" s="531">
        <v>6</v>
      </c>
      <c r="Q565" s="531">
        <v>960</v>
      </c>
      <c r="R565" s="545">
        <v>0.6</v>
      </c>
      <c r="S565" s="532">
        <v>160</v>
      </c>
    </row>
    <row r="566" spans="1:19" ht="14.4" customHeight="1" x14ac:dyDescent="0.3">
      <c r="A566" s="526" t="s">
        <v>1823</v>
      </c>
      <c r="B566" s="527" t="s">
        <v>1849</v>
      </c>
      <c r="C566" s="527" t="s">
        <v>977</v>
      </c>
      <c r="D566" s="527" t="s">
        <v>1807</v>
      </c>
      <c r="E566" s="527" t="s">
        <v>1832</v>
      </c>
      <c r="F566" s="527" t="s">
        <v>1983</v>
      </c>
      <c r="G566" s="527" t="s">
        <v>1984</v>
      </c>
      <c r="H566" s="531">
        <v>145</v>
      </c>
      <c r="I566" s="531">
        <v>36975</v>
      </c>
      <c r="J566" s="527">
        <v>0.97781245041519016</v>
      </c>
      <c r="K566" s="527">
        <v>255</v>
      </c>
      <c r="L566" s="531">
        <v>146</v>
      </c>
      <c r="M566" s="531">
        <v>37814</v>
      </c>
      <c r="N566" s="527">
        <v>1</v>
      </c>
      <c r="O566" s="527">
        <v>259</v>
      </c>
      <c r="P566" s="531">
        <v>149</v>
      </c>
      <c r="Q566" s="531">
        <v>38591</v>
      </c>
      <c r="R566" s="545">
        <v>1.0205479452054795</v>
      </c>
      <c r="S566" s="532">
        <v>259</v>
      </c>
    </row>
    <row r="567" spans="1:19" ht="14.4" customHeight="1" x14ac:dyDescent="0.3">
      <c r="A567" s="526" t="s">
        <v>1823</v>
      </c>
      <c r="B567" s="527" t="s">
        <v>1849</v>
      </c>
      <c r="C567" s="527" t="s">
        <v>977</v>
      </c>
      <c r="D567" s="527" t="s">
        <v>1807</v>
      </c>
      <c r="E567" s="527" t="s">
        <v>1832</v>
      </c>
      <c r="F567" s="527" t="s">
        <v>1987</v>
      </c>
      <c r="G567" s="527" t="s">
        <v>1988</v>
      </c>
      <c r="H567" s="531">
        <v>125</v>
      </c>
      <c r="I567" s="531">
        <v>34875</v>
      </c>
      <c r="J567" s="527">
        <v>0.648595871303701</v>
      </c>
      <c r="K567" s="527">
        <v>279</v>
      </c>
      <c r="L567" s="531">
        <v>190</v>
      </c>
      <c r="M567" s="531">
        <v>53770</v>
      </c>
      <c r="N567" s="527">
        <v>1</v>
      </c>
      <c r="O567" s="527">
        <v>283</v>
      </c>
      <c r="P567" s="531">
        <v>211</v>
      </c>
      <c r="Q567" s="531">
        <v>59713</v>
      </c>
      <c r="R567" s="545">
        <v>1.1105263157894736</v>
      </c>
      <c r="S567" s="532">
        <v>283</v>
      </c>
    </row>
    <row r="568" spans="1:19" ht="14.4" customHeight="1" x14ac:dyDescent="0.3">
      <c r="A568" s="526" t="s">
        <v>1823</v>
      </c>
      <c r="B568" s="527" t="s">
        <v>1849</v>
      </c>
      <c r="C568" s="527" t="s">
        <v>977</v>
      </c>
      <c r="D568" s="527" t="s">
        <v>1807</v>
      </c>
      <c r="E568" s="527" t="s">
        <v>1832</v>
      </c>
      <c r="F568" s="527" t="s">
        <v>2026</v>
      </c>
      <c r="G568" s="527" t="s">
        <v>2027</v>
      </c>
      <c r="H568" s="531">
        <v>1</v>
      </c>
      <c r="I568" s="531">
        <v>5159</v>
      </c>
      <c r="J568" s="527">
        <v>0.49321223709369028</v>
      </c>
      <c r="K568" s="527">
        <v>5159</v>
      </c>
      <c r="L568" s="531">
        <v>2</v>
      </c>
      <c r="M568" s="531">
        <v>10460</v>
      </c>
      <c r="N568" s="527">
        <v>1</v>
      </c>
      <c r="O568" s="527">
        <v>5230</v>
      </c>
      <c r="P568" s="531"/>
      <c r="Q568" s="531"/>
      <c r="R568" s="545"/>
      <c r="S568" s="532"/>
    </row>
    <row r="569" spans="1:19" ht="14.4" customHeight="1" x14ac:dyDescent="0.3">
      <c r="A569" s="526" t="s">
        <v>1823</v>
      </c>
      <c r="B569" s="527" t="s">
        <v>1849</v>
      </c>
      <c r="C569" s="527" t="s">
        <v>977</v>
      </c>
      <c r="D569" s="527" t="s">
        <v>1807</v>
      </c>
      <c r="E569" s="527" t="s">
        <v>1832</v>
      </c>
      <c r="F569" s="527" t="s">
        <v>1995</v>
      </c>
      <c r="G569" s="527" t="s">
        <v>1996</v>
      </c>
      <c r="H569" s="531">
        <v>736</v>
      </c>
      <c r="I569" s="531">
        <v>253184</v>
      </c>
      <c r="J569" s="527">
        <v>0.88038277511961727</v>
      </c>
      <c r="K569" s="527">
        <v>344</v>
      </c>
      <c r="L569" s="531">
        <v>817</v>
      </c>
      <c r="M569" s="531">
        <v>287584</v>
      </c>
      <c r="N569" s="527">
        <v>1</v>
      </c>
      <c r="O569" s="527">
        <v>352</v>
      </c>
      <c r="P569" s="531">
        <v>783</v>
      </c>
      <c r="Q569" s="531">
        <v>275616</v>
      </c>
      <c r="R569" s="545">
        <v>0.95838433292533665</v>
      </c>
      <c r="S569" s="532">
        <v>352</v>
      </c>
    </row>
    <row r="570" spans="1:19" ht="14.4" customHeight="1" x14ac:dyDescent="0.3">
      <c r="A570" s="526" t="s">
        <v>1823</v>
      </c>
      <c r="B570" s="527" t="s">
        <v>1849</v>
      </c>
      <c r="C570" s="527" t="s">
        <v>977</v>
      </c>
      <c r="D570" s="527" t="s">
        <v>698</v>
      </c>
      <c r="E570" s="527" t="s">
        <v>1832</v>
      </c>
      <c r="F570" s="527" t="s">
        <v>1905</v>
      </c>
      <c r="G570" s="527" t="s">
        <v>1906</v>
      </c>
      <c r="H570" s="531"/>
      <c r="I570" s="531"/>
      <c r="J570" s="527"/>
      <c r="K570" s="527"/>
      <c r="L570" s="531">
        <v>1</v>
      </c>
      <c r="M570" s="531">
        <v>225</v>
      </c>
      <c r="N570" s="527">
        <v>1</v>
      </c>
      <c r="O570" s="527">
        <v>225</v>
      </c>
      <c r="P570" s="531"/>
      <c r="Q570" s="531"/>
      <c r="R570" s="545"/>
      <c r="S570" s="532"/>
    </row>
    <row r="571" spans="1:19" ht="14.4" customHeight="1" x14ac:dyDescent="0.3">
      <c r="A571" s="526" t="s">
        <v>1823</v>
      </c>
      <c r="B571" s="527" t="s">
        <v>1849</v>
      </c>
      <c r="C571" s="527" t="s">
        <v>977</v>
      </c>
      <c r="D571" s="527" t="s">
        <v>698</v>
      </c>
      <c r="E571" s="527" t="s">
        <v>1832</v>
      </c>
      <c r="F571" s="527" t="s">
        <v>1921</v>
      </c>
      <c r="G571" s="527" t="s">
        <v>1922</v>
      </c>
      <c r="H571" s="531"/>
      <c r="I571" s="531"/>
      <c r="J571" s="527"/>
      <c r="K571" s="527"/>
      <c r="L571" s="531">
        <v>20</v>
      </c>
      <c r="M571" s="531">
        <v>5080</v>
      </c>
      <c r="N571" s="527">
        <v>1</v>
      </c>
      <c r="O571" s="527">
        <v>254</v>
      </c>
      <c r="P571" s="531"/>
      <c r="Q571" s="531"/>
      <c r="R571" s="545"/>
      <c r="S571" s="532"/>
    </row>
    <row r="572" spans="1:19" ht="14.4" customHeight="1" x14ac:dyDescent="0.3">
      <c r="A572" s="526" t="s">
        <v>1823</v>
      </c>
      <c r="B572" s="527" t="s">
        <v>1849</v>
      </c>
      <c r="C572" s="527" t="s">
        <v>977</v>
      </c>
      <c r="D572" s="527" t="s">
        <v>698</v>
      </c>
      <c r="E572" s="527" t="s">
        <v>1832</v>
      </c>
      <c r="F572" s="527" t="s">
        <v>1995</v>
      </c>
      <c r="G572" s="527" t="s">
        <v>1996</v>
      </c>
      <c r="H572" s="531"/>
      <c r="I572" s="531"/>
      <c r="J572" s="527"/>
      <c r="K572" s="527"/>
      <c r="L572" s="531">
        <v>2</v>
      </c>
      <c r="M572" s="531">
        <v>704</v>
      </c>
      <c r="N572" s="527">
        <v>1</v>
      </c>
      <c r="O572" s="527">
        <v>352</v>
      </c>
      <c r="P572" s="531"/>
      <c r="Q572" s="531"/>
      <c r="R572" s="545"/>
      <c r="S572" s="532"/>
    </row>
    <row r="573" spans="1:19" ht="14.4" customHeight="1" x14ac:dyDescent="0.3">
      <c r="A573" s="526" t="s">
        <v>1823</v>
      </c>
      <c r="B573" s="527" t="s">
        <v>1849</v>
      </c>
      <c r="C573" s="527" t="s">
        <v>977</v>
      </c>
      <c r="D573" s="527" t="s">
        <v>702</v>
      </c>
      <c r="E573" s="527" t="s">
        <v>1832</v>
      </c>
      <c r="F573" s="527" t="s">
        <v>1905</v>
      </c>
      <c r="G573" s="527" t="s">
        <v>1906</v>
      </c>
      <c r="H573" s="531"/>
      <c r="I573" s="531"/>
      <c r="J573" s="527"/>
      <c r="K573" s="527"/>
      <c r="L573" s="531"/>
      <c r="M573" s="531"/>
      <c r="N573" s="527"/>
      <c r="O573" s="527"/>
      <c r="P573" s="531">
        <v>27</v>
      </c>
      <c r="Q573" s="531">
        <v>6075</v>
      </c>
      <c r="R573" s="545"/>
      <c r="S573" s="532">
        <v>225</v>
      </c>
    </row>
    <row r="574" spans="1:19" ht="14.4" customHeight="1" x14ac:dyDescent="0.3">
      <c r="A574" s="526" t="s">
        <v>1823</v>
      </c>
      <c r="B574" s="527" t="s">
        <v>1849</v>
      </c>
      <c r="C574" s="527" t="s">
        <v>977</v>
      </c>
      <c r="D574" s="527" t="s">
        <v>702</v>
      </c>
      <c r="E574" s="527" t="s">
        <v>1832</v>
      </c>
      <c r="F574" s="527" t="s">
        <v>1967</v>
      </c>
      <c r="G574" s="527" t="s">
        <v>1968</v>
      </c>
      <c r="H574" s="531"/>
      <c r="I574" s="531"/>
      <c r="J574" s="527"/>
      <c r="K574" s="527"/>
      <c r="L574" s="531"/>
      <c r="M574" s="531"/>
      <c r="N574" s="527"/>
      <c r="O574" s="527"/>
      <c r="P574" s="531">
        <v>14</v>
      </c>
      <c r="Q574" s="531">
        <v>3710</v>
      </c>
      <c r="R574" s="545"/>
      <c r="S574" s="532">
        <v>265</v>
      </c>
    </row>
    <row r="575" spans="1:19" ht="14.4" customHeight="1" x14ac:dyDescent="0.3">
      <c r="A575" s="526" t="s">
        <v>1823</v>
      </c>
      <c r="B575" s="527" t="s">
        <v>1849</v>
      </c>
      <c r="C575" s="527" t="s">
        <v>977</v>
      </c>
      <c r="D575" s="527" t="s">
        <v>704</v>
      </c>
      <c r="E575" s="527" t="s">
        <v>1832</v>
      </c>
      <c r="F575" s="527" t="s">
        <v>1905</v>
      </c>
      <c r="G575" s="527" t="s">
        <v>1906</v>
      </c>
      <c r="H575" s="531">
        <v>22</v>
      </c>
      <c r="I575" s="531">
        <v>4862</v>
      </c>
      <c r="J575" s="527">
        <v>10.804444444444444</v>
      </c>
      <c r="K575" s="527">
        <v>221</v>
      </c>
      <c r="L575" s="531">
        <v>2</v>
      </c>
      <c r="M575" s="531">
        <v>450</v>
      </c>
      <c r="N575" s="527">
        <v>1</v>
      </c>
      <c r="O575" s="527">
        <v>225</v>
      </c>
      <c r="P575" s="531"/>
      <c r="Q575" s="531"/>
      <c r="R575" s="545"/>
      <c r="S575" s="532"/>
    </row>
    <row r="576" spans="1:19" ht="14.4" customHeight="1" x14ac:dyDescent="0.3">
      <c r="A576" s="526" t="s">
        <v>1823</v>
      </c>
      <c r="B576" s="527" t="s">
        <v>1849</v>
      </c>
      <c r="C576" s="527" t="s">
        <v>977</v>
      </c>
      <c r="D576" s="527" t="s">
        <v>704</v>
      </c>
      <c r="E576" s="527" t="s">
        <v>1832</v>
      </c>
      <c r="F576" s="527" t="s">
        <v>1967</v>
      </c>
      <c r="G576" s="527" t="s">
        <v>1968</v>
      </c>
      <c r="H576" s="531">
        <v>33</v>
      </c>
      <c r="I576" s="531">
        <v>8547</v>
      </c>
      <c r="J576" s="527">
        <v>16.126415094339624</v>
      </c>
      <c r="K576" s="527">
        <v>259</v>
      </c>
      <c r="L576" s="531">
        <v>2</v>
      </c>
      <c r="M576" s="531">
        <v>530</v>
      </c>
      <c r="N576" s="527">
        <v>1</v>
      </c>
      <c r="O576" s="527">
        <v>265</v>
      </c>
      <c r="P576" s="531"/>
      <c r="Q576" s="531"/>
      <c r="R576" s="545"/>
      <c r="S576" s="532"/>
    </row>
    <row r="577" spans="1:19" ht="14.4" customHeight="1" x14ac:dyDescent="0.3">
      <c r="A577" s="526" t="s">
        <v>1823</v>
      </c>
      <c r="B577" s="527" t="s">
        <v>1849</v>
      </c>
      <c r="C577" s="527" t="s">
        <v>977</v>
      </c>
      <c r="D577" s="527" t="s">
        <v>1816</v>
      </c>
      <c r="E577" s="527" t="s">
        <v>1832</v>
      </c>
      <c r="F577" s="527" t="s">
        <v>1905</v>
      </c>
      <c r="G577" s="527" t="s">
        <v>1906</v>
      </c>
      <c r="H577" s="531"/>
      <c r="I577" s="531"/>
      <c r="J577" s="527"/>
      <c r="K577" s="527"/>
      <c r="L577" s="531">
        <v>1</v>
      </c>
      <c r="M577" s="531">
        <v>225</v>
      </c>
      <c r="N577" s="527">
        <v>1</v>
      </c>
      <c r="O577" s="527">
        <v>225</v>
      </c>
      <c r="P577" s="531"/>
      <c r="Q577" s="531"/>
      <c r="R577" s="545"/>
      <c r="S577" s="532"/>
    </row>
    <row r="578" spans="1:19" ht="14.4" customHeight="1" x14ac:dyDescent="0.3">
      <c r="A578" s="526" t="s">
        <v>1823</v>
      </c>
      <c r="B578" s="527" t="s">
        <v>1849</v>
      </c>
      <c r="C578" s="527" t="s">
        <v>977</v>
      </c>
      <c r="D578" s="527" t="s">
        <v>1816</v>
      </c>
      <c r="E578" s="527" t="s">
        <v>1832</v>
      </c>
      <c r="F578" s="527" t="s">
        <v>1967</v>
      </c>
      <c r="G578" s="527" t="s">
        <v>1968</v>
      </c>
      <c r="H578" s="531"/>
      <c r="I578" s="531"/>
      <c r="J578" s="527"/>
      <c r="K578" s="527"/>
      <c r="L578" s="531">
        <v>7</v>
      </c>
      <c r="M578" s="531">
        <v>1855</v>
      </c>
      <c r="N578" s="527">
        <v>1</v>
      </c>
      <c r="O578" s="527">
        <v>265</v>
      </c>
      <c r="P578" s="531"/>
      <c r="Q578" s="531"/>
      <c r="R578" s="545"/>
      <c r="S578" s="532"/>
    </row>
    <row r="579" spans="1:19" ht="14.4" customHeight="1" x14ac:dyDescent="0.3">
      <c r="A579" s="526" t="s">
        <v>1823</v>
      </c>
      <c r="B579" s="527" t="s">
        <v>1849</v>
      </c>
      <c r="C579" s="527" t="s">
        <v>977</v>
      </c>
      <c r="D579" s="527" t="s">
        <v>1819</v>
      </c>
      <c r="E579" s="527" t="s">
        <v>1832</v>
      </c>
      <c r="F579" s="527" t="s">
        <v>1905</v>
      </c>
      <c r="G579" s="527" t="s">
        <v>1906</v>
      </c>
      <c r="H579" s="531">
        <v>1</v>
      </c>
      <c r="I579" s="531">
        <v>221</v>
      </c>
      <c r="J579" s="527"/>
      <c r="K579" s="527">
        <v>221</v>
      </c>
      <c r="L579" s="531"/>
      <c r="M579" s="531"/>
      <c r="N579" s="527"/>
      <c r="O579" s="527"/>
      <c r="P579" s="531"/>
      <c r="Q579" s="531"/>
      <c r="R579" s="545"/>
      <c r="S579" s="532"/>
    </row>
    <row r="580" spans="1:19" ht="14.4" customHeight="1" x14ac:dyDescent="0.3">
      <c r="A580" s="526" t="s">
        <v>1823</v>
      </c>
      <c r="B580" s="527" t="s">
        <v>1849</v>
      </c>
      <c r="C580" s="527" t="s">
        <v>977</v>
      </c>
      <c r="D580" s="527" t="s">
        <v>1819</v>
      </c>
      <c r="E580" s="527" t="s">
        <v>1832</v>
      </c>
      <c r="F580" s="527" t="s">
        <v>1921</v>
      </c>
      <c r="G580" s="527" t="s">
        <v>1922</v>
      </c>
      <c r="H580" s="531"/>
      <c r="I580" s="531"/>
      <c r="J580" s="527"/>
      <c r="K580" s="527"/>
      <c r="L580" s="531"/>
      <c r="M580" s="531"/>
      <c r="N580" s="527"/>
      <c r="O580" s="527"/>
      <c r="P580" s="531">
        <v>37</v>
      </c>
      <c r="Q580" s="531">
        <v>9398</v>
      </c>
      <c r="R580" s="545"/>
      <c r="S580" s="532">
        <v>254</v>
      </c>
    </row>
    <row r="581" spans="1:19" ht="14.4" customHeight="1" x14ac:dyDescent="0.3">
      <c r="A581" s="526" t="s">
        <v>1823</v>
      </c>
      <c r="B581" s="527" t="s">
        <v>1849</v>
      </c>
      <c r="C581" s="527" t="s">
        <v>977</v>
      </c>
      <c r="D581" s="527" t="s">
        <v>1819</v>
      </c>
      <c r="E581" s="527" t="s">
        <v>1832</v>
      </c>
      <c r="F581" s="527" t="s">
        <v>1939</v>
      </c>
      <c r="G581" s="527" t="s">
        <v>1940</v>
      </c>
      <c r="H581" s="531"/>
      <c r="I581" s="531"/>
      <c r="J581" s="527"/>
      <c r="K581" s="527"/>
      <c r="L581" s="531"/>
      <c r="M581" s="531"/>
      <c r="N581" s="527"/>
      <c r="O581" s="527"/>
      <c r="P581" s="531">
        <v>7</v>
      </c>
      <c r="Q581" s="531">
        <v>777</v>
      </c>
      <c r="R581" s="545"/>
      <c r="S581" s="532">
        <v>111</v>
      </c>
    </row>
    <row r="582" spans="1:19" ht="14.4" customHeight="1" x14ac:dyDescent="0.3">
      <c r="A582" s="526" t="s">
        <v>1823</v>
      </c>
      <c r="B582" s="527" t="s">
        <v>1849</v>
      </c>
      <c r="C582" s="527" t="s">
        <v>977</v>
      </c>
      <c r="D582" s="527" t="s">
        <v>1819</v>
      </c>
      <c r="E582" s="527" t="s">
        <v>1832</v>
      </c>
      <c r="F582" s="527" t="s">
        <v>1941</v>
      </c>
      <c r="G582" s="527" t="s">
        <v>1942</v>
      </c>
      <c r="H582" s="531">
        <v>1</v>
      </c>
      <c r="I582" s="531">
        <v>175</v>
      </c>
      <c r="J582" s="527"/>
      <c r="K582" s="527">
        <v>175</v>
      </c>
      <c r="L582" s="531"/>
      <c r="M582" s="531"/>
      <c r="N582" s="527"/>
      <c r="O582" s="527"/>
      <c r="P582" s="531"/>
      <c r="Q582" s="531"/>
      <c r="R582" s="545"/>
      <c r="S582" s="532"/>
    </row>
    <row r="583" spans="1:19" ht="14.4" customHeight="1" x14ac:dyDescent="0.3">
      <c r="A583" s="526" t="s">
        <v>1823</v>
      </c>
      <c r="B583" s="527" t="s">
        <v>1849</v>
      </c>
      <c r="C583" s="527" t="s">
        <v>977</v>
      </c>
      <c r="D583" s="527" t="s">
        <v>1821</v>
      </c>
      <c r="E583" s="527" t="s">
        <v>1832</v>
      </c>
      <c r="F583" s="527" t="s">
        <v>1905</v>
      </c>
      <c r="G583" s="527" t="s">
        <v>1906</v>
      </c>
      <c r="H583" s="531"/>
      <c r="I583" s="531"/>
      <c r="J583" s="527"/>
      <c r="K583" s="527"/>
      <c r="L583" s="531">
        <v>14</v>
      </c>
      <c r="M583" s="531">
        <v>3150</v>
      </c>
      <c r="N583" s="527">
        <v>1</v>
      </c>
      <c r="O583" s="527">
        <v>225</v>
      </c>
      <c r="P583" s="531">
        <v>1</v>
      </c>
      <c r="Q583" s="531">
        <v>225</v>
      </c>
      <c r="R583" s="545">
        <v>7.1428571428571425E-2</v>
      </c>
      <c r="S583" s="532">
        <v>225</v>
      </c>
    </row>
    <row r="584" spans="1:19" ht="14.4" customHeight="1" x14ac:dyDescent="0.3">
      <c r="A584" s="526" t="s">
        <v>1823</v>
      </c>
      <c r="B584" s="527" t="s">
        <v>1849</v>
      </c>
      <c r="C584" s="527" t="s">
        <v>977</v>
      </c>
      <c r="D584" s="527" t="s">
        <v>1821</v>
      </c>
      <c r="E584" s="527" t="s">
        <v>1832</v>
      </c>
      <c r="F584" s="527" t="s">
        <v>1967</v>
      </c>
      <c r="G584" s="527" t="s">
        <v>1968</v>
      </c>
      <c r="H584" s="531"/>
      <c r="I584" s="531"/>
      <c r="J584" s="527"/>
      <c r="K584" s="527"/>
      <c r="L584" s="531">
        <v>2</v>
      </c>
      <c r="M584" s="531">
        <v>530</v>
      </c>
      <c r="N584" s="527">
        <v>1</v>
      </c>
      <c r="O584" s="527">
        <v>265</v>
      </c>
      <c r="P584" s="531"/>
      <c r="Q584" s="531"/>
      <c r="R584" s="545"/>
      <c r="S584" s="532"/>
    </row>
    <row r="585" spans="1:19" ht="14.4" customHeight="1" x14ac:dyDescent="0.3">
      <c r="A585" s="526" t="s">
        <v>1823</v>
      </c>
      <c r="B585" s="527" t="s">
        <v>1849</v>
      </c>
      <c r="C585" s="527" t="s">
        <v>977</v>
      </c>
      <c r="D585" s="527" t="s">
        <v>706</v>
      </c>
      <c r="E585" s="527" t="s">
        <v>1832</v>
      </c>
      <c r="F585" s="527" t="s">
        <v>1905</v>
      </c>
      <c r="G585" s="527" t="s">
        <v>1906</v>
      </c>
      <c r="H585" s="531"/>
      <c r="I585" s="531"/>
      <c r="J585" s="527"/>
      <c r="K585" s="527"/>
      <c r="L585" s="531"/>
      <c r="M585" s="531"/>
      <c r="N585" s="527"/>
      <c r="O585" s="527"/>
      <c r="P585" s="531">
        <v>5</v>
      </c>
      <c r="Q585" s="531">
        <v>1125</v>
      </c>
      <c r="R585" s="545"/>
      <c r="S585" s="532">
        <v>225</v>
      </c>
    </row>
    <row r="586" spans="1:19" ht="14.4" customHeight="1" x14ac:dyDescent="0.3">
      <c r="A586" s="526" t="s">
        <v>1823</v>
      </c>
      <c r="B586" s="527" t="s">
        <v>1849</v>
      </c>
      <c r="C586" s="527" t="s">
        <v>977</v>
      </c>
      <c r="D586" s="527" t="s">
        <v>706</v>
      </c>
      <c r="E586" s="527" t="s">
        <v>1832</v>
      </c>
      <c r="F586" s="527" t="s">
        <v>1967</v>
      </c>
      <c r="G586" s="527" t="s">
        <v>1968</v>
      </c>
      <c r="H586" s="531"/>
      <c r="I586" s="531"/>
      <c r="J586" s="527"/>
      <c r="K586" s="527"/>
      <c r="L586" s="531"/>
      <c r="M586" s="531"/>
      <c r="N586" s="527"/>
      <c r="O586" s="527"/>
      <c r="P586" s="531">
        <v>2</v>
      </c>
      <c r="Q586" s="531">
        <v>530</v>
      </c>
      <c r="R586" s="545"/>
      <c r="S586" s="532">
        <v>265</v>
      </c>
    </row>
    <row r="587" spans="1:19" ht="14.4" customHeight="1" x14ac:dyDescent="0.3">
      <c r="A587" s="526" t="s">
        <v>1823</v>
      </c>
      <c r="B587" s="527" t="s">
        <v>1849</v>
      </c>
      <c r="C587" s="527" t="s">
        <v>505</v>
      </c>
      <c r="D587" s="527" t="s">
        <v>1807</v>
      </c>
      <c r="E587" s="527" t="s">
        <v>1850</v>
      </c>
      <c r="F587" s="527" t="s">
        <v>1997</v>
      </c>
      <c r="G587" s="527" t="s">
        <v>610</v>
      </c>
      <c r="H587" s="531">
        <v>0.42</v>
      </c>
      <c r="I587" s="531">
        <v>2076.4199999999996</v>
      </c>
      <c r="J587" s="527">
        <v>4.2001335032465557</v>
      </c>
      <c r="K587" s="527">
        <v>4943.8571428571422</v>
      </c>
      <c r="L587" s="531">
        <v>0.1</v>
      </c>
      <c r="M587" s="531">
        <v>494.37</v>
      </c>
      <c r="N587" s="527">
        <v>1</v>
      </c>
      <c r="O587" s="527">
        <v>4943.7</v>
      </c>
      <c r="P587" s="531">
        <v>0.54</v>
      </c>
      <c r="Q587" s="531">
        <v>2669.6499999999996</v>
      </c>
      <c r="R587" s="545">
        <v>5.4001051843760735</v>
      </c>
      <c r="S587" s="532">
        <v>4943.7962962962956</v>
      </c>
    </row>
    <row r="588" spans="1:19" ht="14.4" customHeight="1" x14ac:dyDescent="0.3">
      <c r="A588" s="526" t="s">
        <v>1823</v>
      </c>
      <c r="B588" s="527" t="s">
        <v>1849</v>
      </c>
      <c r="C588" s="527" t="s">
        <v>505</v>
      </c>
      <c r="D588" s="527" t="s">
        <v>1807</v>
      </c>
      <c r="E588" s="527" t="s">
        <v>1850</v>
      </c>
      <c r="F588" s="527" t="s">
        <v>1856</v>
      </c>
      <c r="G588" s="527" t="s">
        <v>610</v>
      </c>
      <c r="H588" s="531">
        <v>3.8600000000000003</v>
      </c>
      <c r="I588" s="531">
        <v>38166.94</v>
      </c>
      <c r="J588" s="527">
        <v>0.88329728426216203</v>
      </c>
      <c r="K588" s="527">
        <v>9887.8082901554408</v>
      </c>
      <c r="L588" s="531">
        <v>4.3699999999999983</v>
      </c>
      <c r="M588" s="531">
        <v>43209.62</v>
      </c>
      <c r="N588" s="527">
        <v>1</v>
      </c>
      <c r="O588" s="527">
        <v>9887.7848970251762</v>
      </c>
      <c r="P588" s="531">
        <v>3</v>
      </c>
      <c r="Q588" s="531">
        <v>29663.1</v>
      </c>
      <c r="R588" s="545">
        <v>0.68649296152106865</v>
      </c>
      <c r="S588" s="532">
        <v>9887.6999999999989</v>
      </c>
    </row>
    <row r="589" spans="1:19" ht="14.4" customHeight="1" x14ac:dyDescent="0.3">
      <c r="A589" s="526" t="s">
        <v>1823</v>
      </c>
      <c r="B589" s="527" t="s">
        <v>1849</v>
      </c>
      <c r="C589" s="527" t="s">
        <v>505</v>
      </c>
      <c r="D589" s="527" t="s">
        <v>1807</v>
      </c>
      <c r="E589" s="527" t="s">
        <v>1850</v>
      </c>
      <c r="F589" s="527" t="s">
        <v>1863</v>
      </c>
      <c r="G589" s="527" t="s">
        <v>584</v>
      </c>
      <c r="H589" s="531"/>
      <c r="I589" s="531"/>
      <c r="J589" s="527"/>
      <c r="K589" s="527"/>
      <c r="L589" s="531"/>
      <c r="M589" s="531"/>
      <c r="N589" s="527"/>
      <c r="O589" s="527"/>
      <c r="P589" s="531">
        <v>0.04</v>
      </c>
      <c r="Q589" s="531">
        <v>363.8</v>
      </c>
      <c r="R589" s="545"/>
      <c r="S589" s="532">
        <v>9095</v>
      </c>
    </row>
    <row r="590" spans="1:19" ht="14.4" customHeight="1" x14ac:dyDescent="0.3">
      <c r="A590" s="526" t="s">
        <v>1823</v>
      </c>
      <c r="B590" s="527" t="s">
        <v>1849</v>
      </c>
      <c r="C590" s="527" t="s">
        <v>505</v>
      </c>
      <c r="D590" s="527" t="s">
        <v>1807</v>
      </c>
      <c r="E590" s="527" t="s">
        <v>1850</v>
      </c>
      <c r="F590" s="527" t="s">
        <v>1865</v>
      </c>
      <c r="G590" s="527" t="s">
        <v>584</v>
      </c>
      <c r="H590" s="531"/>
      <c r="I590" s="531"/>
      <c r="J590" s="527"/>
      <c r="K590" s="527"/>
      <c r="L590" s="531">
        <v>0.42000000000000004</v>
      </c>
      <c r="M590" s="531">
        <v>743.73</v>
      </c>
      <c r="N590" s="527">
        <v>1</v>
      </c>
      <c r="O590" s="527">
        <v>1770.7857142857142</v>
      </c>
      <c r="P590" s="531">
        <v>0.02</v>
      </c>
      <c r="Q590" s="531">
        <v>27.28</v>
      </c>
      <c r="R590" s="545">
        <v>3.6679977948986864E-2</v>
      </c>
      <c r="S590" s="532">
        <v>1364</v>
      </c>
    </row>
    <row r="591" spans="1:19" ht="14.4" customHeight="1" x14ac:dyDescent="0.3">
      <c r="A591" s="526" t="s">
        <v>1823</v>
      </c>
      <c r="B591" s="527" t="s">
        <v>1849</v>
      </c>
      <c r="C591" s="527" t="s">
        <v>505</v>
      </c>
      <c r="D591" s="527" t="s">
        <v>1807</v>
      </c>
      <c r="E591" s="527" t="s">
        <v>1825</v>
      </c>
      <c r="F591" s="527" t="s">
        <v>2028</v>
      </c>
      <c r="G591" s="527" t="s">
        <v>2029</v>
      </c>
      <c r="H591" s="531"/>
      <c r="I591" s="531"/>
      <c r="J591" s="527"/>
      <c r="K591" s="527"/>
      <c r="L591" s="531"/>
      <c r="M591" s="531"/>
      <c r="N591" s="527"/>
      <c r="O591" s="527"/>
      <c r="P591" s="531">
        <v>2</v>
      </c>
      <c r="Q591" s="531">
        <v>1179.18</v>
      </c>
      <c r="R591" s="545"/>
      <c r="S591" s="532">
        <v>589.59</v>
      </c>
    </row>
    <row r="592" spans="1:19" ht="14.4" customHeight="1" x14ac:dyDescent="0.3">
      <c r="A592" s="526" t="s">
        <v>1823</v>
      </c>
      <c r="B592" s="527" t="s">
        <v>1849</v>
      </c>
      <c r="C592" s="527" t="s">
        <v>505</v>
      </c>
      <c r="D592" s="527" t="s">
        <v>1807</v>
      </c>
      <c r="E592" s="527" t="s">
        <v>1825</v>
      </c>
      <c r="F592" s="527" t="s">
        <v>2030</v>
      </c>
      <c r="G592" s="527" t="s">
        <v>2031</v>
      </c>
      <c r="H592" s="531"/>
      <c r="I592" s="531"/>
      <c r="J592" s="527"/>
      <c r="K592" s="527"/>
      <c r="L592" s="531">
        <v>1</v>
      </c>
      <c r="M592" s="531">
        <v>1447.28</v>
      </c>
      <c r="N592" s="527">
        <v>1</v>
      </c>
      <c r="O592" s="527">
        <v>1447.28</v>
      </c>
      <c r="P592" s="531">
        <v>1</v>
      </c>
      <c r="Q592" s="531">
        <v>1447.28</v>
      </c>
      <c r="R592" s="545">
        <v>1</v>
      </c>
      <c r="S592" s="532">
        <v>1447.28</v>
      </c>
    </row>
    <row r="593" spans="1:19" ht="14.4" customHeight="1" x14ac:dyDescent="0.3">
      <c r="A593" s="526" t="s">
        <v>1823</v>
      </c>
      <c r="B593" s="527" t="s">
        <v>1849</v>
      </c>
      <c r="C593" s="527" t="s">
        <v>505</v>
      </c>
      <c r="D593" s="527" t="s">
        <v>1807</v>
      </c>
      <c r="E593" s="527" t="s">
        <v>1825</v>
      </c>
      <c r="F593" s="527" t="s">
        <v>2032</v>
      </c>
      <c r="G593" s="527" t="s">
        <v>2033</v>
      </c>
      <c r="H593" s="531">
        <v>17</v>
      </c>
      <c r="I593" s="531">
        <v>16529.439999999999</v>
      </c>
      <c r="J593" s="527">
        <v>2.1249999999999996</v>
      </c>
      <c r="K593" s="527">
        <v>972.31999999999994</v>
      </c>
      <c r="L593" s="531">
        <v>8</v>
      </c>
      <c r="M593" s="531">
        <v>7778.56</v>
      </c>
      <c r="N593" s="527">
        <v>1</v>
      </c>
      <c r="O593" s="527">
        <v>972.32</v>
      </c>
      <c r="P593" s="531">
        <v>8</v>
      </c>
      <c r="Q593" s="531">
        <v>7778.5599999999995</v>
      </c>
      <c r="R593" s="545">
        <v>0.99999999999999989</v>
      </c>
      <c r="S593" s="532">
        <v>972.31999999999994</v>
      </c>
    </row>
    <row r="594" spans="1:19" ht="14.4" customHeight="1" x14ac:dyDescent="0.3">
      <c r="A594" s="526" t="s">
        <v>1823</v>
      </c>
      <c r="B594" s="527" t="s">
        <v>1849</v>
      </c>
      <c r="C594" s="527" t="s">
        <v>505</v>
      </c>
      <c r="D594" s="527" t="s">
        <v>1807</v>
      </c>
      <c r="E594" s="527" t="s">
        <v>1825</v>
      </c>
      <c r="F594" s="527" t="s">
        <v>2034</v>
      </c>
      <c r="G594" s="527" t="s">
        <v>2033</v>
      </c>
      <c r="H594" s="531"/>
      <c r="I594" s="531"/>
      <c r="J594" s="527"/>
      <c r="K594" s="527"/>
      <c r="L594" s="531"/>
      <c r="M594" s="531"/>
      <c r="N594" s="527"/>
      <c r="O594" s="527"/>
      <c r="P594" s="531">
        <v>1</v>
      </c>
      <c r="Q594" s="531">
        <v>1408.42</v>
      </c>
      <c r="R594" s="545"/>
      <c r="S594" s="532">
        <v>1408.42</v>
      </c>
    </row>
    <row r="595" spans="1:19" ht="14.4" customHeight="1" x14ac:dyDescent="0.3">
      <c r="A595" s="526" t="s">
        <v>1823</v>
      </c>
      <c r="B595" s="527" t="s">
        <v>1849</v>
      </c>
      <c r="C595" s="527" t="s">
        <v>505</v>
      </c>
      <c r="D595" s="527" t="s">
        <v>1807</v>
      </c>
      <c r="E595" s="527" t="s">
        <v>1825</v>
      </c>
      <c r="F595" s="527" t="s">
        <v>2035</v>
      </c>
      <c r="G595" s="527" t="s">
        <v>2033</v>
      </c>
      <c r="H595" s="531">
        <v>24</v>
      </c>
      <c r="I595" s="531">
        <v>40975.44000000001</v>
      </c>
      <c r="J595" s="527">
        <v>1.0000000000000004</v>
      </c>
      <c r="K595" s="527">
        <v>1707.3100000000004</v>
      </c>
      <c r="L595" s="531">
        <v>24</v>
      </c>
      <c r="M595" s="531">
        <v>40975.439999999988</v>
      </c>
      <c r="N595" s="527">
        <v>1</v>
      </c>
      <c r="O595" s="527">
        <v>1707.3099999999995</v>
      </c>
      <c r="P595" s="531">
        <v>21</v>
      </c>
      <c r="Q595" s="531">
        <v>35853.51</v>
      </c>
      <c r="R595" s="545">
        <v>0.87500000000000033</v>
      </c>
      <c r="S595" s="532">
        <v>1707.3100000000002</v>
      </c>
    </row>
    <row r="596" spans="1:19" ht="14.4" customHeight="1" x14ac:dyDescent="0.3">
      <c r="A596" s="526" t="s">
        <v>1823</v>
      </c>
      <c r="B596" s="527" t="s">
        <v>1849</v>
      </c>
      <c r="C596" s="527" t="s">
        <v>505</v>
      </c>
      <c r="D596" s="527" t="s">
        <v>1807</v>
      </c>
      <c r="E596" s="527" t="s">
        <v>1825</v>
      </c>
      <c r="F596" s="527" t="s">
        <v>2036</v>
      </c>
      <c r="G596" s="527" t="s">
        <v>2033</v>
      </c>
      <c r="H596" s="531">
        <v>5</v>
      </c>
      <c r="I596" s="531">
        <v>10331.5</v>
      </c>
      <c r="J596" s="527">
        <v>1.6666666666666665</v>
      </c>
      <c r="K596" s="527">
        <v>2066.3000000000002</v>
      </c>
      <c r="L596" s="531">
        <v>3</v>
      </c>
      <c r="M596" s="531">
        <v>6198.9000000000005</v>
      </c>
      <c r="N596" s="527">
        <v>1</v>
      </c>
      <c r="O596" s="527">
        <v>2066.3000000000002</v>
      </c>
      <c r="P596" s="531">
        <v>2</v>
      </c>
      <c r="Q596" s="531">
        <v>4132.6000000000004</v>
      </c>
      <c r="R596" s="545">
        <v>0.66666666666666663</v>
      </c>
      <c r="S596" s="532">
        <v>2066.3000000000002</v>
      </c>
    </row>
    <row r="597" spans="1:19" ht="14.4" customHeight="1" x14ac:dyDescent="0.3">
      <c r="A597" s="526" t="s">
        <v>1823</v>
      </c>
      <c r="B597" s="527" t="s">
        <v>1849</v>
      </c>
      <c r="C597" s="527" t="s">
        <v>505</v>
      </c>
      <c r="D597" s="527" t="s">
        <v>1807</v>
      </c>
      <c r="E597" s="527" t="s">
        <v>1825</v>
      </c>
      <c r="F597" s="527" t="s">
        <v>2037</v>
      </c>
      <c r="G597" s="527" t="s">
        <v>2038</v>
      </c>
      <c r="H597" s="531">
        <v>24</v>
      </c>
      <c r="I597" s="531">
        <v>24666.239999999998</v>
      </c>
      <c r="J597" s="527">
        <v>2.1818181818181817</v>
      </c>
      <c r="K597" s="527">
        <v>1027.76</v>
      </c>
      <c r="L597" s="531">
        <v>11</v>
      </c>
      <c r="M597" s="531">
        <v>11305.36</v>
      </c>
      <c r="N597" s="527">
        <v>1</v>
      </c>
      <c r="O597" s="527">
        <v>1027.76</v>
      </c>
      <c r="P597" s="531">
        <v>9</v>
      </c>
      <c r="Q597" s="531">
        <v>9249.84</v>
      </c>
      <c r="R597" s="545">
        <v>0.81818181818181812</v>
      </c>
      <c r="S597" s="532">
        <v>1027.76</v>
      </c>
    </row>
    <row r="598" spans="1:19" ht="14.4" customHeight="1" x14ac:dyDescent="0.3">
      <c r="A598" s="526" t="s">
        <v>1823</v>
      </c>
      <c r="B598" s="527" t="s">
        <v>1849</v>
      </c>
      <c r="C598" s="527" t="s">
        <v>505</v>
      </c>
      <c r="D598" s="527" t="s">
        <v>1807</v>
      </c>
      <c r="E598" s="527" t="s">
        <v>1825</v>
      </c>
      <c r="F598" s="527" t="s">
        <v>2039</v>
      </c>
      <c r="G598" s="527" t="s">
        <v>2038</v>
      </c>
      <c r="H598" s="531">
        <v>6</v>
      </c>
      <c r="I598" s="531">
        <v>12851.1</v>
      </c>
      <c r="J598" s="527">
        <v>1.5</v>
      </c>
      <c r="K598" s="527">
        <v>2141.85</v>
      </c>
      <c r="L598" s="531">
        <v>4</v>
      </c>
      <c r="M598" s="531">
        <v>8567.4</v>
      </c>
      <c r="N598" s="527">
        <v>1</v>
      </c>
      <c r="O598" s="527">
        <v>2141.85</v>
      </c>
      <c r="P598" s="531">
        <v>4</v>
      </c>
      <c r="Q598" s="531">
        <v>8567.4</v>
      </c>
      <c r="R598" s="545">
        <v>1</v>
      </c>
      <c r="S598" s="532">
        <v>2141.85</v>
      </c>
    </row>
    <row r="599" spans="1:19" ht="14.4" customHeight="1" x14ac:dyDescent="0.3">
      <c r="A599" s="526" t="s">
        <v>1823</v>
      </c>
      <c r="B599" s="527" t="s">
        <v>1849</v>
      </c>
      <c r="C599" s="527" t="s">
        <v>505</v>
      </c>
      <c r="D599" s="527" t="s">
        <v>1807</v>
      </c>
      <c r="E599" s="527" t="s">
        <v>1825</v>
      </c>
      <c r="F599" s="527" t="s">
        <v>2040</v>
      </c>
      <c r="G599" s="527" t="s">
        <v>2041</v>
      </c>
      <c r="H599" s="531"/>
      <c r="I599" s="531"/>
      <c r="J599" s="527"/>
      <c r="K599" s="527"/>
      <c r="L599" s="531"/>
      <c r="M599" s="531"/>
      <c r="N599" s="527"/>
      <c r="O599" s="527"/>
      <c r="P599" s="531">
        <v>1</v>
      </c>
      <c r="Q599" s="531">
        <v>8536.5499999999993</v>
      </c>
      <c r="R599" s="545"/>
      <c r="S599" s="532">
        <v>8536.5499999999993</v>
      </c>
    </row>
    <row r="600" spans="1:19" ht="14.4" customHeight="1" x14ac:dyDescent="0.3">
      <c r="A600" s="526" t="s">
        <v>1823</v>
      </c>
      <c r="B600" s="527" t="s">
        <v>1849</v>
      </c>
      <c r="C600" s="527" t="s">
        <v>505</v>
      </c>
      <c r="D600" s="527" t="s">
        <v>1807</v>
      </c>
      <c r="E600" s="527" t="s">
        <v>1825</v>
      </c>
      <c r="F600" s="527" t="s">
        <v>2042</v>
      </c>
      <c r="G600" s="527" t="s">
        <v>2043</v>
      </c>
      <c r="H600" s="531">
        <v>10</v>
      </c>
      <c r="I600" s="531">
        <v>30033.800000000003</v>
      </c>
      <c r="J600" s="527">
        <v>1.2499999999999998</v>
      </c>
      <c r="K600" s="527">
        <v>3003.38</v>
      </c>
      <c r="L600" s="531">
        <v>8</v>
      </c>
      <c r="M600" s="531">
        <v>24027.040000000005</v>
      </c>
      <c r="N600" s="527">
        <v>1</v>
      </c>
      <c r="O600" s="527">
        <v>3003.3800000000006</v>
      </c>
      <c r="P600" s="531">
        <v>7</v>
      </c>
      <c r="Q600" s="531">
        <v>21023.66</v>
      </c>
      <c r="R600" s="545">
        <v>0.87499999999999978</v>
      </c>
      <c r="S600" s="532">
        <v>3003.38</v>
      </c>
    </row>
    <row r="601" spans="1:19" ht="14.4" customHeight="1" x14ac:dyDescent="0.3">
      <c r="A601" s="526" t="s">
        <v>1823</v>
      </c>
      <c r="B601" s="527" t="s">
        <v>1849</v>
      </c>
      <c r="C601" s="527" t="s">
        <v>505</v>
      </c>
      <c r="D601" s="527" t="s">
        <v>1807</v>
      </c>
      <c r="E601" s="527" t="s">
        <v>1825</v>
      </c>
      <c r="F601" s="527" t="s">
        <v>2044</v>
      </c>
      <c r="G601" s="527" t="s">
        <v>2045</v>
      </c>
      <c r="H601" s="531"/>
      <c r="I601" s="531"/>
      <c r="J601" s="527"/>
      <c r="K601" s="527"/>
      <c r="L601" s="531"/>
      <c r="M601" s="531"/>
      <c r="N601" s="527"/>
      <c r="O601" s="527"/>
      <c r="P601" s="531">
        <v>1</v>
      </c>
      <c r="Q601" s="531">
        <v>2236.5</v>
      </c>
      <c r="R601" s="545"/>
      <c r="S601" s="532">
        <v>2236.5</v>
      </c>
    </row>
    <row r="602" spans="1:19" ht="14.4" customHeight="1" x14ac:dyDescent="0.3">
      <c r="A602" s="526" t="s">
        <v>1823</v>
      </c>
      <c r="B602" s="527" t="s">
        <v>1849</v>
      </c>
      <c r="C602" s="527" t="s">
        <v>505</v>
      </c>
      <c r="D602" s="527" t="s">
        <v>1807</v>
      </c>
      <c r="E602" s="527" t="s">
        <v>1825</v>
      </c>
      <c r="F602" s="527" t="s">
        <v>2046</v>
      </c>
      <c r="G602" s="527" t="s">
        <v>2047</v>
      </c>
      <c r="H602" s="531">
        <v>17</v>
      </c>
      <c r="I602" s="531">
        <v>117143.26</v>
      </c>
      <c r="J602" s="527">
        <v>1.3076923076923077</v>
      </c>
      <c r="K602" s="527">
        <v>6890.78</v>
      </c>
      <c r="L602" s="531">
        <v>13</v>
      </c>
      <c r="M602" s="531">
        <v>89580.14</v>
      </c>
      <c r="N602" s="527">
        <v>1</v>
      </c>
      <c r="O602" s="527">
        <v>6890.78</v>
      </c>
      <c r="P602" s="531">
        <v>11</v>
      </c>
      <c r="Q602" s="531">
        <v>75798.58</v>
      </c>
      <c r="R602" s="545">
        <v>0.84615384615384615</v>
      </c>
      <c r="S602" s="532">
        <v>6890.78</v>
      </c>
    </row>
    <row r="603" spans="1:19" ht="14.4" customHeight="1" x14ac:dyDescent="0.3">
      <c r="A603" s="526" t="s">
        <v>1823</v>
      </c>
      <c r="B603" s="527" t="s">
        <v>1849</v>
      </c>
      <c r="C603" s="527" t="s">
        <v>505</v>
      </c>
      <c r="D603" s="527" t="s">
        <v>1807</v>
      </c>
      <c r="E603" s="527" t="s">
        <v>1825</v>
      </c>
      <c r="F603" s="527" t="s">
        <v>2048</v>
      </c>
      <c r="G603" s="527" t="s">
        <v>2049</v>
      </c>
      <c r="H603" s="531">
        <v>12</v>
      </c>
      <c r="I603" s="531">
        <v>49654.68</v>
      </c>
      <c r="J603" s="527">
        <v>1</v>
      </c>
      <c r="K603" s="527">
        <v>4137.8900000000003</v>
      </c>
      <c r="L603" s="531">
        <v>12</v>
      </c>
      <c r="M603" s="531">
        <v>49654.68</v>
      </c>
      <c r="N603" s="527">
        <v>1</v>
      </c>
      <c r="O603" s="527">
        <v>4137.8900000000003</v>
      </c>
      <c r="P603" s="531">
        <v>8</v>
      </c>
      <c r="Q603" s="531">
        <v>33103.120000000003</v>
      </c>
      <c r="R603" s="545">
        <v>0.66666666666666674</v>
      </c>
      <c r="S603" s="532">
        <v>4137.8900000000003</v>
      </c>
    </row>
    <row r="604" spans="1:19" ht="14.4" customHeight="1" x14ac:dyDescent="0.3">
      <c r="A604" s="526" t="s">
        <v>1823</v>
      </c>
      <c r="B604" s="527" t="s">
        <v>1849</v>
      </c>
      <c r="C604" s="527" t="s">
        <v>505</v>
      </c>
      <c r="D604" s="527" t="s">
        <v>1807</v>
      </c>
      <c r="E604" s="527" t="s">
        <v>1825</v>
      </c>
      <c r="F604" s="527" t="s">
        <v>2050</v>
      </c>
      <c r="G604" s="527" t="s">
        <v>2051</v>
      </c>
      <c r="H604" s="531">
        <v>2</v>
      </c>
      <c r="I604" s="531">
        <v>2247.46</v>
      </c>
      <c r="J604" s="527"/>
      <c r="K604" s="527">
        <v>1123.73</v>
      </c>
      <c r="L604" s="531"/>
      <c r="M604" s="531"/>
      <c r="N604" s="527"/>
      <c r="O604" s="527"/>
      <c r="P604" s="531"/>
      <c r="Q604" s="531"/>
      <c r="R604" s="545"/>
      <c r="S604" s="532"/>
    </row>
    <row r="605" spans="1:19" ht="14.4" customHeight="1" x14ac:dyDescent="0.3">
      <c r="A605" s="526" t="s">
        <v>1823</v>
      </c>
      <c r="B605" s="527" t="s">
        <v>1849</v>
      </c>
      <c r="C605" s="527" t="s">
        <v>505</v>
      </c>
      <c r="D605" s="527" t="s">
        <v>1807</v>
      </c>
      <c r="E605" s="527" t="s">
        <v>1825</v>
      </c>
      <c r="F605" s="527" t="s">
        <v>2052</v>
      </c>
      <c r="G605" s="527" t="s">
        <v>2053</v>
      </c>
      <c r="H605" s="531">
        <v>8</v>
      </c>
      <c r="I605" s="531">
        <v>136584.4</v>
      </c>
      <c r="J605" s="527"/>
      <c r="K605" s="527">
        <v>17073.05</v>
      </c>
      <c r="L605" s="531"/>
      <c r="M605" s="531"/>
      <c r="N605" s="527"/>
      <c r="O605" s="527"/>
      <c r="P605" s="531"/>
      <c r="Q605" s="531"/>
      <c r="R605" s="545"/>
      <c r="S605" s="532"/>
    </row>
    <row r="606" spans="1:19" ht="14.4" customHeight="1" x14ac:dyDescent="0.3">
      <c r="A606" s="526" t="s">
        <v>1823</v>
      </c>
      <c r="B606" s="527" t="s">
        <v>1849</v>
      </c>
      <c r="C606" s="527" t="s">
        <v>505</v>
      </c>
      <c r="D606" s="527" t="s">
        <v>1807</v>
      </c>
      <c r="E606" s="527" t="s">
        <v>1825</v>
      </c>
      <c r="F606" s="527" t="s">
        <v>2054</v>
      </c>
      <c r="G606" s="527" t="s">
        <v>2055</v>
      </c>
      <c r="H606" s="531">
        <v>14</v>
      </c>
      <c r="I606" s="531">
        <v>14039.199999999999</v>
      </c>
      <c r="J606" s="527">
        <v>1.1666666666666667</v>
      </c>
      <c r="K606" s="527">
        <v>1002.8</v>
      </c>
      <c r="L606" s="531">
        <v>12</v>
      </c>
      <c r="M606" s="531">
        <v>12033.599999999999</v>
      </c>
      <c r="N606" s="527">
        <v>1</v>
      </c>
      <c r="O606" s="527">
        <v>1002.7999999999998</v>
      </c>
      <c r="P606" s="531">
        <v>15</v>
      </c>
      <c r="Q606" s="531">
        <v>15041.999999999998</v>
      </c>
      <c r="R606" s="545">
        <v>1.25</v>
      </c>
      <c r="S606" s="532">
        <v>1002.7999999999998</v>
      </c>
    </row>
    <row r="607" spans="1:19" ht="14.4" customHeight="1" x14ac:dyDescent="0.3">
      <c r="A607" s="526" t="s">
        <v>1823</v>
      </c>
      <c r="B607" s="527" t="s">
        <v>1849</v>
      </c>
      <c r="C607" s="527" t="s">
        <v>505</v>
      </c>
      <c r="D607" s="527" t="s">
        <v>1807</v>
      </c>
      <c r="E607" s="527" t="s">
        <v>1825</v>
      </c>
      <c r="F607" s="527" t="s">
        <v>2056</v>
      </c>
      <c r="G607" s="527" t="s">
        <v>2057</v>
      </c>
      <c r="H607" s="531">
        <v>19</v>
      </c>
      <c r="I607" s="531">
        <v>145350</v>
      </c>
      <c r="J607" s="527">
        <v>9.5</v>
      </c>
      <c r="K607" s="527">
        <v>7650</v>
      </c>
      <c r="L607" s="531">
        <v>2</v>
      </c>
      <c r="M607" s="531">
        <v>15300</v>
      </c>
      <c r="N607" s="527">
        <v>1</v>
      </c>
      <c r="O607" s="527">
        <v>7650</v>
      </c>
      <c r="P607" s="531">
        <v>2</v>
      </c>
      <c r="Q607" s="531">
        <v>15300</v>
      </c>
      <c r="R607" s="545">
        <v>1</v>
      </c>
      <c r="S607" s="532">
        <v>7650</v>
      </c>
    </row>
    <row r="608" spans="1:19" ht="14.4" customHeight="1" x14ac:dyDescent="0.3">
      <c r="A608" s="526" t="s">
        <v>1823</v>
      </c>
      <c r="B608" s="527" t="s">
        <v>1849</v>
      </c>
      <c r="C608" s="527" t="s">
        <v>505</v>
      </c>
      <c r="D608" s="527" t="s">
        <v>1807</v>
      </c>
      <c r="E608" s="527" t="s">
        <v>1825</v>
      </c>
      <c r="F608" s="527" t="s">
        <v>2058</v>
      </c>
      <c r="G608" s="527" t="s">
        <v>2059</v>
      </c>
      <c r="H608" s="531">
        <v>2</v>
      </c>
      <c r="I608" s="531">
        <v>18740.78</v>
      </c>
      <c r="J608" s="527">
        <v>2</v>
      </c>
      <c r="K608" s="527">
        <v>9370.39</v>
      </c>
      <c r="L608" s="531">
        <v>1</v>
      </c>
      <c r="M608" s="531">
        <v>9370.39</v>
      </c>
      <c r="N608" s="527">
        <v>1</v>
      </c>
      <c r="O608" s="527">
        <v>9370.39</v>
      </c>
      <c r="P608" s="531">
        <v>2</v>
      </c>
      <c r="Q608" s="531">
        <v>18740.78</v>
      </c>
      <c r="R608" s="545">
        <v>2</v>
      </c>
      <c r="S608" s="532">
        <v>9370.39</v>
      </c>
    </row>
    <row r="609" spans="1:19" ht="14.4" customHeight="1" x14ac:dyDescent="0.3">
      <c r="A609" s="526" t="s">
        <v>1823</v>
      </c>
      <c r="B609" s="527" t="s">
        <v>1849</v>
      </c>
      <c r="C609" s="527" t="s">
        <v>505</v>
      </c>
      <c r="D609" s="527" t="s">
        <v>1807</v>
      </c>
      <c r="E609" s="527" t="s">
        <v>1825</v>
      </c>
      <c r="F609" s="527" t="s">
        <v>2060</v>
      </c>
      <c r="G609" s="527" t="s">
        <v>2061</v>
      </c>
      <c r="H609" s="531">
        <v>3</v>
      </c>
      <c r="I609" s="531">
        <v>39853.56</v>
      </c>
      <c r="J609" s="527">
        <v>1</v>
      </c>
      <c r="K609" s="527">
        <v>13284.519999999999</v>
      </c>
      <c r="L609" s="531">
        <v>3</v>
      </c>
      <c r="M609" s="531">
        <v>39853.56</v>
      </c>
      <c r="N609" s="527">
        <v>1</v>
      </c>
      <c r="O609" s="527">
        <v>13284.519999999999</v>
      </c>
      <c r="P609" s="531">
        <v>2</v>
      </c>
      <c r="Q609" s="531">
        <v>26569.040000000001</v>
      </c>
      <c r="R609" s="545">
        <v>0.66666666666666674</v>
      </c>
      <c r="S609" s="532">
        <v>13284.52</v>
      </c>
    </row>
    <row r="610" spans="1:19" ht="14.4" customHeight="1" x14ac:dyDescent="0.3">
      <c r="A610" s="526" t="s">
        <v>1823</v>
      </c>
      <c r="B610" s="527" t="s">
        <v>1849</v>
      </c>
      <c r="C610" s="527" t="s">
        <v>505</v>
      </c>
      <c r="D610" s="527" t="s">
        <v>1807</v>
      </c>
      <c r="E610" s="527" t="s">
        <v>1825</v>
      </c>
      <c r="F610" s="527" t="s">
        <v>2062</v>
      </c>
      <c r="G610" s="527" t="s">
        <v>2063</v>
      </c>
      <c r="H610" s="531">
        <v>9</v>
      </c>
      <c r="I610" s="531">
        <v>19538.73</v>
      </c>
      <c r="J610" s="527">
        <v>1.125</v>
      </c>
      <c r="K610" s="527">
        <v>2170.9699999999998</v>
      </c>
      <c r="L610" s="531">
        <v>8</v>
      </c>
      <c r="M610" s="531">
        <v>17367.759999999998</v>
      </c>
      <c r="N610" s="527">
        <v>1</v>
      </c>
      <c r="O610" s="527">
        <v>2170.9699999999998</v>
      </c>
      <c r="P610" s="531">
        <v>7</v>
      </c>
      <c r="Q610" s="531">
        <v>15196.789999999999</v>
      </c>
      <c r="R610" s="545">
        <v>0.875</v>
      </c>
      <c r="S610" s="532">
        <v>2170.9699999999998</v>
      </c>
    </row>
    <row r="611" spans="1:19" ht="14.4" customHeight="1" x14ac:dyDescent="0.3">
      <c r="A611" s="526" t="s">
        <v>1823</v>
      </c>
      <c r="B611" s="527" t="s">
        <v>1849</v>
      </c>
      <c r="C611" s="527" t="s">
        <v>505</v>
      </c>
      <c r="D611" s="527" t="s">
        <v>1807</v>
      </c>
      <c r="E611" s="527" t="s">
        <v>1825</v>
      </c>
      <c r="F611" s="527" t="s">
        <v>2064</v>
      </c>
      <c r="G611" s="527" t="s">
        <v>2065</v>
      </c>
      <c r="H611" s="531">
        <v>1</v>
      </c>
      <c r="I611" s="531">
        <v>1497.44</v>
      </c>
      <c r="J611" s="527">
        <v>1</v>
      </c>
      <c r="K611" s="527">
        <v>1497.44</v>
      </c>
      <c r="L611" s="531">
        <v>1</v>
      </c>
      <c r="M611" s="531">
        <v>1497.44</v>
      </c>
      <c r="N611" s="527">
        <v>1</v>
      </c>
      <c r="O611" s="527">
        <v>1497.44</v>
      </c>
      <c r="P611" s="531">
        <v>1</v>
      </c>
      <c r="Q611" s="531">
        <v>1497.44</v>
      </c>
      <c r="R611" s="545">
        <v>1</v>
      </c>
      <c r="S611" s="532">
        <v>1497.44</v>
      </c>
    </row>
    <row r="612" spans="1:19" ht="14.4" customHeight="1" x14ac:dyDescent="0.3">
      <c r="A612" s="526" t="s">
        <v>1823</v>
      </c>
      <c r="B612" s="527" t="s">
        <v>1849</v>
      </c>
      <c r="C612" s="527" t="s">
        <v>505</v>
      </c>
      <c r="D612" s="527" t="s">
        <v>1807</v>
      </c>
      <c r="E612" s="527" t="s">
        <v>1825</v>
      </c>
      <c r="F612" s="527" t="s">
        <v>2066</v>
      </c>
      <c r="G612" s="527" t="s">
        <v>2067</v>
      </c>
      <c r="H612" s="531">
        <v>8</v>
      </c>
      <c r="I612" s="531">
        <v>4845.2</v>
      </c>
      <c r="J612" s="527">
        <v>0.8</v>
      </c>
      <c r="K612" s="527">
        <v>605.65</v>
      </c>
      <c r="L612" s="531">
        <v>10</v>
      </c>
      <c r="M612" s="531">
        <v>6056.4999999999991</v>
      </c>
      <c r="N612" s="527">
        <v>1</v>
      </c>
      <c r="O612" s="527">
        <v>605.64999999999986</v>
      </c>
      <c r="P612" s="531">
        <v>8</v>
      </c>
      <c r="Q612" s="531">
        <v>4845.2</v>
      </c>
      <c r="R612" s="545">
        <v>0.8</v>
      </c>
      <c r="S612" s="532">
        <v>605.65</v>
      </c>
    </row>
    <row r="613" spans="1:19" ht="14.4" customHeight="1" x14ac:dyDescent="0.3">
      <c r="A613" s="526" t="s">
        <v>1823</v>
      </c>
      <c r="B613" s="527" t="s">
        <v>1849</v>
      </c>
      <c r="C613" s="527" t="s">
        <v>505</v>
      </c>
      <c r="D613" s="527" t="s">
        <v>1807</v>
      </c>
      <c r="E613" s="527" t="s">
        <v>1825</v>
      </c>
      <c r="F613" s="527" t="s">
        <v>2068</v>
      </c>
      <c r="G613" s="527" t="s">
        <v>2069</v>
      </c>
      <c r="H613" s="531"/>
      <c r="I613" s="531"/>
      <c r="J613" s="527"/>
      <c r="K613" s="527"/>
      <c r="L613" s="531"/>
      <c r="M613" s="531"/>
      <c r="N613" s="527"/>
      <c r="O613" s="527"/>
      <c r="P613" s="531">
        <v>1</v>
      </c>
      <c r="Q613" s="531">
        <v>15489.6</v>
      </c>
      <c r="R613" s="545"/>
      <c r="S613" s="532">
        <v>15489.6</v>
      </c>
    </row>
    <row r="614" spans="1:19" ht="14.4" customHeight="1" x14ac:dyDescent="0.3">
      <c r="A614" s="526" t="s">
        <v>1823</v>
      </c>
      <c r="B614" s="527" t="s">
        <v>1849</v>
      </c>
      <c r="C614" s="527" t="s">
        <v>505</v>
      </c>
      <c r="D614" s="527" t="s">
        <v>1807</v>
      </c>
      <c r="E614" s="527" t="s">
        <v>1825</v>
      </c>
      <c r="F614" s="527" t="s">
        <v>2070</v>
      </c>
      <c r="G614" s="527" t="s">
        <v>2071</v>
      </c>
      <c r="H614" s="531">
        <v>2</v>
      </c>
      <c r="I614" s="531">
        <v>1662.32</v>
      </c>
      <c r="J614" s="527">
        <v>0.5</v>
      </c>
      <c r="K614" s="527">
        <v>831.16</v>
      </c>
      <c r="L614" s="531">
        <v>4</v>
      </c>
      <c r="M614" s="531">
        <v>3324.64</v>
      </c>
      <c r="N614" s="527">
        <v>1</v>
      </c>
      <c r="O614" s="527">
        <v>831.16</v>
      </c>
      <c r="P614" s="531">
        <v>4</v>
      </c>
      <c r="Q614" s="531">
        <v>3324.64</v>
      </c>
      <c r="R614" s="545">
        <v>1</v>
      </c>
      <c r="S614" s="532">
        <v>831.16</v>
      </c>
    </row>
    <row r="615" spans="1:19" ht="14.4" customHeight="1" x14ac:dyDescent="0.3">
      <c r="A615" s="526" t="s">
        <v>1823</v>
      </c>
      <c r="B615" s="527" t="s">
        <v>1849</v>
      </c>
      <c r="C615" s="527" t="s">
        <v>505</v>
      </c>
      <c r="D615" s="527" t="s">
        <v>1807</v>
      </c>
      <c r="E615" s="527" t="s">
        <v>1825</v>
      </c>
      <c r="F615" s="527" t="s">
        <v>2072</v>
      </c>
      <c r="G615" s="527" t="s">
        <v>2071</v>
      </c>
      <c r="H615" s="531">
        <v>8</v>
      </c>
      <c r="I615" s="531">
        <v>7104.48</v>
      </c>
      <c r="J615" s="527">
        <v>0.61538461538461542</v>
      </c>
      <c r="K615" s="527">
        <v>888.06</v>
      </c>
      <c r="L615" s="531">
        <v>13</v>
      </c>
      <c r="M615" s="531">
        <v>11544.779999999999</v>
      </c>
      <c r="N615" s="527">
        <v>1</v>
      </c>
      <c r="O615" s="527">
        <v>888.06</v>
      </c>
      <c r="P615" s="531">
        <v>3</v>
      </c>
      <c r="Q615" s="531">
        <v>2664.18</v>
      </c>
      <c r="R615" s="545">
        <v>0.23076923076923078</v>
      </c>
      <c r="S615" s="532">
        <v>888.06</v>
      </c>
    </row>
    <row r="616" spans="1:19" ht="14.4" customHeight="1" x14ac:dyDescent="0.3">
      <c r="A616" s="526" t="s">
        <v>1823</v>
      </c>
      <c r="B616" s="527" t="s">
        <v>1849</v>
      </c>
      <c r="C616" s="527" t="s">
        <v>505</v>
      </c>
      <c r="D616" s="527" t="s">
        <v>1807</v>
      </c>
      <c r="E616" s="527" t="s">
        <v>1825</v>
      </c>
      <c r="F616" s="527" t="s">
        <v>2073</v>
      </c>
      <c r="G616" s="527" t="s">
        <v>2074</v>
      </c>
      <c r="H616" s="531">
        <v>3</v>
      </c>
      <c r="I616" s="531">
        <v>2664.18</v>
      </c>
      <c r="J616" s="527">
        <v>3</v>
      </c>
      <c r="K616" s="527">
        <v>888.06</v>
      </c>
      <c r="L616" s="531">
        <v>1</v>
      </c>
      <c r="M616" s="531">
        <v>888.06</v>
      </c>
      <c r="N616" s="527">
        <v>1</v>
      </c>
      <c r="O616" s="527">
        <v>888.06</v>
      </c>
      <c r="P616" s="531"/>
      <c r="Q616" s="531"/>
      <c r="R616" s="545"/>
      <c r="S616" s="532"/>
    </row>
    <row r="617" spans="1:19" ht="14.4" customHeight="1" x14ac:dyDescent="0.3">
      <c r="A617" s="526" t="s">
        <v>1823</v>
      </c>
      <c r="B617" s="527" t="s">
        <v>1849</v>
      </c>
      <c r="C617" s="527" t="s">
        <v>505</v>
      </c>
      <c r="D617" s="527" t="s">
        <v>1807</v>
      </c>
      <c r="E617" s="527" t="s">
        <v>1825</v>
      </c>
      <c r="F617" s="527" t="s">
        <v>2075</v>
      </c>
      <c r="G617" s="527" t="s">
        <v>2076</v>
      </c>
      <c r="H617" s="531">
        <v>2</v>
      </c>
      <c r="I617" s="531">
        <v>1662.32</v>
      </c>
      <c r="J617" s="527">
        <v>0.66666666666666663</v>
      </c>
      <c r="K617" s="527">
        <v>831.16</v>
      </c>
      <c r="L617" s="531">
        <v>3</v>
      </c>
      <c r="M617" s="531">
        <v>2493.48</v>
      </c>
      <c r="N617" s="527">
        <v>1</v>
      </c>
      <c r="O617" s="527">
        <v>831.16</v>
      </c>
      <c r="P617" s="531">
        <v>1</v>
      </c>
      <c r="Q617" s="531">
        <v>831.16</v>
      </c>
      <c r="R617" s="545">
        <v>0.33333333333333331</v>
      </c>
      <c r="S617" s="532">
        <v>831.16</v>
      </c>
    </row>
    <row r="618" spans="1:19" ht="14.4" customHeight="1" x14ac:dyDescent="0.3">
      <c r="A618" s="526" t="s">
        <v>1823</v>
      </c>
      <c r="B618" s="527" t="s">
        <v>1849</v>
      </c>
      <c r="C618" s="527" t="s">
        <v>505</v>
      </c>
      <c r="D618" s="527" t="s">
        <v>1807</v>
      </c>
      <c r="E618" s="527" t="s">
        <v>1825</v>
      </c>
      <c r="F618" s="527" t="s">
        <v>2077</v>
      </c>
      <c r="G618" s="527" t="s">
        <v>2078</v>
      </c>
      <c r="H618" s="531">
        <v>8</v>
      </c>
      <c r="I618" s="531">
        <v>10497.12</v>
      </c>
      <c r="J618" s="527">
        <v>1.142857142857143</v>
      </c>
      <c r="K618" s="527">
        <v>1312.14</v>
      </c>
      <c r="L618" s="531">
        <v>7</v>
      </c>
      <c r="M618" s="531">
        <v>9184.98</v>
      </c>
      <c r="N618" s="527">
        <v>1</v>
      </c>
      <c r="O618" s="527">
        <v>1312.1399999999999</v>
      </c>
      <c r="P618" s="531">
        <v>7</v>
      </c>
      <c r="Q618" s="531">
        <v>9184.98</v>
      </c>
      <c r="R618" s="545">
        <v>1</v>
      </c>
      <c r="S618" s="532">
        <v>1312.1399999999999</v>
      </c>
    </row>
    <row r="619" spans="1:19" ht="14.4" customHeight="1" x14ac:dyDescent="0.3">
      <c r="A619" s="526" t="s">
        <v>1823</v>
      </c>
      <c r="B619" s="527" t="s">
        <v>1849</v>
      </c>
      <c r="C619" s="527" t="s">
        <v>505</v>
      </c>
      <c r="D619" s="527" t="s">
        <v>1807</v>
      </c>
      <c r="E619" s="527" t="s">
        <v>1825</v>
      </c>
      <c r="F619" s="527" t="s">
        <v>2079</v>
      </c>
      <c r="G619" s="527" t="s">
        <v>2080</v>
      </c>
      <c r="H619" s="531">
        <v>32</v>
      </c>
      <c r="I619" s="531">
        <v>36682.560000000012</v>
      </c>
      <c r="J619" s="527">
        <v>1.7777777777777781</v>
      </c>
      <c r="K619" s="527">
        <v>1146.3300000000004</v>
      </c>
      <c r="L619" s="531">
        <v>18</v>
      </c>
      <c r="M619" s="531">
        <v>20633.940000000002</v>
      </c>
      <c r="N619" s="527">
        <v>1</v>
      </c>
      <c r="O619" s="527">
        <v>1146.3300000000002</v>
      </c>
      <c r="P619" s="531">
        <v>17</v>
      </c>
      <c r="Q619" s="531">
        <v>19487.61</v>
      </c>
      <c r="R619" s="545">
        <v>0.94444444444444442</v>
      </c>
      <c r="S619" s="532">
        <v>1146.33</v>
      </c>
    </row>
    <row r="620" spans="1:19" ht="14.4" customHeight="1" x14ac:dyDescent="0.3">
      <c r="A620" s="526" t="s">
        <v>1823</v>
      </c>
      <c r="B620" s="527" t="s">
        <v>1849</v>
      </c>
      <c r="C620" s="527" t="s">
        <v>505</v>
      </c>
      <c r="D620" s="527" t="s">
        <v>1807</v>
      </c>
      <c r="E620" s="527" t="s">
        <v>1825</v>
      </c>
      <c r="F620" s="527" t="s">
        <v>2081</v>
      </c>
      <c r="G620" s="527" t="s">
        <v>2082</v>
      </c>
      <c r="H620" s="531">
        <v>8</v>
      </c>
      <c r="I620" s="531">
        <v>2872.8</v>
      </c>
      <c r="J620" s="527">
        <v>1.6</v>
      </c>
      <c r="K620" s="527">
        <v>359.1</v>
      </c>
      <c r="L620" s="531">
        <v>5</v>
      </c>
      <c r="M620" s="531">
        <v>1795.5</v>
      </c>
      <c r="N620" s="527">
        <v>1</v>
      </c>
      <c r="O620" s="527">
        <v>359.1</v>
      </c>
      <c r="P620" s="531">
        <v>3</v>
      </c>
      <c r="Q620" s="531">
        <v>1077.3000000000002</v>
      </c>
      <c r="R620" s="545">
        <v>0.60000000000000009</v>
      </c>
      <c r="S620" s="532">
        <v>359.10000000000008</v>
      </c>
    </row>
    <row r="621" spans="1:19" ht="14.4" customHeight="1" x14ac:dyDescent="0.3">
      <c r="A621" s="526" t="s">
        <v>1823</v>
      </c>
      <c r="B621" s="527" t="s">
        <v>1849</v>
      </c>
      <c r="C621" s="527" t="s">
        <v>505</v>
      </c>
      <c r="D621" s="527" t="s">
        <v>1807</v>
      </c>
      <c r="E621" s="527" t="s">
        <v>1825</v>
      </c>
      <c r="F621" s="527" t="s">
        <v>2083</v>
      </c>
      <c r="G621" s="527" t="s">
        <v>2084</v>
      </c>
      <c r="H621" s="531">
        <v>2</v>
      </c>
      <c r="I621" s="531">
        <v>33663.379999999997</v>
      </c>
      <c r="J621" s="527">
        <v>0.66666666666666663</v>
      </c>
      <c r="K621" s="527">
        <v>16831.689999999999</v>
      </c>
      <c r="L621" s="531">
        <v>3</v>
      </c>
      <c r="M621" s="531">
        <v>50495.07</v>
      </c>
      <c r="N621" s="527">
        <v>1</v>
      </c>
      <c r="O621" s="527">
        <v>16831.689999999999</v>
      </c>
      <c r="P621" s="531">
        <v>1</v>
      </c>
      <c r="Q621" s="531">
        <v>16831.689999999999</v>
      </c>
      <c r="R621" s="545">
        <v>0.33333333333333331</v>
      </c>
      <c r="S621" s="532">
        <v>16831.689999999999</v>
      </c>
    </row>
    <row r="622" spans="1:19" ht="14.4" customHeight="1" x14ac:dyDescent="0.3">
      <c r="A622" s="526" t="s">
        <v>1823</v>
      </c>
      <c r="B622" s="527" t="s">
        <v>1849</v>
      </c>
      <c r="C622" s="527" t="s">
        <v>505</v>
      </c>
      <c r="D622" s="527" t="s">
        <v>1807</v>
      </c>
      <c r="E622" s="527" t="s">
        <v>1825</v>
      </c>
      <c r="F622" s="527" t="s">
        <v>2085</v>
      </c>
      <c r="G622" s="527" t="s">
        <v>2086</v>
      </c>
      <c r="H622" s="531">
        <v>5</v>
      </c>
      <c r="I622" s="531">
        <v>32935.65</v>
      </c>
      <c r="J622" s="527">
        <v>1.6666666666666667</v>
      </c>
      <c r="K622" s="527">
        <v>6587.13</v>
      </c>
      <c r="L622" s="531">
        <v>3</v>
      </c>
      <c r="M622" s="531">
        <v>19761.39</v>
      </c>
      <c r="N622" s="527">
        <v>1</v>
      </c>
      <c r="O622" s="527">
        <v>6587.13</v>
      </c>
      <c r="P622" s="531">
        <v>4</v>
      </c>
      <c r="Q622" s="531">
        <v>26348.52</v>
      </c>
      <c r="R622" s="545">
        <v>1.3333333333333335</v>
      </c>
      <c r="S622" s="532">
        <v>6587.13</v>
      </c>
    </row>
    <row r="623" spans="1:19" ht="14.4" customHeight="1" x14ac:dyDescent="0.3">
      <c r="A623" s="526" t="s">
        <v>1823</v>
      </c>
      <c r="B623" s="527" t="s">
        <v>1849</v>
      </c>
      <c r="C623" s="527" t="s">
        <v>505</v>
      </c>
      <c r="D623" s="527" t="s">
        <v>1807</v>
      </c>
      <c r="E623" s="527" t="s">
        <v>1825</v>
      </c>
      <c r="F623" s="527" t="s">
        <v>1879</v>
      </c>
      <c r="G623" s="527" t="s">
        <v>1880</v>
      </c>
      <c r="H623" s="531"/>
      <c r="I623" s="531"/>
      <c r="J623" s="527"/>
      <c r="K623" s="527"/>
      <c r="L623" s="531"/>
      <c r="M623" s="531"/>
      <c r="N623" s="527"/>
      <c r="O623" s="527"/>
      <c r="P623" s="531">
        <v>1</v>
      </c>
      <c r="Q623" s="531">
        <v>1841.62</v>
      </c>
      <c r="R623" s="545"/>
      <c r="S623" s="532">
        <v>1841.62</v>
      </c>
    </row>
    <row r="624" spans="1:19" ht="14.4" customHeight="1" x14ac:dyDescent="0.3">
      <c r="A624" s="526" t="s">
        <v>1823</v>
      </c>
      <c r="B624" s="527" t="s">
        <v>1849</v>
      </c>
      <c r="C624" s="527" t="s">
        <v>505</v>
      </c>
      <c r="D624" s="527" t="s">
        <v>1807</v>
      </c>
      <c r="E624" s="527" t="s">
        <v>1825</v>
      </c>
      <c r="F624" s="527" t="s">
        <v>2087</v>
      </c>
      <c r="G624" s="527" t="s">
        <v>2088</v>
      </c>
      <c r="H624" s="531">
        <v>2</v>
      </c>
      <c r="I624" s="531">
        <v>161872.79999999999</v>
      </c>
      <c r="J624" s="527">
        <v>1</v>
      </c>
      <c r="K624" s="527">
        <v>80936.399999999994</v>
      </c>
      <c r="L624" s="531">
        <v>2</v>
      </c>
      <c r="M624" s="531">
        <v>161872.79999999999</v>
      </c>
      <c r="N624" s="527">
        <v>1</v>
      </c>
      <c r="O624" s="527">
        <v>80936.399999999994</v>
      </c>
      <c r="P624" s="531">
        <v>1</v>
      </c>
      <c r="Q624" s="531">
        <v>80936.399999999994</v>
      </c>
      <c r="R624" s="545">
        <v>0.5</v>
      </c>
      <c r="S624" s="532">
        <v>80936.399999999994</v>
      </c>
    </row>
    <row r="625" spans="1:19" ht="14.4" customHeight="1" x14ac:dyDescent="0.3">
      <c r="A625" s="526" t="s">
        <v>1823</v>
      </c>
      <c r="B625" s="527" t="s">
        <v>1849</v>
      </c>
      <c r="C625" s="527" t="s">
        <v>505</v>
      </c>
      <c r="D625" s="527" t="s">
        <v>1807</v>
      </c>
      <c r="E625" s="527" t="s">
        <v>1825</v>
      </c>
      <c r="F625" s="527" t="s">
        <v>2089</v>
      </c>
      <c r="G625" s="527" t="s">
        <v>2090</v>
      </c>
      <c r="H625" s="531">
        <v>1</v>
      </c>
      <c r="I625" s="531">
        <v>15954.82</v>
      </c>
      <c r="J625" s="527"/>
      <c r="K625" s="527">
        <v>15954.82</v>
      </c>
      <c r="L625" s="531"/>
      <c r="M625" s="531"/>
      <c r="N625" s="527"/>
      <c r="O625" s="527"/>
      <c r="P625" s="531"/>
      <c r="Q625" s="531"/>
      <c r="R625" s="545"/>
      <c r="S625" s="532"/>
    </row>
    <row r="626" spans="1:19" ht="14.4" customHeight="1" x14ac:dyDescent="0.3">
      <c r="A626" s="526" t="s">
        <v>1823</v>
      </c>
      <c r="B626" s="527" t="s">
        <v>1849</v>
      </c>
      <c r="C626" s="527" t="s">
        <v>505</v>
      </c>
      <c r="D626" s="527" t="s">
        <v>1807</v>
      </c>
      <c r="E626" s="527" t="s">
        <v>1825</v>
      </c>
      <c r="F626" s="527" t="s">
        <v>2091</v>
      </c>
      <c r="G626" s="527" t="s">
        <v>2092</v>
      </c>
      <c r="H626" s="531"/>
      <c r="I626" s="531"/>
      <c r="J626" s="527"/>
      <c r="K626" s="527"/>
      <c r="L626" s="531">
        <v>2</v>
      </c>
      <c r="M626" s="531">
        <v>52898.48</v>
      </c>
      <c r="N626" s="527">
        <v>1</v>
      </c>
      <c r="O626" s="527">
        <v>26449.24</v>
      </c>
      <c r="P626" s="531">
        <v>1</v>
      </c>
      <c r="Q626" s="531">
        <v>26449.24</v>
      </c>
      <c r="R626" s="545">
        <v>0.5</v>
      </c>
      <c r="S626" s="532">
        <v>26449.24</v>
      </c>
    </row>
    <row r="627" spans="1:19" ht="14.4" customHeight="1" x14ac:dyDescent="0.3">
      <c r="A627" s="526" t="s">
        <v>1823</v>
      </c>
      <c r="B627" s="527" t="s">
        <v>1849</v>
      </c>
      <c r="C627" s="527" t="s">
        <v>505</v>
      </c>
      <c r="D627" s="527" t="s">
        <v>1807</v>
      </c>
      <c r="E627" s="527" t="s">
        <v>1825</v>
      </c>
      <c r="F627" s="527" t="s">
        <v>2093</v>
      </c>
      <c r="G627" s="527" t="s">
        <v>2094</v>
      </c>
      <c r="H627" s="531"/>
      <c r="I627" s="531"/>
      <c r="J627" s="527"/>
      <c r="K627" s="527"/>
      <c r="L627" s="531">
        <v>1</v>
      </c>
      <c r="M627" s="531">
        <v>18844.98</v>
      </c>
      <c r="N627" s="527">
        <v>1</v>
      </c>
      <c r="O627" s="527">
        <v>18844.98</v>
      </c>
      <c r="P627" s="531">
        <v>1</v>
      </c>
      <c r="Q627" s="531">
        <v>18844.98</v>
      </c>
      <c r="R627" s="545">
        <v>1</v>
      </c>
      <c r="S627" s="532">
        <v>18844.98</v>
      </c>
    </row>
    <row r="628" spans="1:19" ht="14.4" customHeight="1" x14ac:dyDescent="0.3">
      <c r="A628" s="526" t="s">
        <v>1823</v>
      </c>
      <c r="B628" s="527" t="s">
        <v>1849</v>
      </c>
      <c r="C628" s="527" t="s">
        <v>505</v>
      </c>
      <c r="D628" s="527" t="s">
        <v>1807</v>
      </c>
      <c r="E628" s="527" t="s">
        <v>1825</v>
      </c>
      <c r="F628" s="527" t="s">
        <v>2095</v>
      </c>
      <c r="G628" s="527" t="s">
        <v>2096</v>
      </c>
      <c r="H628" s="531">
        <v>3</v>
      </c>
      <c r="I628" s="531">
        <v>13080</v>
      </c>
      <c r="J628" s="527">
        <v>1.5</v>
      </c>
      <c r="K628" s="527">
        <v>4360</v>
      </c>
      <c r="L628" s="531">
        <v>2</v>
      </c>
      <c r="M628" s="531">
        <v>8720</v>
      </c>
      <c r="N628" s="527">
        <v>1</v>
      </c>
      <c r="O628" s="527">
        <v>4360</v>
      </c>
      <c r="P628" s="531">
        <v>2</v>
      </c>
      <c r="Q628" s="531">
        <v>8720</v>
      </c>
      <c r="R628" s="545">
        <v>1</v>
      </c>
      <c r="S628" s="532">
        <v>4360</v>
      </c>
    </row>
    <row r="629" spans="1:19" ht="14.4" customHeight="1" x14ac:dyDescent="0.3">
      <c r="A629" s="526" t="s">
        <v>1823</v>
      </c>
      <c r="B629" s="527" t="s">
        <v>1849</v>
      </c>
      <c r="C629" s="527" t="s">
        <v>505</v>
      </c>
      <c r="D629" s="527" t="s">
        <v>1807</v>
      </c>
      <c r="E629" s="527" t="s">
        <v>1825</v>
      </c>
      <c r="F629" s="527" t="s">
        <v>2097</v>
      </c>
      <c r="G629" s="527" t="s">
        <v>2098</v>
      </c>
      <c r="H629" s="531"/>
      <c r="I629" s="531"/>
      <c r="J629" s="527"/>
      <c r="K629" s="527"/>
      <c r="L629" s="531">
        <v>2</v>
      </c>
      <c r="M629" s="531">
        <v>6213</v>
      </c>
      <c r="N629" s="527">
        <v>1</v>
      </c>
      <c r="O629" s="527">
        <v>3106.5</v>
      </c>
      <c r="P629" s="531">
        <v>1</v>
      </c>
      <c r="Q629" s="531">
        <v>3106.5</v>
      </c>
      <c r="R629" s="545">
        <v>0.5</v>
      </c>
      <c r="S629" s="532">
        <v>3106.5</v>
      </c>
    </row>
    <row r="630" spans="1:19" ht="14.4" customHeight="1" x14ac:dyDescent="0.3">
      <c r="A630" s="526" t="s">
        <v>1823</v>
      </c>
      <c r="B630" s="527" t="s">
        <v>1849</v>
      </c>
      <c r="C630" s="527" t="s">
        <v>505</v>
      </c>
      <c r="D630" s="527" t="s">
        <v>1807</v>
      </c>
      <c r="E630" s="527" t="s">
        <v>1825</v>
      </c>
      <c r="F630" s="527" t="s">
        <v>2099</v>
      </c>
      <c r="G630" s="527" t="s">
        <v>2100</v>
      </c>
      <c r="H630" s="531">
        <v>1</v>
      </c>
      <c r="I630" s="531">
        <v>380.86</v>
      </c>
      <c r="J630" s="527">
        <v>0.33333333333333337</v>
      </c>
      <c r="K630" s="527">
        <v>380.86</v>
      </c>
      <c r="L630" s="531">
        <v>3</v>
      </c>
      <c r="M630" s="531">
        <v>1142.58</v>
      </c>
      <c r="N630" s="527">
        <v>1</v>
      </c>
      <c r="O630" s="527">
        <v>380.85999999999996</v>
      </c>
      <c r="P630" s="531">
        <v>1</v>
      </c>
      <c r="Q630" s="531">
        <v>380.86</v>
      </c>
      <c r="R630" s="545">
        <v>0.33333333333333337</v>
      </c>
      <c r="S630" s="532">
        <v>380.86</v>
      </c>
    </row>
    <row r="631" spans="1:19" ht="14.4" customHeight="1" x14ac:dyDescent="0.3">
      <c r="A631" s="526" t="s">
        <v>1823</v>
      </c>
      <c r="B631" s="527" t="s">
        <v>1849</v>
      </c>
      <c r="C631" s="527" t="s">
        <v>505</v>
      </c>
      <c r="D631" s="527" t="s">
        <v>1807</v>
      </c>
      <c r="E631" s="527" t="s">
        <v>1825</v>
      </c>
      <c r="F631" s="527" t="s">
        <v>2101</v>
      </c>
      <c r="G631" s="527" t="s">
        <v>2102</v>
      </c>
      <c r="H631" s="531"/>
      <c r="I631" s="531"/>
      <c r="J631" s="527"/>
      <c r="K631" s="527"/>
      <c r="L631" s="531">
        <v>1</v>
      </c>
      <c r="M631" s="531">
        <v>38086.36</v>
      </c>
      <c r="N631" s="527">
        <v>1</v>
      </c>
      <c r="O631" s="527">
        <v>38086.36</v>
      </c>
      <c r="P631" s="531">
        <v>2</v>
      </c>
      <c r="Q631" s="531">
        <v>76172.72</v>
      </c>
      <c r="R631" s="545">
        <v>2</v>
      </c>
      <c r="S631" s="532">
        <v>38086.36</v>
      </c>
    </row>
    <row r="632" spans="1:19" ht="14.4" customHeight="1" x14ac:dyDescent="0.3">
      <c r="A632" s="526" t="s">
        <v>1823</v>
      </c>
      <c r="B632" s="527" t="s">
        <v>1849</v>
      </c>
      <c r="C632" s="527" t="s">
        <v>505</v>
      </c>
      <c r="D632" s="527" t="s">
        <v>1807</v>
      </c>
      <c r="E632" s="527" t="s">
        <v>1825</v>
      </c>
      <c r="F632" s="527" t="s">
        <v>2103</v>
      </c>
      <c r="G632" s="527" t="s">
        <v>2104</v>
      </c>
      <c r="H632" s="531">
        <v>2</v>
      </c>
      <c r="I632" s="531">
        <v>51776.1</v>
      </c>
      <c r="J632" s="527"/>
      <c r="K632" s="527">
        <v>25888.05</v>
      </c>
      <c r="L632" s="531"/>
      <c r="M632" s="531"/>
      <c r="N632" s="527"/>
      <c r="O632" s="527"/>
      <c r="P632" s="531">
        <v>2</v>
      </c>
      <c r="Q632" s="531">
        <v>51776.1</v>
      </c>
      <c r="R632" s="545"/>
      <c r="S632" s="532">
        <v>25888.05</v>
      </c>
    </row>
    <row r="633" spans="1:19" ht="14.4" customHeight="1" x14ac:dyDescent="0.3">
      <c r="A633" s="526" t="s">
        <v>1823</v>
      </c>
      <c r="B633" s="527" t="s">
        <v>1849</v>
      </c>
      <c r="C633" s="527" t="s">
        <v>505</v>
      </c>
      <c r="D633" s="527" t="s">
        <v>1807</v>
      </c>
      <c r="E633" s="527" t="s">
        <v>1825</v>
      </c>
      <c r="F633" s="527" t="s">
        <v>2105</v>
      </c>
      <c r="G633" s="527" t="s">
        <v>2106</v>
      </c>
      <c r="H633" s="531"/>
      <c r="I633" s="531"/>
      <c r="J633" s="527"/>
      <c r="K633" s="527"/>
      <c r="L633" s="531">
        <v>1</v>
      </c>
      <c r="M633" s="531">
        <v>17527.810000000001</v>
      </c>
      <c r="N633" s="527">
        <v>1</v>
      </c>
      <c r="O633" s="527">
        <v>17527.810000000001</v>
      </c>
      <c r="P633" s="531"/>
      <c r="Q633" s="531"/>
      <c r="R633" s="545"/>
      <c r="S633" s="532"/>
    </row>
    <row r="634" spans="1:19" ht="14.4" customHeight="1" x14ac:dyDescent="0.3">
      <c r="A634" s="526" t="s">
        <v>1823</v>
      </c>
      <c r="B634" s="527" t="s">
        <v>1849</v>
      </c>
      <c r="C634" s="527" t="s">
        <v>505</v>
      </c>
      <c r="D634" s="527" t="s">
        <v>1807</v>
      </c>
      <c r="E634" s="527" t="s">
        <v>1825</v>
      </c>
      <c r="F634" s="527" t="s">
        <v>2107</v>
      </c>
      <c r="G634" s="527" t="s">
        <v>2108</v>
      </c>
      <c r="H634" s="531"/>
      <c r="I634" s="531"/>
      <c r="J634" s="527"/>
      <c r="K634" s="527"/>
      <c r="L634" s="531">
        <v>1</v>
      </c>
      <c r="M634" s="531">
        <v>310</v>
      </c>
      <c r="N634" s="527">
        <v>1</v>
      </c>
      <c r="O634" s="527">
        <v>310</v>
      </c>
      <c r="P634" s="531"/>
      <c r="Q634" s="531"/>
      <c r="R634" s="545"/>
      <c r="S634" s="532"/>
    </row>
    <row r="635" spans="1:19" ht="14.4" customHeight="1" x14ac:dyDescent="0.3">
      <c r="A635" s="526" t="s">
        <v>1823</v>
      </c>
      <c r="B635" s="527" t="s">
        <v>1849</v>
      </c>
      <c r="C635" s="527" t="s">
        <v>505</v>
      </c>
      <c r="D635" s="527" t="s">
        <v>1807</v>
      </c>
      <c r="E635" s="527" t="s">
        <v>1825</v>
      </c>
      <c r="F635" s="527" t="s">
        <v>2109</v>
      </c>
      <c r="G635" s="527" t="s">
        <v>2110</v>
      </c>
      <c r="H635" s="531">
        <v>1</v>
      </c>
      <c r="I635" s="531">
        <v>658.4</v>
      </c>
      <c r="J635" s="527"/>
      <c r="K635" s="527">
        <v>658.4</v>
      </c>
      <c r="L635" s="531"/>
      <c r="M635" s="531"/>
      <c r="N635" s="527"/>
      <c r="O635" s="527"/>
      <c r="P635" s="531"/>
      <c r="Q635" s="531"/>
      <c r="R635" s="545"/>
      <c r="S635" s="532"/>
    </row>
    <row r="636" spans="1:19" ht="14.4" customHeight="1" x14ac:dyDescent="0.3">
      <c r="A636" s="526" t="s">
        <v>1823</v>
      </c>
      <c r="B636" s="527" t="s">
        <v>1849</v>
      </c>
      <c r="C636" s="527" t="s">
        <v>505</v>
      </c>
      <c r="D636" s="527" t="s">
        <v>1807</v>
      </c>
      <c r="E636" s="527" t="s">
        <v>1825</v>
      </c>
      <c r="F636" s="527" t="s">
        <v>2111</v>
      </c>
      <c r="G636" s="527" t="s">
        <v>2112</v>
      </c>
      <c r="H636" s="531"/>
      <c r="I636" s="531"/>
      <c r="J636" s="527"/>
      <c r="K636" s="527"/>
      <c r="L636" s="531">
        <v>2</v>
      </c>
      <c r="M636" s="531">
        <v>4987.18</v>
      </c>
      <c r="N636" s="527">
        <v>1</v>
      </c>
      <c r="O636" s="527">
        <v>2493.59</v>
      </c>
      <c r="P636" s="531"/>
      <c r="Q636" s="531"/>
      <c r="R636" s="545"/>
      <c r="S636" s="532"/>
    </row>
    <row r="637" spans="1:19" ht="14.4" customHeight="1" x14ac:dyDescent="0.3">
      <c r="A637" s="526" t="s">
        <v>1823</v>
      </c>
      <c r="B637" s="527" t="s">
        <v>1849</v>
      </c>
      <c r="C637" s="527" t="s">
        <v>505</v>
      </c>
      <c r="D637" s="527" t="s">
        <v>1807</v>
      </c>
      <c r="E637" s="527" t="s">
        <v>1825</v>
      </c>
      <c r="F637" s="527" t="s">
        <v>2113</v>
      </c>
      <c r="G637" s="527" t="s">
        <v>2114</v>
      </c>
      <c r="H637" s="531"/>
      <c r="I637" s="531"/>
      <c r="J637" s="527"/>
      <c r="K637" s="527"/>
      <c r="L637" s="531">
        <v>7</v>
      </c>
      <c r="M637" s="531">
        <v>132300</v>
      </c>
      <c r="N637" s="527">
        <v>1</v>
      </c>
      <c r="O637" s="527">
        <v>18900</v>
      </c>
      <c r="P637" s="531">
        <v>3</v>
      </c>
      <c r="Q637" s="531">
        <v>56700</v>
      </c>
      <c r="R637" s="545">
        <v>0.42857142857142855</v>
      </c>
      <c r="S637" s="532">
        <v>18900</v>
      </c>
    </row>
    <row r="638" spans="1:19" ht="14.4" customHeight="1" x14ac:dyDescent="0.3">
      <c r="A638" s="526" t="s">
        <v>1823</v>
      </c>
      <c r="B638" s="527" t="s">
        <v>1849</v>
      </c>
      <c r="C638" s="527" t="s">
        <v>505</v>
      </c>
      <c r="D638" s="527" t="s">
        <v>1807</v>
      </c>
      <c r="E638" s="527" t="s">
        <v>1825</v>
      </c>
      <c r="F638" s="527" t="s">
        <v>2115</v>
      </c>
      <c r="G638" s="527" t="s">
        <v>2116</v>
      </c>
      <c r="H638" s="531"/>
      <c r="I638" s="531"/>
      <c r="J638" s="527"/>
      <c r="K638" s="527"/>
      <c r="L638" s="531"/>
      <c r="M638" s="531"/>
      <c r="N638" s="527"/>
      <c r="O638" s="527"/>
      <c r="P638" s="531">
        <v>1</v>
      </c>
      <c r="Q638" s="531">
        <v>1932.09</v>
      </c>
      <c r="R638" s="545"/>
      <c r="S638" s="532">
        <v>1932.09</v>
      </c>
    </row>
    <row r="639" spans="1:19" ht="14.4" customHeight="1" x14ac:dyDescent="0.3">
      <c r="A639" s="526" t="s">
        <v>1823</v>
      </c>
      <c r="B639" s="527" t="s">
        <v>1849</v>
      </c>
      <c r="C639" s="527" t="s">
        <v>505</v>
      </c>
      <c r="D639" s="527" t="s">
        <v>1807</v>
      </c>
      <c r="E639" s="527" t="s">
        <v>1825</v>
      </c>
      <c r="F639" s="527" t="s">
        <v>2117</v>
      </c>
      <c r="G639" s="527" t="s">
        <v>2118</v>
      </c>
      <c r="H639" s="531"/>
      <c r="I639" s="531"/>
      <c r="J639" s="527"/>
      <c r="K639" s="527"/>
      <c r="L639" s="531"/>
      <c r="M639" s="531"/>
      <c r="N639" s="527"/>
      <c r="O639" s="527"/>
      <c r="P639" s="531">
        <v>1</v>
      </c>
      <c r="Q639" s="531">
        <v>8860.39</v>
      </c>
      <c r="R639" s="545"/>
      <c r="S639" s="532">
        <v>8860.39</v>
      </c>
    </row>
    <row r="640" spans="1:19" ht="14.4" customHeight="1" x14ac:dyDescent="0.3">
      <c r="A640" s="526" t="s">
        <v>1823</v>
      </c>
      <c r="B640" s="527" t="s">
        <v>1849</v>
      </c>
      <c r="C640" s="527" t="s">
        <v>505</v>
      </c>
      <c r="D640" s="527" t="s">
        <v>1807</v>
      </c>
      <c r="E640" s="527" t="s">
        <v>1832</v>
      </c>
      <c r="F640" s="527" t="s">
        <v>1919</v>
      </c>
      <c r="G640" s="527" t="s">
        <v>1920</v>
      </c>
      <c r="H640" s="531">
        <v>33</v>
      </c>
      <c r="I640" s="531">
        <v>10890</v>
      </c>
      <c r="J640" s="527"/>
      <c r="K640" s="527">
        <v>330</v>
      </c>
      <c r="L640" s="531"/>
      <c r="M640" s="531"/>
      <c r="N640" s="527"/>
      <c r="O640" s="527"/>
      <c r="P640" s="531">
        <v>1</v>
      </c>
      <c r="Q640" s="531">
        <v>350</v>
      </c>
      <c r="R640" s="545"/>
      <c r="S640" s="532">
        <v>350</v>
      </c>
    </row>
    <row r="641" spans="1:19" ht="14.4" customHeight="1" x14ac:dyDescent="0.3">
      <c r="A641" s="526" t="s">
        <v>1823</v>
      </c>
      <c r="B641" s="527" t="s">
        <v>1849</v>
      </c>
      <c r="C641" s="527" t="s">
        <v>505</v>
      </c>
      <c r="D641" s="527" t="s">
        <v>1807</v>
      </c>
      <c r="E641" s="527" t="s">
        <v>1832</v>
      </c>
      <c r="F641" s="527" t="s">
        <v>2119</v>
      </c>
      <c r="G641" s="527" t="s">
        <v>2120</v>
      </c>
      <c r="H641" s="531"/>
      <c r="I641" s="531"/>
      <c r="J641" s="527"/>
      <c r="K641" s="527"/>
      <c r="L641" s="531">
        <v>2</v>
      </c>
      <c r="M641" s="531">
        <v>9152</v>
      </c>
      <c r="N641" s="527">
        <v>1</v>
      </c>
      <c r="O641" s="527">
        <v>4576</v>
      </c>
      <c r="P641" s="531">
        <v>1</v>
      </c>
      <c r="Q641" s="531">
        <v>4576</v>
      </c>
      <c r="R641" s="545">
        <v>0.5</v>
      </c>
      <c r="S641" s="532">
        <v>4576</v>
      </c>
    </row>
    <row r="642" spans="1:19" ht="14.4" customHeight="1" x14ac:dyDescent="0.3">
      <c r="A642" s="526" t="s">
        <v>1823</v>
      </c>
      <c r="B642" s="527" t="s">
        <v>1849</v>
      </c>
      <c r="C642" s="527" t="s">
        <v>505</v>
      </c>
      <c r="D642" s="527" t="s">
        <v>1807</v>
      </c>
      <c r="E642" s="527" t="s">
        <v>1832</v>
      </c>
      <c r="F642" s="527" t="s">
        <v>2121</v>
      </c>
      <c r="G642" s="527" t="s">
        <v>2122</v>
      </c>
      <c r="H642" s="531">
        <v>4</v>
      </c>
      <c r="I642" s="531">
        <v>16556</v>
      </c>
      <c r="J642" s="527">
        <v>1.9879923150816523</v>
      </c>
      <c r="K642" s="527">
        <v>4139</v>
      </c>
      <c r="L642" s="531">
        <v>2</v>
      </c>
      <c r="M642" s="531">
        <v>8328</v>
      </c>
      <c r="N642" s="527">
        <v>1</v>
      </c>
      <c r="O642" s="527">
        <v>4164</v>
      </c>
      <c r="P642" s="531">
        <v>1</v>
      </c>
      <c r="Q642" s="531">
        <v>4164</v>
      </c>
      <c r="R642" s="545">
        <v>0.5</v>
      </c>
      <c r="S642" s="532">
        <v>4164</v>
      </c>
    </row>
    <row r="643" spans="1:19" ht="14.4" customHeight="1" x14ac:dyDescent="0.3">
      <c r="A643" s="526" t="s">
        <v>1823</v>
      </c>
      <c r="B643" s="527" t="s">
        <v>1849</v>
      </c>
      <c r="C643" s="527" t="s">
        <v>505</v>
      </c>
      <c r="D643" s="527" t="s">
        <v>1807</v>
      </c>
      <c r="E643" s="527" t="s">
        <v>1832</v>
      </c>
      <c r="F643" s="527" t="s">
        <v>2123</v>
      </c>
      <c r="G643" s="527" t="s">
        <v>2124</v>
      </c>
      <c r="H643" s="531">
        <v>8</v>
      </c>
      <c r="I643" s="531">
        <v>2232</v>
      </c>
      <c r="J643" s="527">
        <v>0.71699325409572756</v>
      </c>
      <c r="K643" s="527">
        <v>279</v>
      </c>
      <c r="L643" s="531">
        <v>11</v>
      </c>
      <c r="M643" s="531">
        <v>3113</v>
      </c>
      <c r="N643" s="527">
        <v>1</v>
      </c>
      <c r="O643" s="527">
        <v>283</v>
      </c>
      <c r="P643" s="531">
        <v>9</v>
      </c>
      <c r="Q643" s="531">
        <v>2547</v>
      </c>
      <c r="R643" s="545">
        <v>0.81818181818181823</v>
      </c>
      <c r="S643" s="532">
        <v>283</v>
      </c>
    </row>
    <row r="644" spans="1:19" ht="14.4" customHeight="1" x14ac:dyDescent="0.3">
      <c r="A644" s="526" t="s">
        <v>1823</v>
      </c>
      <c r="B644" s="527" t="s">
        <v>1849</v>
      </c>
      <c r="C644" s="527" t="s">
        <v>505</v>
      </c>
      <c r="D644" s="527" t="s">
        <v>1807</v>
      </c>
      <c r="E644" s="527" t="s">
        <v>1832</v>
      </c>
      <c r="F644" s="527" t="s">
        <v>2125</v>
      </c>
      <c r="G644" s="527" t="s">
        <v>2126</v>
      </c>
      <c r="H644" s="531">
        <v>15</v>
      </c>
      <c r="I644" s="531">
        <v>93960</v>
      </c>
      <c r="J644" s="527">
        <v>1.1438031821003811</v>
      </c>
      <c r="K644" s="527">
        <v>6264</v>
      </c>
      <c r="L644" s="531">
        <v>13</v>
      </c>
      <c r="M644" s="531">
        <v>82147</v>
      </c>
      <c r="N644" s="527">
        <v>1</v>
      </c>
      <c r="O644" s="527">
        <v>6319</v>
      </c>
      <c r="P644" s="531">
        <v>10</v>
      </c>
      <c r="Q644" s="531">
        <v>63200</v>
      </c>
      <c r="R644" s="545">
        <v>0.7693525022216271</v>
      </c>
      <c r="S644" s="532">
        <v>6320</v>
      </c>
    </row>
    <row r="645" spans="1:19" ht="14.4" customHeight="1" x14ac:dyDescent="0.3">
      <c r="A645" s="526" t="s">
        <v>1823</v>
      </c>
      <c r="B645" s="527" t="s">
        <v>1849</v>
      </c>
      <c r="C645" s="527" t="s">
        <v>505</v>
      </c>
      <c r="D645" s="527" t="s">
        <v>1807</v>
      </c>
      <c r="E645" s="527" t="s">
        <v>1832</v>
      </c>
      <c r="F645" s="527" t="s">
        <v>2127</v>
      </c>
      <c r="G645" s="527" t="s">
        <v>2128</v>
      </c>
      <c r="H645" s="531">
        <v>11</v>
      </c>
      <c r="I645" s="531">
        <v>16797</v>
      </c>
      <c r="J645" s="527">
        <v>1.184973544973545</v>
      </c>
      <c r="K645" s="527">
        <v>1527</v>
      </c>
      <c r="L645" s="531">
        <v>9</v>
      </c>
      <c r="M645" s="531">
        <v>14175</v>
      </c>
      <c r="N645" s="527">
        <v>1</v>
      </c>
      <c r="O645" s="527">
        <v>1575</v>
      </c>
      <c r="P645" s="531">
        <v>7</v>
      </c>
      <c r="Q645" s="531">
        <v>11025</v>
      </c>
      <c r="R645" s="545">
        <v>0.77777777777777779</v>
      </c>
      <c r="S645" s="532">
        <v>1575</v>
      </c>
    </row>
    <row r="646" spans="1:19" ht="14.4" customHeight="1" x14ac:dyDescent="0.3">
      <c r="A646" s="526" t="s">
        <v>1823</v>
      </c>
      <c r="B646" s="527" t="s">
        <v>1849</v>
      </c>
      <c r="C646" s="527" t="s">
        <v>505</v>
      </c>
      <c r="D646" s="527" t="s">
        <v>1807</v>
      </c>
      <c r="E646" s="527" t="s">
        <v>1832</v>
      </c>
      <c r="F646" s="527" t="s">
        <v>2129</v>
      </c>
      <c r="G646" s="527" t="s">
        <v>2130</v>
      </c>
      <c r="H646" s="531">
        <v>44</v>
      </c>
      <c r="I646" s="531">
        <v>168256</v>
      </c>
      <c r="J646" s="527">
        <v>1.7435854922279792</v>
      </c>
      <c r="K646" s="527">
        <v>3824</v>
      </c>
      <c r="L646" s="531">
        <v>25</v>
      </c>
      <c r="M646" s="531">
        <v>96500</v>
      </c>
      <c r="N646" s="527">
        <v>1</v>
      </c>
      <c r="O646" s="527">
        <v>3860</v>
      </c>
      <c r="P646" s="531">
        <v>22</v>
      </c>
      <c r="Q646" s="531">
        <v>84920</v>
      </c>
      <c r="R646" s="545">
        <v>0.88</v>
      </c>
      <c r="S646" s="532">
        <v>3860</v>
      </c>
    </row>
    <row r="647" spans="1:19" ht="14.4" customHeight="1" x14ac:dyDescent="0.3">
      <c r="A647" s="526" t="s">
        <v>1823</v>
      </c>
      <c r="B647" s="527" t="s">
        <v>1849</v>
      </c>
      <c r="C647" s="527" t="s">
        <v>505</v>
      </c>
      <c r="D647" s="527" t="s">
        <v>1807</v>
      </c>
      <c r="E647" s="527" t="s">
        <v>1832</v>
      </c>
      <c r="F647" s="527" t="s">
        <v>2131</v>
      </c>
      <c r="G647" s="527" t="s">
        <v>2132</v>
      </c>
      <c r="H647" s="531">
        <v>5</v>
      </c>
      <c r="I647" s="531">
        <v>25810</v>
      </c>
      <c r="J647" s="527">
        <v>0.35385248149163695</v>
      </c>
      <c r="K647" s="527">
        <v>5162</v>
      </c>
      <c r="L647" s="531">
        <v>14</v>
      </c>
      <c r="M647" s="531">
        <v>72940</v>
      </c>
      <c r="N647" s="527">
        <v>1</v>
      </c>
      <c r="O647" s="527">
        <v>5210</v>
      </c>
      <c r="P647" s="531">
        <v>13</v>
      </c>
      <c r="Q647" s="531">
        <v>67730</v>
      </c>
      <c r="R647" s="545">
        <v>0.9285714285714286</v>
      </c>
      <c r="S647" s="532">
        <v>5210</v>
      </c>
    </row>
    <row r="648" spans="1:19" ht="14.4" customHeight="1" x14ac:dyDescent="0.3">
      <c r="A648" s="526" t="s">
        <v>1823</v>
      </c>
      <c r="B648" s="527" t="s">
        <v>1849</v>
      </c>
      <c r="C648" s="527" t="s">
        <v>505</v>
      </c>
      <c r="D648" s="527" t="s">
        <v>1807</v>
      </c>
      <c r="E648" s="527" t="s">
        <v>1832</v>
      </c>
      <c r="F648" s="527" t="s">
        <v>2133</v>
      </c>
      <c r="G648" s="527" t="s">
        <v>2134</v>
      </c>
      <c r="H648" s="531">
        <v>40</v>
      </c>
      <c r="I648" s="531">
        <v>314120</v>
      </c>
      <c r="J648" s="527">
        <v>1.9818296529968453</v>
      </c>
      <c r="K648" s="527">
        <v>7853</v>
      </c>
      <c r="L648" s="531">
        <v>20</v>
      </c>
      <c r="M648" s="531">
        <v>158500</v>
      </c>
      <c r="N648" s="527">
        <v>1</v>
      </c>
      <c r="O648" s="527">
        <v>7925</v>
      </c>
      <c r="P648" s="531">
        <v>15</v>
      </c>
      <c r="Q648" s="531">
        <v>118890</v>
      </c>
      <c r="R648" s="545">
        <v>0.75009463722397474</v>
      </c>
      <c r="S648" s="532">
        <v>7926</v>
      </c>
    </row>
    <row r="649" spans="1:19" ht="14.4" customHeight="1" x14ac:dyDescent="0.3">
      <c r="A649" s="526" t="s">
        <v>1823</v>
      </c>
      <c r="B649" s="527" t="s">
        <v>1849</v>
      </c>
      <c r="C649" s="527" t="s">
        <v>505</v>
      </c>
      <c r="D649" s="527" t="s">
        <v>1807</v>
      </c>
      <c r="E649" s="527" t="s">
        <v>1832</v>
      </c>
      <c r="F649" s="527" t="s">
        <v>2135</v>
      </c>
      <c r="G649" s="527" t="s">
        <v>2136</v>
      </c>
      <c r="H649" s="531">
        <v>9</v>
      </c>
      <c r="I649" s="531">
        <v>14994</v>
      </c>
      <c r="J649" s="527">
        <v>0.97884841363102237</v>
      </c>
      <c r="K649" s="527">
        <v>1666</v>
      </c>
      <c r="L649" s="531">
        <v>9</v>
      </c>
      <c r="M649" s="531">
        <v>15318</v>
      </c>
      <c r="N649" s="527">
        <v>1</v>
      </c>
      <c r="O649" s="527">
        <v>1702</v>
      </c>
      <c r="P649" s="531">
        <v>7</v>
      </c>
      <c r="Q649" s="531">
        <v>11914</v>
      </c>
      <c r="R649" s="545">
        <v>0.77777777777777779</v>
      </c>
      <c r="S649" s="532">
        <v>1702</v>
      </c>
    </row>
    <row r="650" spans="1:19" ht="14.4" customHeight="1" x14ac:dyDescent="0.3">
      <c r="A650" s="526" t="s">
        <v>1823</v>
      </c>
      <c r="B650" s="527" t="s">
        <v>1849</v>
      </c>
      <c r="C650" s="527" t="s">
        <v>505</v>
      </c>
      <c r="D650" s="527" t="s">
        <v>1807</v>
      </c>
      <c r="E650" s="527" t="s">
        <v>1832</v>
      </c>
      <c r="F650" s="527" t="s">
        <v>1939</v>
      </c>
      <c r="G650" s="527" t="s">
        <v>1940</v>
      </c>
      <c r="H650" s="531">
        <v>13</v>
      </c>
      <c r="I650" s="531">
        <v>1365</v>
      </c>
      <c r="J650" s="527">
        <v>0.51238738738738743</v>
      </c>
      <c r="K650" s="527">
        <v>105</v>
      </c>
      <c r="L650" s="531">
        <v>24</v>
      </c>
      <c r="M650" s="531">
        <v>2664</v>
      </c>
      <c r="N650" s="527">
        <v>1</v>
      </c>
      <c r="O650" s="527">
        <v>111</v>
      </c>
      <c r="P650" s="531">
        <v>19</v>
      </c>
      <c r="Q650" s="531">
        <v>2109</v>
      </c>
      <c r="R650" s="545">
        <v>0.79166666666666663</v>
      </c>
      <c r="S650" s="532">
        <v>111</v>
      </c>
    </row>
    <row r="651" spans="1:19" ht="14.4" customHeight="1" x14ac:dyDescent="0.3">
      <c r="A651" s="526" t="s">
        <v>1823</v>
      </c>
      <c r="B651" s="527" t="s">
        <v>1849</v>
      </c>
      <c r="C651" s="527" t="s">
        <v>505</v>
      </c>
      <c r="D651" s="527" t="s">
        <v>1807</v>
      </c>
      <c r="E651" s="527" t="s">
        <v>1832</v>
      </c>
      <c r="F651" s="527" t="s">
        <v>2137</v>
      </c>
      <c r="G651" s="527" t="s">
        <v>2138</v>
      </c>
      <c r="H651" s="531"/>
      <c r="I651" s="531"/>
      <c r="J651" s="527"/>
      <c r="K651" s="527"/>
      <c r="L651" s="531">
        <v>2</v>
      </c>
      <c r="M651" s="531">
        <v>1600</v>
      </c>
      <c r="N651" s="527">
        <v>1</v>
      </c>
      <c r="O651" s="527">
        <v>800</v>
      </c>
      <c r="P651" s="531">
        <v>9</v>
      </c>
      <c r="Q651" s="531">
        <v>7209</v>
      </c>
      <c r="R651" s="545">
        <v>4.5056250000000002</v>
      </c>
      <c r="S651" s="532">
        <v>801</v>
      </c>
    </row>
    <row r="652" spans="1:19" ht="14.4" customHeight="1" x14ac:dyDescent="0.3">
      <c r="A652" s="526" t="s">
        <v>1823</v>
      </c>
      <c r="B652" s="527" t="s">
        <v>1849</v>
      </c>
      <c r="C652" s="527" t="s">
        <v>505</v>
      </c>
      <c r="D652" s="527" t="s">
        <v>1807</v>
      </c>
      <c r="E652" s="527" t="s">
        <v>1832</v>
      </c>
      <c r="F652" s="527" t="s">
        <v>1941</v>
      </c>
      <c r="G652" s="527" t="s">
        <v>1942</v>
      </c>
      <c r="H652" s="531">
        <v>3</v>
      </c>
      <c r="I652" s="531">
        <v>525</v>
      </c>
      <c r="J652" s="527">
        <v>0.98870056497175141</v>
      </c>
      <c r="K652" s="527">
        <v>175</v>
      </c>
      <c r="L652" s="531">
        <v>3</v>
      </c>
      <c r="M652" s="531">
        <v>531</v>
      </c>
      <c r="N652" s="527">
        <v>1</v>
      </c>
      <c r="O652" s="527">
        <v>177</v>
      </c>
      <c r="P652" s="531">
        <v>6</v>
      </c>
      <c r="Q652" s="531">
        <v>1062</v>
      </c>
      <c r="R652" s="545">
        <v>2</v>
      </c>
      <c r="S652" s="532">
        <v>177</v>
      </c>
    </row>
    <row r="653" spans="1:19" ht="14.4" customHeight="1" x14ac:dyDescent="0.3">
      <c r="A653" s="526" t="s">
        <v>1823</v>
      </c>
      <c r="B653" s="527" t="s">
        <v>1849</v>
      </c>
      <c r="C653" s="527" t="s">
        <v>505</v>
      </c>
      <c r="D653" s="527" t="s">
        <v>1807</v>
      </c>
      <c r="E653" s="527" t="s">
        <v>1832</v>
      </c>
      <c r="F653" s="527" t="s">
        <v>1953</v>
      </c>
      <c r="G653" s="527" t="s">
        <v>1954</v>
      </c>
      <c r="H653" s="531"/>
      <c r="I653" s="531"/>
      <c r="J653" s="527"/>
      <c r="K653" s="527"/>
      <c r="L653" s="531">
        <v>59</v>
      </c>
      <c r="M653" s="531">
        <v>9086</v>
      </c>
      <c r="N653" s="527">
        <v>1</v>
      </c>
      <c r="O653" s="527">
        <v>154</v>
      </c>
      <c r="P653" s="531">
        <v>63</v>
      </c>
      <c r="Q653" s="531">
        <v>9702</v>
      </c>
      <c r="R653" s="545">
        <v>1.0677966101694916</v>
      </c>
      <c r="S653" s="532">
        <v>154</v>
      </c>
    </row>
    <row r="654" spans="1:19" ht="14.4" customHeight="1" x14ac:dyDescent="0.3">
      <c r="A654" s="526" t="s">
        <v>1823</v>
      </c>
      <c r="B654" s="527" t="s">
        <v>1849</v>
      </c>
      <c r="C654" s="527" t="s">
        <v>505</v>
      </c>
      <c r="D654" s="527" t="s">
        <v>1807</v>
      </c>
      <c r="E654" s="527" t="s">
        <v>1832</v>
      </c>
      <c r="F654" s="527" t="s">
        <v>1955</v>
      </c>
      <c r="G654" s="527" t="s">
        <v>1956</v>
      </c>
      <c r="H654" s="531"/>
      <c r="I654" s="531"/>
      <c r="J654" s="527"/>
      <c r="K654" s="527"/>
      <c r="L654" s="531">
        <v>1</v>
      </c>
      <c r="M654" s="531">
        <v>674</v>
      </c>
      <c r="N654" s="527">
        <v>1</v>
      </c>
      <c r="O654" s="527">
        <v>674</v>
      </c>
      <c r="P654" s="531"/>
      <c r="Q654" s="531"/>
      <c r="R654" s="545"/>
      <c r="S654" s="532"/>
    </row>
    <row r="655" spans="1:19" ht="14.4" customHeight="1" x14ac:dyDescent="0.3">
      <c r="A655" s="526" t="s">
        <v>1823</v>
      </c>
      <c r="B655" s="527" t="s">
        <v>1849</v>
      </c>
      <c r="C655" s="527" t="s">
        <v>505</v>
      </c>
      <c r="D655" s="527" t="s">
        <v>1807</v>
      </c>
      <c r="E655" s="527" t="s">
        <v>1832</v>
      </c>
      <c r="F655" s="527" t="s">
        <v>2139</v>
      </c>
      <c r="G655" s="527" t="s">
        <v>2140</v>
      </c>
      <c r="H655" s="531"/>
      <c r="I655" s="531"/>
      <c r="J655" s="527"/>
      <c r="K655" s="527"/>
      <c r="L655" s="531">
        <v>2</v>
      </c>
      <c r="M655" s="531">
        <v>4226</v>
      </c>
      <c r="N655" s="527">
        <v>1</v>
      </c>
      <c r="O655" s="527">
        <v>2113</v>
      </c>
      <c r="P655" s="531">
        <v>1</v>
      </c>
      <c r="Q655" s="531">
        <v>2113</v>
      </c>
      <c r="R655" s="545">
        <v>0.5</v>
      </c>
      <c r="S655" s="532">
        <v>2113</v>
      </c>
    </row>
    <row r="656" spans="1:19" ht="14.4" customHeight="1" x14ac:dyDescent="0.3">
      <c r="A656" s="526" t="s">
        <v>1823</v>
      </c>
      <c r="B656" s="527" t="s">
        <v>1849</v>
      </c>
      <c r="C656" s="527" t="s">
        <v>505</v>
      </c>
      <c r="D656" s="527" t="s">
        <v>1807</v>
      </c>
      <c r="E656" s="527" t="s">
        <v>1832</v>
      </c>
      <c r="F656" s="527" t="s">
        <v>1965</v>
      </c>
      <c r="G656" s="527" t="s">
        <v>1966</v>
      </c>
      <c r="H656" s="531">
        <v>6</v>
      </c>
      <c r="I656" s="531">
        <v>2508</v>
      </c>
      <c r="J656" s="527"/>
      <c r="K656" s="527">
        <v>418</v>
      </c>
      <c r="L656" s="531"/>
      <c r="M656" s="531"/>
      <c r="N656" s="527"/>
      <c r="O656" s="527"/>
      <c r="P656" s="531">
        <v>1</v>
      </c>
      <c r="Q656" s="531">
        <v>426</v>
      </c>
      <c r="R656" s="545"/>
      <c r="S656" s="532">
        <v>426</v>
      </c>
    </row>
    <row r="657" spans="1:19" ht="14.4" customHeight="1" x14ac:dyDescent="0.3">
      <c r="A657" s="526" t="s">
        <v>1823</v>
      </c>
      <c r="B657" s="527" t="s">
        <v>1849</v>
      </c>
      <c r="C657" s="527" t="s">
        <v>505</v>
      </c>
      <c r="D657" s="527" t="s">
        <v>1807</v>
      </c>
      <c r="E657" s="527" t="s">
        <v>1832</v>
      </c>
      <c r="F657" s="527" t="s">
        <v>1967</v>
      </c>
      <c r="G657" s="527" t="s">
        <v>1968</v>
      </c>
      <c r="H657" s="531">
        <v>3</v>
      </c>
      <c r="I657" s="531">
        <v>777</v>
      </c>
      <c r="J657" s="527"/>
      <c r="K657" s="527">
        <v>259</v>
      </c>
      <c r="L657" s="531"/>
      <c r="M657" s="531"/>
      <c r="N657" s="527"/>
      <c r="O657" s="527"/>
      <c r="P657" s="531"/>
      <c r="Q657" s="531"/>
      <c r="R657" s="545"/>
      <c r="S657" s="532"/>
    </row>
    <row r="658" spans="1:19" ht="14.4" customHeight="1" x14ac:dyDescent="0.3">
      <c r="A658" s="526" t="s">
        <v>1823</v>
      </c>
      <c r="B658" s="527" t="s">
        <v>1849</v>
      </c>
      <c r="C658" s="527" t="s">
        <v>505</v>
      </c>
      <c r="D658" s="527" t="s">
        <v>1807</v>
      </c>
      <c r="E658" s="527" t="s">
        <v>1832</v>
      </c>
      <c r="F658" s="527" t="s">
        <v>1971</v>
      </c>
      <c r="G658" s="527" t="s">
        <v>1972</v>
      </c>
      <c r="H658" s="531">
        <v>1</v>
      </c>
      <c r="I658" s="531">
        <v>428</v>
      </c>
      <c r="J658" s="527"/>
      <c r="K658" s="527">
        <v>428</v>
      </c>
      <c r="L658" s="531"/>
      <c r="M658" s="531"/>
      <c r="N658" s="527"/>
      <c r="O658" s="527"/>
      <c r="P658" s="531"/>
      <c r="Q658" s="531"/>
      <c r="R658" s="545"/>
      <c r="S658" s="532"/>
    </row>
    <row r="659" spans="1:19" ht="14.4" customHeight="1" x14ac:dyDescent="0.3">
      <c r="A659" s="526" t="s">
        <v>1823</v>
      </c>
      <c r="B659" s="527" t="s">
        <v>1849</v>
      </c>
      <c r="C659" s="527" t="s">
        <v>505</v>
      </c>
      <c r="D659" s="527" t="s">
        <v>1807</v>
      </c>
      <c r="E659" s="527" t="s">
        <v>1832</v>
      </c>
      <c r="F659" s="527" t="s">
        <v>2141</v>
      </c>
      <c r="G659" s="527" t="s">
        <v>2130</v>
      </c>
      <c r="H659" s="531">
        <v>48</v>
      </c>
      <c r="I659" s="531">
        <v>89712</v>
      </c>
      <c r="J659" s="527">
        <v>1.827574967405476</v>
      </c>
      <c r="K659" s="527">
        <v>1869</v>
      </c>
      <c r="L659" s="531">
        <v>26</v>
      </c>
      <c r="M659" s="531">
        <v>49088</v>
      </c>
      <c r="N659" s="527">
        <v>1</v>
      </c>
      <c r="O659" s="527">
        <v>1888</v>
      </c>
      <c r="P659" s="531">
        <v>26</v>
      </c>
      <c r="Q659" s="531">
        <v>49114</v>
      </c>
      <c r="R659" s="545">
        <v>1.0005296610169492</v>
      </c>
      <c r="S659" s="532">
        <v>1889</v>
      </c>
    </row>
    <row r="660" spans="1:19" ht="14.4" customHeight="1" x14ac:dyDescent="0.3">
      <c r="A660" s="526" t="s">
        <v>1823</v>
      </c>
      <c r="B660" s="527" t="s">
        <v>1849</v>
      </c>
      <c r="C660" s="527" t="s">
        <v>505</v>
      </c>
      <c r="D660" s="527" t="s">
        <v>1807</v>
      </c>
      <c r="E660" s="527" t="s">
        <v>1832</v>
      </c>
      <c r="F660" s="527" t="s">
        <v>2142</v>
      </c>
      <c r="G660" s="527" t="s">
        <v>2143</v>
      </c>
      <c r="H660" s="531">
        <v>2</v>
      </c>
      <c r="I660" s="531">
        <v>19458</v>
      </c>
      <c r="J660" s="527">
        <v>0.98902104300091487</v>
      </c>
      <c r="K660" s="527">
        <v>9729</v>
      </c>
      <c r="L660" s="531">
        <v>2</v>
      </c>
      <c r="M660" s="531">
        <v>19674</v>
      </c>
      <c r="N660" s="527">
        <v>1</v>
      </c>
      <c r="O660" s="527">
        <v>9837</v>
      </c>
      <c r="P660" s="531">
        <v>1</v>
      </c>
      <c r="Q660" s="531">
        <v>9838</v>
      </c>
      <c r="R660" s="545">
        <v>0.50005082850462534</v>
      </c>
      <c r="S660" s="532">
        <v>9838</v>
      </c>
    </row>
    <row r="661" spans="1:19" ht="14.4" customHeight="1" x14ac:dyDescent="0.3">
      <c r="A661" s="526" t="s">
        <v>1823</v>
      </c>
      <c r="B661" s="527" t="s">
        <v>1849</v>
      </c>
      <c r="C661" s="527" t="s">
        <v>505</v>
      </c>
      <c r="D661" s="527" t="s">
        <v>1807</v>
      </c>
      <c r="E661" s="527" t="s">
        <v>1832</v>
      </c>
      <c r="F661" s="527" t="s">
        <v>1977</v>
      </c>
      <c r="G661" s="527" t="s">
        <v>1978</v>
      </c>
      <c r="H661" s="531">
        <v>2</v>
      </c>
      <c r="I661" s="531">
        <v>1834</v>
      </c>
      <c r="J661" s="527">
        <v>0.32761700607359773</v>
      </c>
      <c r="K661" s="527">
        <v>917</v>
      </c>
      <c r="L661" s="531">
        <v>6</v>
      </c>
      <c r="M661" s="531">
        <v>5598</v>
      </c>
      <c r="N661" s="527">
        <v>1</v>
      </c>
      <c r="O661" s="527">
        <v>933</v>
      </c>
      <c r="P661" s="531">
        <v>5</v>
      </c>
      <c r="Q661" s="531">
        <v>4670</v>
      </c>
      <c r="R661" s="545">
        <v>0.83422650946766708</v>
      </c>
      <c r="S661" s="532">
        <v>934</v>
      </c>
    </row>
    <row r="662" spans="1:19" ht="14.4" customHeight="1" x14ac:dyDescent="0.3">
      <c r="A662" s="526" t="s">
        <v>1823</v>
      </c>
      <c r="B662" s="527" t="s">
        <v>1849</v>
      </c>
      <c r="C662" s="527" t="s">
        <v>505</v>
      </c>
      <c r="D662" s="527" t="s">
        <v>1807</v>
      </c>
      <c r="E662" s="527" t="s">
        <v>1832</v>
      </c>
      <c r="F662" s="527" t="s">
        <v>1981</v>
      </c>
      <c r="G662" s="527" t="s">
        <v>1982</v>
      </c>
      <c r="H662" s="531">
        <v>49</v>
      </c>
      <c r="I662" s="531">
        <v>411551</v>
      </c>
      <c r="J662" s="527">
        <v>0.78471679333712141</v>
      </c>
      <c r="K662" s="527">
        <v>8399</v>
      </c>
      <c r="L662" s="531">
        <v>62</v>
      </c>
      <c r="M662" s="531">
        <v>524458</v>
      </c>
      <c r="N662" s="527">
        <v>1</v>
      </c>
      <c r="O662" s="527">
        <v>8459</v>
      </c>
      <c r="P662" s="531">
        <v>69</v>
      </c>
      <c r="Q662" s="531">
        <v>583740</v>
      </c>
      <c r="R662" s="545">
        <v>1.1130347902024567</v>
      </c>
      <c r="S662" s="532">
        <v>8460</v>
      </c>
    </row>
    <row r="663" spans="1:19" ht="14.4" customHeight="1" x14ac:dyDescent="0.3">
      <c r="A663" s="526" t="s">
        <v>1823</v>
      </c>
      <c r="B663" s="527" t="s">
        <v>1849</v>
      </c>
      <c r="C663" s="527" t="s">
        <v>505</v>
      </c>
      <c r="D663" s="527" t="s">
        <v>1807</v>
      </c>
      <c r="E663" s="527" t="s">
        <v>1832</v>
      </c>
      <c r="F663" s="527" t="s">
        <v>2144</v>
      </c>
      <c r="G663" s="527" t="s">
        <v>2145</v>
      </c>
      <c r="H663" s="531"/>
      <c r="I663" s="531"/>
      <c r="J663" s="527"/>
      <c r="K663" s="527"/>
      <c r="L663" s="531"/>
      <c r="M663" s="531"/>
      <c r="N663" s="527"/>
      <c r="O663" s="527"/>
      <c r="P663" s="531">
        <v>1</v>
      </c>
      <c r="Q663" s="531">
        <v>5753</v>
      </c>
      <c r="R663" s="545"/>
      <c r="S663" s="532">
        <v>5753</v>
      </c>
    </row>
    <row r="664" spans="1:19" ht="14.4" customHeight="1" x14ac:dyDescent="0.3">
      <c r="A664" s="526" t="s">
        <v>1823</v>
      </c>
      <c r="B664" s="527" t="s">
        <v>1849</v>
      </c>
      <c r="C664" s="527" t="s">
        <v>505</v>
      </c>
      <c r="D664" s="527" t="s">
        <v>1807</v>
      </c>
      <c r="E664" s="527" t="s">
        <v>1832</v>
      </c>
      <c r="F664" s="527" t="s">
        <v>2146</v>
      </c>
      <c r="G664" s="527" t="s">
        <v>2147</v>
      </c>
      <c r="H664" s="531">
        <v>3</v>
      </c>
      <c r="I664" s="531">
        <v>2757</v>
      </c>
      <c r="J664" s="527"/>
      <c r="K664" s="527">
        <v>919</v>
      </c>
      <c r="L664" s="531"/>
      <c r="M664" s="531"/>
      <c r="N664" s="527"/>
      <c r="O664" s="527"/>
      <c r="P664" s="531"/>
      <c r="Q664" s="531"/>
      <c r="R664" s="545"/>
      <c r="S664" s="532"/>
    </row>
    <row r="665" spans="1:19" ht="14.4" customHeight="1" x14ac:dyDescent="0.3">
      <c r="A665" s="526" t="s">
        <v>1823</v>
      </c>
      <c r="B665" s="527" t="s">
        <v>1849</v>
      </c>
      <c r="C665" s="527" t="s">
        <v>505</v>
      </c>
      <c r="D665" s="527" t="s">
        <v>1807</v>
      </c>
      <c r="E665" s="527" t="s">
        <v>1832</v>
      </c>
      <c r="F665" s="527" t="s">
        <v>2148</v>
      </c>
      <c r="G665" s="527" t="s">
        <v>2149</v>
      </c>
      <c r="H665" s="531"/>
      <c r="I665" s="531"/>
      <c r="J665" s="527"/>
      <c r="K665" s="527"/>
      <c r="L665" s="531">
        <v>1</v>
      </c>
      <c r="M665" s="531">
        <v>580</v>
      </c>
      <c r="N665" s="527">
        <v>1</v>
      </c>
      <c r="O665" s="527">
        <v>580</v>
      </c>
      <c r="P665" s="531"/>
      <c r="Q665" s="531"/>
      <c r="R665" s="545"/>
      <c r="S665" s="532"/>
    </row>
    <row r="666" spans="1:19" ht="14.4" customHeight="1" thickBot="1" x14ac:dyDescent="0.35">
      <c r="A666" s="533" t="s">
        <v>1823</v>
      </c>
      <c r="B666" s="534" t="s">
        <v>1849</v>
      </c>
      <c r="C666" s="534" t="s">
        <v>505</v>
      </c>
      <c r="D666" s="534" t="s">
        <v>1807</v>
      </c>
      <c r="E666" s="534" t="s">
        <v>1832</v>
      </c>
      <c r="F666" s="534" t="s">
        <v>2150</v>
      </c>
      <c r="G666" s="534" t="s">
        <v>2151</v>
      </c>
      <c r="H666" s="538"/>
      <c r="I666" s="538"/>
      <c r="J666" s="534"/>
      <c r="K666" s="534"/>
      <c r="L666" s="538">
        <v>2</v>
      </c>
      <c r="M666" s="538">
        <v>0</v>
      </c>
      <c r="N666" s="534"/>
      <c r="O666" s="534">
        <v>0</v>
      </c>
      <c r="P666" s="538">
        <v>1</v>
      </c>
      <c r="Q666" s="538">
        <v>0</v>
      </c>
      <c r="R666" s="546"/>
      <c r="S666" s="539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60" bestFit="1" customWidth="1" collapsed="1"/>
    <col min="2" max="2" width="7.77734375" style="137" hidden="1" customWidth="1" outlineLevel="1"/>
    <col min="3" max="3" width="0.109375" style="160" hidden="1" customWidth="1"/>
    <col min="4" max="4" width="7.77734375" style="137" customWidth="1"/>
    <col min="5" max="5" width="5.4414062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5.44140625" style="160" hidden="1" customWidth="1"/>
    <col min="10" max="10" width="7.77734375" style="137" customWidth="1"/>
    <col min="11" max="11" width="5.44140625" style="160" hidden="1" customWidth="1"/>
    <col min="12" max="12" width="7.77734375" style="137" customWidth="1"/>
    <col min="13" max="13" width="7.77734375" style="243" customWidth="1" collapsed="1"/>
    <col min="14" max="14" width="7.77734375" style="137" hidden="1" customWidth="1" outlineLevel="1"/>
    <col min="15" max="15" width="5" style="160" hidden="1" customWidth="1"/>
    <col min="16" max="16" width="7.77734375" style="137" customWidth="1"/>
    <col min="17" max="17" width="5" style="160" hidden="1" customWidth="1"/>
    <col min="18" max="18" width="7.77734375" style="137" customWidth="1"/>
    <col min="19" max="19" width="7.77734375" style="243" customWidth="1"/>
    <col min="20" max="16384" width="8.88671875" style="160"/>
  </cols>
  <sheetData>
    <row r="1" spans="1:19" ht="18.600000000000001" customHeight="1" thickBot="1" x14ac:dyDescent="0.4">
      <c r="A1" s="392" t="s">
        <v>138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</row>
    <row r="2" spans="1:19" ht="14.4" customHeight="1" thickBot="1" x14ac:dyDescent="0.35">
      <c r="A2" s="272" t="s">
        <v>272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140</v>
      </c>
      <c r="B3" s="254">
        <f>SUBTOTAL(9,B6:B1048576)</f>
        <v>27237471</v>
      </c>
      <c r="C3" s="255">
        <f t="shared" ref="C3:R3" si="0">SUBTOTAL(9,C6:C1048576)</f>
        <v>30.167596363495054</v>
      </c>
      <c r="D3" s="255">
        <f t="shared" si="0"/>
        <v>28955631</v>
      </c>
      <c r="E3" s="255">
        <f t="shared" si="0"/>
        <v>26</v>
      </c>
      <c r="F3" s="255">
        <f t="shared" si="0"/>
        <v>27828433</v>
      </c>
      <c r="G3" s="258">
        <f>IF(D3&lt;&gt;0,F3/D3,"")</f>
        <v>0.96107154425334407</v>
      </c>
      <c r="H3" s="254">
        <f t="shared" si="0"/>
        <v>18267816.680000003</v>
      </c>
      <c r="I3" s="255">
        <f t="shared" si="0"/>
        <v>506.0212489671822</v>
      </c>
      <c r="J3" s="255">
        <f t="shared" si="0"/>
        <v>22571012.199999999</v>
      </c>
      <c r="K3" s="255">
        <f t="shared" si="0"/>
        <v>25</v>
      </c>
      <c r="L3" s="255">
        <f t="shared" si="0"/>
        <v>20826702.139999989</v>
      </c>
      <c r="M3" s="256">
        <f>IF(J3&lt;&gt;0,L3/J3,"")</f>
        <v>0.9227190147901293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" customHeight="1" x14ac:dyDescent="0.3">
      <c r="A4" s="455" t="s">
        <v>114</v>
      </c>
      <c r="B4" s="456" t="s">
        <v>108</v>
      </c>
      <c r="C4" s="457"/>
      <c r="D4" s="457"/>
      <c r="E4" s="457"/>
      <c r="F4" s="457"/>
      <c r="G4" s="459"/>
      <c r="H4" s="456" t="s">
        <v>109</v>
      </c>
      <c r="I4" s="457"/>
      <c r="J4" s="457"/>
      <c r="K4" s="457"/>
      <c r="L4" s="457"/>
      <c r="M4" s="459"/>
      <c r="N4" s="456" t="s">
        <v>110</v>
      </c>
      <c r="O4" s="457"/>
      <c r="P4" s="457"/>
      <c r="Q4" s="457"/>
      <c r="R4" s="457"/>
      <c r="S4" s="459"/>
    </row>
    <row r="5" spans="1:19" ht="14.4" customHeight="1" thickBot="1" x14ac:dyDescent="0.35">
      <c r="A5" s="623"/>
      <c r="B5" s="624">
        <v>2015</v>
      </c>
      <c r="C5" s="625"/>
      <c r="D5" s="625">
        <v>2016</v>
      </c>
      <c r="E5" s="625"/>
      <c r="F5" s="625">
        <v>2017</v>
      </c>
      <c r="G5" s="663" t="s">
        <v>2</v>
      </c>
      <c r="H5" s="624">
        <v>2015</v>
      </c>
      <c r="I5" s="625"/>
      <c r="J5" s="625">
        <v>2016</v>
      </c>
      <c r="K5" s="625"/>
      <c r="L5" s="625">
        <v>2017</v>
      </c>
      <c r="M5" s="663" t="s">
        <v>2</v>
      </c>
      <c r="N5" s="624">
        <v>2015</v>
      </c>
      <c r="O5" s="625"/>
      <c r="P5" s="625">
        <v>2016</v>
      </c>
      <c r="Q5" s="625"/>
      <c r="R5" s="625">
        <v>2017</v>
      </c>
      <c r="S5" s="663" t="s">
        <v>2</v>
      </c>
    </row>
    <row r="6" spans="1:19" ht="14.4" customHeight="1" x14ac:dyDescent="0.3">
      <c r="A6" s="618" t="s">
        <v>2154</v>
      </c>
      <c r="B6" s="645">
        <v>1645132</v>
      </c>
      <c r="C6" s="604">
        <v>0.94836085088524835</v>
      </c>
      <c r="D6" s="645">
        <v>1734711</v>
      </c>
      <c r="E6" s="604">
        <v>1</v>
      </c>
      <c r="F6" s="645">
        <v>1759347</v>
      </c>
      <c r="G6" s="609">
        <v>1.014201789231751</v>
      </c>
      <c r="H6" s="645">
        <v>443842.78999999992</v>
      </c>
      <c r="I6" s="604">
        <v>0.85209143706859303</v>
      </c>
      <c r="J6" s="645">
        <v>520886.3400000002</v>
      </c>
      <c r="K6" s="604">
        <v>1</v>
      </c>
      <c r="L6" s="645">
        <v>689112.27000000014</v>
      </c>
      <c r="M6" s="609">
        <v>1.3229609169631897</v>
      </c>
      <c r="N6" s="645"/>
      <c r="O6" s="604"/>
      <c r="P6" s="645"/>
      <c r="Q6" s="604"/>
      <c r="R6" s="645"/>
      <c r="S6" s="153"/>
    </row>
    <row r="7" spans="1:19" ht="14.4" customHeight="1" x14ac:dyDescent="0.3">
      <c r="A7" s="557" t="s">
        <v>2155</v>
      </c>
      <c r="B7" s="647">
        <v>1420202</v>
      </c>
      <c r="C7" s="527">
        <v>0.8104644613374985</v>
      </c>
      <c r="D7" s="647">
        <v>1752331</v>
      </c>
      <c r="E7" s="527">
        <v>1</v>
      </c>
      <c r="F7" s="647">
        <v>1309035</v>
      </c>
      <c r="G7" s="545">
        <v>0.74702496274961749</v>
      </c>
      <c r="H7" s="647">
        <v>1029285.2200000001</v>
      </c>
      <c r="I7" s="527">
        <v>0.52429431521256076</v>
      </c>
      <c r="J7" s="647">
        <v>1963182.11</v>
      </c>
      <c r="K7" s="527">
        <v>1</v>
      </c>
      <c r="L7" s="647">
        <v>1226632.0699999998</v>
      </c>
      <c r="M7" s="545">
        <v>0.62481828035810683</v>
      </c>
      <c r="N7" s="647"/>
      <c r="O7" s="527"/>
      <c r="P7" s="647"/>
      <c r="Q7" s="527"/>
      <c r="R7" s="647"/>
      <c r="S7" s="568"/>
    </row>
    <row r="8" spans="1:19" ht="14.4" customHeight="1" x14ac:dyDescent="0.3">
      <c r="A8" s="557" t="s">
        <v>2156</v>
      </c>
      <c r="B8" s="647">
        <v>1423197</v>
      </c>
      <c r="C8" s="527">
        <v>0.96396110823249714</v>
      </c>
      <c r="D8" s="647">
        <v>1476405</v>
      </c>
      <c r="E8" s="527">
        <v>1</v>
      </c>
      <c r="F8" s="647">
        <v>1535955</v>
      </c>
      <c r="G8" s="545">
        <v>1.0403344610726732</v>
      </c>
      <c r="H8" s="647">
        <v>232361.86000000002</v>
      </c>
      <c r="I8" s="527">
        <v>0.64692861571831861</v>
      </c>
      <c r="J8" s="647">
        <v>359176.96999999991</v>
      </c>
      <c r="K8" s="527">
        <v>1</v>
      </c>
      <c r="L8" s="647">
        <v>484206.67000000016</v>
      </c>
      <c r="M8" s="545">
        <v>1.3481005477606214</v>
      </c>
      <c r="N8" s="647"/>
      <c r="O8" s="527"/>
      <c r="P8" s="647"/>
      <c r="Q8" s="527"/>
      <c r="R8" s="647"/>
      <c r="S8" s="568"/>
    </row>
    <row r="9" spans="1:19" ht="14.4" customHeight="1" x14ac:dyDescent="0.3">
      <c r="A9" s="557" t="s">
        <v>2157</v>
      </c>
      <c r="B9" s="647">
        <v>943380</v>
      </c>
      <c r="C9" s="527">
        <v>0.96450655150414688</v>
      </c>
      <c r="D9" s="647">
        <v>978096</v>
      </c>
      <c r="E9" s="527">
        <v>1</v>
      </c>
      <c r="F9" s="647">
        <v>1038152</v>
      </c>
      <c r="G9" s="545">
        <v>1.0614009258804862</v>
      </c>
      <c r="H9" s="647">
        <v>1121230.4100000013</v>
      </c>
      <c r="I9" s="527">
        <v>1.0008708286255512</v>
      </c>
      <c r="J9" s="647">
        <v>1120254.8600000003</v>
      </c>
      <c r="K9" s="527">
        <v>1</v>
      </c>
      <c r="L9" s="647">
        <v>876877.43000000028</v>
      </c>
      <c r="M9" s="545">
        <v>0.78274815964645761</v>
      </c>
      <c r="N9" s="647"/>
      <c r="O9" s="527"/>
      <c r="P9" s="647"/>
      <c r="Q9" s="527"/>
      <c r="R9" s="647"/>
      <c r="S9" s="568"/>
    </row>
    <row r="10" spans="1:19" ht="14.4" customHeight="1" x14ac:dyDescent="0.3">
      <c r="A10" s="557" t="s">
        <v>2158</v>
      </c>
      <c r="B10" s="647">
        <v>6686372</v>
      </c>
      <c r="C10" s="527">
        <v>1.1095409069419777</v>
      </c>
      <c r="D10" s="647">
        <v>6026251</v>
      </c>
      <c r="E10" s="527">
        <v>1</v>
      </c>
      <c r="F10" s="647">
        <v>6097900</v>
      </c>
      <c r="G10" s="545">
        <v>1.0118894815366968</v>
      </c>
      <c r="H10" s="647">
        <v>8916947.7699999977</v>
      </c>
      <c r="I10" s="527">
        <v>1.2036231374356026</v>
      </c>
      <c r="J10" s="647">
        <v>7408421.6999999974</v>
      </c>
      <c r="K10" s="527">
        <v>1</v>
      </c>
      <c r="L10" s="647">
        <v>8036570.7799999993</v>
      </c>
      <c r="M10" s="545">
        <v>1.0847885157509327</v>
      </c>
      <c r="N10" s="647"/>
      <c r="O10" s="527"/>
      <c r="P10" s="647"/>
      <c r="Q10" s="527"/>
      <c r="R10" s="647"/>
      <c r="S10" s="568"/>
    </row>
    <row r="11" spans="1:19" ht="14.4" customHeight="1" x14ac:dyDescent="0.3">
      <c r="A11" s="557" t="s">
        <v>2159</v>
      </c>
      <c r="B11" s="647">
        <v>1830519</v>
      </c>
      <c r="C11" s="527">
        <v>0.80746352336282456</v>
      </c>
      <c r="D11" s="647">
        <v>2266999</v>
      </c>
      <c r="E11" s="527">
        <v>1</v>
      </c>
      <c r="F11" s="647">
        <v>2036488</v>
      </c>
      <c r="G11" s="545">
        <v>0.89831887883497086</v>
      </c>
      <c r="H11" s="647">
        <v>1518227.8700000006</v>
      </c>
      <c r="I11" s="527">
        <v>0.51245430457764329</v>
      </c>
      <c r="J11" s="647">
        <v>2962660</v>
      </c>
      <c r="K11" s="527">
        <v>1</v>
      </c>
      <c r="L11" s="647">
        <v>2391986.2399999988</v>
      </c>
      <c r="M11" s="545">
        <v>0.80737791039133711</v>
      </c>
      <c r="N11" s="647"/>
      <c r="O11" s="527"/>
      <c r="P11" s="647"/>
      <c r="Q11" s="527"/>
      <c r="R11" s="647"/>
      <c r="S11" s="568"/>
    </row>
    <row r="12" spans="1:19" ht="14.4" customHeight="1" x14ac:dyDescent="0.3">
      <c r="A12" s="557" t="s">
        <v>2160</v>
      </c>
      <c r="B12" s="647">
        <v>363861</v>
      </c>
      <c r="C12" s="527">
        <v>0.57158184440122783</v>
      </c>
      <c r="D12" s="647">
        <v>636586</v>
      </c>
      <c r="E12" s="527">
        <v>1</v>
      </c>
      <c r="F12" s="647">
        <v>540665</v>
      </c>
      <c r="G12" s="545">
        <v>0.84931965201873749</v>
      </c>
      <c r="H12" s="647">
        <v>47227.11</v>
      </c>
      <c r="I12" s="527">
        <v>0.12258050902030247</v>
      </c>
      <c r="J12" s="647">
        <v>385274.22000000003</v>
      </c>
      <c r="K12" s="527">
        <v>1</v>
      </c>
      <c r="L12" s="647">
        <v>62596.029999999992</v>
      </c>
      <c r="M12" s="545">
        <v>0.16247136909394039</v>
      </c>
      <c r="N12" s="647"/>
      <c r="O12" s="527"/>
      <c r="P12" s="647"/>
      <c r="Q12" s="527"/>
      <c r="R12" s="647"/>
      <c r="S12" s="568"/>
    </row>
    <row r="13" spans="1:19" ht="14.4" customHeight="1" x14ac:dyDescent="0.3">
      <c r="A13" s="557" t="s">
        <v>2161</v>
      </c>
      <c r="B13" s="647">
        <v>89968</v>
      </c>
      <c r="C13" s="527">
        <v>0.50381072378552427</v>
      </c>
      <c r="D13" s="647">
        <v>178575</v>
      </c>
      <c r="E13" s="527">
        <v>1</v>
      </c>
      <c r="F13" s="647">
        <v>311287</v>
      </c>
      <c r="G13" s="545">
        <v>1.743172336553269</v>
      </c>
      <c r="H13" s="647">
        <v>20845.629999999997</v>
      </c>
      <c r="I13" s="527">
        <v>0.21968638226931012</v>
      </c>
      <c r="J13" s="647">
        <v>94888.130000000019</v>
      </c>
      <c r="K13" s="527">
        <v>1</v>
      </c>
      <c r="L13" s="647">
        <v>193850.91</v>
      </c>
      <c r="M13" s="545">
        <v>2.042941619778996</v>
      </c>
      <c r="N13" s="647"/>
      <c r="O13" s="527"/>
      <c r="P13" s="647"/>
      <c r="Q13" s="527"/>
      <c r="R13" s="647"/>
      <c r="S13" s="568"/>
    </row>
    <row r="14" spans="1:19" ht="14.4" customHeight="1" x14ac:dyDescent="0.3">
      <c r="A14" s="557" t="s">
        <v>2162</v>
      </c>
      <c r="B14" s="647">
        <v>63252</v>
      </c>
      <c r="C14" s="527">
        <v>0.62969267986739541</v>
      </c>
      <c r="D14" s="647">
        <v>100449</v>
      </c>
      <c r="E14" s="527">
        <v>1</v>
      </c>
      <c r="F14" s="647">
        <v>101069</v>
      </c>
      <c r="G14" s="545">
        <v>1.0061722864339118</v>
      </c>
      <c r="H14" s="647">
        <v>2368.15</v>
      </c>
      <c r="I14" s="527">
        <v>3.1041014012137738</v>
      </c>
      <c r="J14" s="647">
        <v>762.91</v>
      </c>
      <c r="K14" s="527">
        <v>1</v>
      </c>
      <c r="L14" s="647">
        <v>3134.0700000000006</v>
      </c>
      <c r="M14" s="545">
        <v>4.1080468207259058</v>
      </c>
      <c r="N14" s="647"/>
      <c r="O14" s="527"/>
      <c r="P14" s="647"/>
      <c r="Q14" s="527"/>
      <c r="R14" s="647"/>
      <c r="S14" s="568"/>
    </row>
    <row r="15" spans="1:19" ht="14.4" customHeight="1" x14ac:dyDescent="0.3">
      <c r="A15" s="557" t="s">
        <v>2163</v>
      </c>
      <c r="B15" s="647">
        <v>848814</v>
      </c>
      <c r="C15" s="527">
        <v>0.96079461203237304</v>
      </c>
      <c r="D15" s="647">
        <v>883450</v>
      </c>
      <c r="E15" s="527">
        <v>1</v>
      </c>
      <c r="F15" s="647">
        <v>803200</v>
      </c>
      <c r="G15" s="545">
        <v>0.90916294074367532</v>
      </c>
      <c r="H15" s="647">
        <v>89790.67</v>
      </c>
      <c r="I15" s="527">
        <v>0.23908286908804849</v>
      </c>
      <c r="J15" s="647">
        <v>375562.96</v>
      </c>
      <c r="K15" s="527">
        <v>1</v>
      </c>
      <c r="L15" s="647">
        <v>118155.77999999997</v>
      </c>
      <c r="M15" s="545">
        <v>0.31460977940955615</v>
      </c>
      <c r="N15" s="647"/>
      <c r="O15" s="527"/>
      <c r="P15" s="647"/>
      <c r="Q15" s="527"/>
      <c r="R15" s="647"/>
      <c r="S15" s="568"/>
    </row>
    <row r="16" spans="1:19" ht="14.4" customHeight="1" x14ac:dyDescent="0.3">
      <c r="A16" s="557" t="s">
        <v>2164</v>
      </c>
      <c r="B16" s="647">
        <v>284301</v>
      </c>
      <c r="C16" s="527">
        <v>0.79795949871591565</v>
      </c>
      <c r="D16" s="647">
        <v>356285</v>
      </c>
      <c r="E16" s="527">
        <v>1</v>
      </c>
      <c r="F16" s="647">
        <v>336285</v>
      </c>
      <c r="G16" s="545">
        <v>0.94386516412422639</v>
      </c>
      <c r="H16" s="647">
        <v>1327.36</v>
      </c>
      <c r="I16" s="527">
        <v>1.5413316698742907E-2</v>
      </c>
      <c r="J16" s="647">
        <v>86117.739999999991</v>
      </c>
      <c r="K16" s="527">
        <v>1</v>
      </c>
      <c r="L16" s="647">
        <v>9722.76</v>
      </c>
      <c r="M16" s="545">
        <v>0.11290077979287429</v>
      </c>
      <c r="N16" s="647"/>
      <c r="O16" s="527"/>
      <c r="P16" s="647"/>
      <c r="Q16" s="527"/>
      <c r="R16" s="647"/>
      <c r="S16" s="568"/>
    </row>
    <row r="17" spans="1:19" ht="14.4" customHeight="1" x14ac:dyDescent="0.3">
      <c r="A17" s="557" t="s">
        <v>2165</v>
      </c>
      <c r="B17" s="647">
        <v>366907</v>
      </c>
      <c r="C17" s="527">
        <v>1.1122472179192977</v>
      </c>
      <c r="D17" s="647">
        <v>329879</v>
      </c>
      <c r="E17" s="527">
        <v>1</v>
      </c>
      <c r="F17" s="647">
        <v>393789</v>
      </c>
      <c r="G17" s="545">
        <v>1.1937377038247357</v>
      </c>
      <c r="H17" s="647">
        <v>85915.5</v>
      </c>
      <c r="I17" s="527">
        <v>1.4617140004726319</v>
      </c>
      <c r="J17" s="647">
        <v>58777.23</v>
      </c>
      <c r="K17" s="527">
        <v>1</v>
      </c>
      <c r="L17" s="647">
        <v>49347.37</v>
      </c>
      <c r="M17" s="545">
        <v>0.83956610408486421</v>
      </c>
      <c r="N17" s="647"/>
      <c r="O17" s="527"/>
      <c r="P17" s="647"/>
      <c r="Q17" s="527"/>
      <c r="R17" s="647"/>
      <c r="S17" s="568"/>
    </row>
    <row r="18" spans="1:19" ht="14.4" customHeight="1" x14ac:dyDescent="0.3">
      <c r="A18" s="557" t="s">
        <v>2166</v>
      </c>
      <c r="B18" s="647">
        <v>166215</v>
      </c>
      <c r="C18" s="527">
        <v>1.3238948626045399</v>
      </c>
      <c r="D18" s="647">
        <v>125550</v>
      </c>
      <c r="E18" s="527">
        <v>1</v>
      </c>
      <c r="F18" s="647">
        <v>101211</v>
      </c>
      <c r="G18" s="545">
        <v>0.80614097968936682</v>
      </c>
      <c r="H18" s="647">
        <v>38958.14</v>
      </c>
      <c r="I18" s="527">
        <v>0.25465003623184146</v>
      </c>
      <c r="J18" s="647">
        <v>152986.97999999998</v>
      </c>
      <c r="K18" s="527">
        <v>1</v>
      </c>
      <c r="L18" s="647">
        <v>49869.52</v>
      </c>
      <c r="M18" s="545">
        <v>0.32597231476822408</v>
      </c>
      <c r="N18" s="647"/>
      <c r="O18" s="527"/>
      <c r="P18" s="647"/>
      <c r="Q18" s="527"/>
      <c r="R18" s="647"/>
      <c r="S18" s="568"/>
    </row>
    <row r="19" spans="1:19" ht="14.4" customHeight="1" x14ac:dyDescent="0.3">
      <c r="A19" s="557" t="s">
        <v>2167</v>
      </c>
      <c r="B19" s="647">
        <v>28803</v>
      </c>
      <c r="C19" s="527">
        <v>1.2336916948644365</v>
      </c>
      <c r="D19" s="647">
        <v>23347</v>
      </c>
      <c r="E19" s="527">
        <v>1</v>
      </c>
      <c r="F19" s="647">
        <v>15595</v>
      </c>
      <c r="G19" s="545">
        <v>0.66796590568381375</v>
      </c>
      <c r="H19" s="647">
        <v>1298.33</v>
      </c>
      <c r="I19" s="527">
        <v>2.8199430941986487</v>
      </c>
      <c r="J19" s="647">
        <v>460.41</v>
      </c>
      <c r="K19" s="527">
        <v>1</v>
      </c>
      <c r="L19" s="647"/>
      <c r="M19" s="545"/>
      <c r="N19" s="647"/>
      <c r="O19" s="527"/>
      <c r="P19" s="647"/>
      <c r="Q19" s="527"/>
      <c r="R19" s="647"/>
      <c r="S19" s="568"/>
    </row>
    <row r="20" spans="1:19" ht="14.4" customHeight="1" x14ac:dyDescent="0.3">
      <c r="A20" s="557" t="s">
        <v>2168</v>
      </c>
      <c r="B20" s="647">
        <v>1019504</v>
      </c>
      <c r="C20" s="527">
        <v>0.86006222456182979</v>
      </c>
      <c r="D20" s="647">
        <v>1185384</v>
      </c>
      <c r="E20" s="527">
        <v>1</v>
      </c>
      <c r="F20" s="647">
        <v>1177600</v>
      </c>
      <c r="G20" s="545">
        <v>0.99343335155527657</v>
      </c>
      <c r="H20" s="647">
        <v>96676.469999999987</v>
      </c>
      <c r="I20" s="527">
        <v>0.39288907395248629</v>
      </c>
      <c r="J20" s="647">
        <v>246065.56000000008</v>
      </c>
      <c r="K20" s="527">
        <v>1</v>
      </c>
      <c r="L20" s="647">
        <v>180128.58000000013</v>
      </c>
      <c r="M20" s="545">
        <v>0.73203490972080798</v>
      </c>
      <c r="N20" s="647"/>
      <c r="O20" s="527"/>
      <c r="P20" s="647"/>
      <c r="Q20" s="527"/>
      <c r="R20" s="647"/>
      <c r="S20" s="568"/>
    </row>
    <row r="21" spans="1:19" ht="14.4" customHeight="1" x14ac:dyDescent="0.3">
      <c r="A21" s="557" t="s">
        <v>2169</v>
      </c>
      <c r="B21" s="647">
        <v>5711093</v>
      </c>
      <c r="C21" s="527">
        <v>0.86708044754043756</v>
      </c>
      <c r="D21" s="647">
        <v>6586578</v>
      </c>
      <c r="E21" s="527">
        <v>1</v>
      </c>
      <c r="F21" s="647">
        <v>6265793</v>
      </c>
      <c r="G21" s="545">
        <v>0.95129716827159716</v>
      </c>
      <c r="H21" s="647">
        <v>2745343.3400000017</v>
      </c>
      <c r="I21" s="527">
        <v>0.52284636572253784</v>
      </c>
      <c r="J21" s="647">
        <v>5250764.8900000006</v>
      </c>
      <c r="K21" s="527">
        <v>1</v>
      </c>
      <c r="L21" s="647">
        <v>5172724.8199999984</v>
      </c>
      <c r="M21" s="545">
        <v>0.98513739014507617</v>
      </c>
      <c r="N21" s="647"/>
      <c r="O21" s="527"/>
      <c r="P21" s="647"/>
      <c r="Q21" s="527"/>
      <c r="R21" s="647"/>
      <c r="S21" s="568"/>
    </row>
    <row r="22" spans="1:19" ht="14.4" customHeight="1" x14ac:dyDescent="0.3">
      <c r="A22" s="557" t="s">
        <v>2170</v>
      </c>
      <c r="B22" s="647">
        <v>122649</v>
      </c>
      <c r="C22" s="527">
        <v>0.77503807291041338</v>
      </c>
      <c r="D22" s="647">
        <v>158249</v>
      </c>
      <c r="E22" s="527">
        <v>1</v>
      </c>
      <c r="F22" s="647">
        <v>72268</v>
      </c>
      <c r="G22" s="545">
        <v>0.45667271199186094</v>
      </c>
      <c r="H22" s="647">
        <v>1097.9000000000001</v>
      </c>
      <c r="I22" s="527">
        <v>0.17030312995405431</v>
      </c>
      <c r="J22" s="647">
        <v>6446.7400000000007</v>
      </c>
      <c r="K22" s="527">
        <v>1</v>
      </c>
      <c r="L22" s="647">
        <v>2369.1</v>
      </c>
      <c r="M22" s="545">
        <v>0.36748806373453863</v>
      </c>
      <c r="N22" s="647"/>
      <c r="O22" s="527"/>
      <c r="P22" s="647"/>
      <c r="Q22" s="527"/>
      <c r="R22" s="647"/>
      <c r="S22" s="568"/>
    </row>
    <row r="23" spans="1:19" ht="14.4" customHeight="1" x14ac:dyDescent="0.3">
      <c r="A23" s="557" t="s">
        <v>2171</v>
      </c>
      <c r="B23" s="647"/>
      <c r="C23" s="527"/>
      <c r="D23" s="647"/>
      <c r="E23" s="527"/>
      <c r="F23" s="647">
        <v>37</v>
      </c>
      <c r="G23" s="545"/>
      <c r="H23" s="647"/>
      <c r="I23" s="527"/>
      <c r="J23" s="647"/>
      <c r="K23" s="527"/>
      <c r="L23" s="647"/>
      <c r="M23" s="545"/>
      <c r="N23" s="647"/>
      <c r="O23" s="527"/>
      <c r="P23" s="647"/>
      <c r="Q23" s="527"/>
      <c r="R23" s="647"/>
      <c r="S23" s="568"/>
    </row>
    <row r="24" spans="1:19" ht="14.4" customHeight="1" x14ac:dyDescent="0.3">
      <c r="A24" s="557" t="s">
        <v>2172</v>
      </c>
      <c r="B24" s="647">
        <v>42290</v>
      </c>
      <c r="C24" s="527">
        <v>3.7414845616208088</v>
      </c>
      <c r="D24" s="647">
        <v>11303</v>
      </c>
      <c r="E24" s="527">
        <v>1</v>
      </c>
      <c r="F24" s="647">
        <v>40132</v>
      </c>
      <c r="G24" s="545">
        <v>3.5505617977528088</v>
      </c>
      <c r="H24" s="647">
        <v>4314.0499999999993</v>
      </c>
      <c r="I24" s="527"/>
      <c r="J24" s="647"/>
      <c r="K24" s="527"/>
      <c r="L24" s="647">
        <v>4378.22</v>
      </c>
      <c r="M24" s="545"/>
      <c r="N24" s="647"/>
      <c r="O24" s="527"/>
      <c r="P24" s="647"/>
      <c r="Q24" s="527"/>
      <c r="R24" s="647"/>
      <c r="S24" s="568"/>
    </row>
    <row r="25" spans="1:19" ht="14.4" customHeight="1" x14ac:dyDescent="0.3">
      <c r="A25" s="557" t="s">
        <v>2173</v>
      </c>
      <c r="B25" s="647">
        <v>769960</v>
      </c>
      <c r="C25" s="527">
        <v>1.1871125302382519</v>
      </c>
      <c r="D25" s="647">
        <v>648599</v>
      </c>
      <c r="E25" s="527">
        <v>1</v>
      </c>
      <c r="F25" s="647">
        <v>631407</v>
      </c>
      <c r="G25" s="545">
        <v>0.97349363782552856</v>
      </c>
      <c r="H25" s="647">
        <v>401922.08000000007</v>
      </c>
      <c r="I25" s="527">
        <v>0.86453836714387478</v>
      </c>
      <c r="J25" s="647">
        <v>464897.91000000003</v>
      </c>
      <c r="K25" s="527">
        <v>1</v>
      </c>
      <c r="L25" s="647">
        <v>417958.33</v>
      </c>
      <c r="M25" s="545">
        <v>0.89903249941476393</v>
      </c>
      <c r="N25" s="647"/>
      <c r="O25" s="527"/>
      <c r="P25" s="647"/>
      <c r="Q25" s="527"/>
      <c r="R25" s="647"/>
      <c r="S25" s="568"/>
    </row>
    <row r="26" spans="1:19" ht="14.4" customHeight="1" x14ac:dyDescent="0.3">
      <c r="A26" s="557" t="s">
        <v>2174</v>
      </c>
      <c r="B26" s="647">
        <v>54448</v>
      </c>
      <c r="C26" s="527">
        <v>0.96786120591581337</v>
      </c>
      <c r="D26" s="647">
        <v>56256</v>
      </c>
      <c r="E26" s="527">
        <v>1</v>
      </c>
      <c r="F26" s="647">
        <v>46959</v>
      </c>
      <c r="G26" s="545">
        <v>0.8347376279863481</v>
      </c>
      <c r="H26" s="647">
        <v>2879.15</v>
      </c>
      <c r="I26" s="527">
        <v>0.42226182095506282</v>
      </c>
      <c r="J26" s="647">
        <v>6818.4</v>
      </c>
      <c r="K26" s="527">
        <v>1</v>
      </c>
      <c r="L26" s="647">
        <v>11740.989999999996</v>
      </c>
      <c r="M26" s="545">
        <v>1.7219567640502167</v>
      </c>
      <c r="N26" s="647"/>
      <c r="O26" s="527"/>
      <c r="P26" s="647"/>
      <c r="Q26" s="527"/>
      <c r="R26" s="647"/>
      <c r="S26" s="568"/>
    </row>
    <row r="27" spans="1:19" ht="14.4" customHeight="1" x14ac:dyDescent="0.3">
      <c r="A27" s="557" t="s">
        <v>2175</v>
      </c>
      <c r="B27" s="647">
        <v>134857</v>
      </c>
      <c r="C27" s="527">
        <v>3.8124275577417803</v>
      </c>
      <c r="D27" s="647">
        <v>35373</v>
      </c>
      <c r="E27" s="527">
        <v>1</v>
      </c>
      <c r="F27" s="647">
        <v>119447</v>
      </c>
      <c r="G27" s="545">
        <v>3.3767845531902863</v>
      </c>
      <c r="H27" s="647">
        <v>9060.4599999999991</v>
      </c>
      <c r="I27" s="527"/>
      <c r="J27" s="647"/>
      <c r="K27" s="527"/>
      <c r="L27" s="647">
        <v>6407.57</v>
      </c>
      <c r="M27" s="545"/>
      <c r="N27" s="647"/>
      <c r="O27" s="527"/>
      <c r="P27" s="647"/>
      <c r="Q27" s="527"/>
      <c r="R27" s="647"/>
      <c r="S27" s="568"/>
    </row>
    <row r="28" spans="1:19" ht="14.4" customHeight="1" x14ac:dyDescent="0.3">
      <c r="A28" s="557" t="s">
        <v>2176</v>
      </c>
      <c r="B28" s="647">
        <v>160995</v>
      </c>
      <c r="C28" s="527">
        <v>0.94004542720844553</v>
      </c>
      <c r="D28" s="647">
        <v>171263</v>
      </c>
      <c r="E28" s="527">
        <v>1</v>
      </c>
      <c r="F28" s="647">
        <v>157776</v>
      </c>
      <c r="G28" s="545">
        <v>0.92124977373980366</v>
      </c>
      <c r="H28" s="647">
        <v>17501.189999999999</v>
      </c>
      <c r="I28" s="527">
        <v>0.48877431556698991</v>
      </c>
      <c r="J28" s="647">
        <v>35806.28</v>
      </c>
      <c r="K28" s="527">
        <v>1</v>
      </c>
      <c r="L28" s="647">
        <v>7813.66</v>
      </c>
      <c r="M28" s="545">
        <v>0.2182203792183941</v>
      </c>
      <c r="N28" s="647"/>
      <c r="O28" s="527"/>
      <c r="P28" s="647"/>
      <c r="Q28" s="527"/>
      <c r="R28" s="647"/>
      <c r="S28" s="568"/>
    </row>
    <row r="29" spans="1:19" ht="14.4" customHeight="1" x14ac:dyDescent="0.3">
      <c r="A29" s="557" t="s">
        <v>2177</v>
      </c>
      <c r="B29" s="647">
        <v>1279969</v>
      </c>
      <c r="C29" s="527">
        <v>0.97187861853219992</v>
      </c>
      <c r="D29" s="647">
        <v>1317005</v>
      </c>
      <c r="E29" s="527">
        <v>1</v>
      </c>
      <c r="F29" s="647">
        <v>1406193</v>
      </c>
      <c r="G29" s="545">
        <v>1.0677203199684131</v>
      </c>
      <c r="H29" s="647">
        <v>73505.810000000027</v>
      </c>
      <c r="I29" s="527">
        <v>0.89302817590997252</v>
      </c>
      <c r="J29" s="647">
        <v>82310.74000000002</v>
      </c>
      <c r="K29" s="527">
        <v>1</v>
      </c>
      <c r="L29" s="647">
        <v>224087.48999999993</v>
      </c>
      <c r="M29" s="545">
        <v>2.7224574824621901</v>
      </c>
      <c r="N29" s="647"/>
      <c r="O29" s="527"/>
      <c r="P29" s="647"/>
      <c r="Q29" s="527"/>
      <c r="R29" s="647"/>
      <c r="S29" s="568"/>
    </row>
    <row r="30" spans="1:19" ht="14.4" customHeight="1" x14ac:dyDescent="0.3">
      <c r="A30" s="557" t="s">
        <v>2178</v>
      </c>
      <c r="B30" s="647">
        <v>855499</v>
      </c>
      <c r="C30" s="527">
        <v>1.6270797355588185</v>
      </c>
      <c r="D30" s="647">
        <v>525788</v>
      </c>
      <c r="E30" s="527">
        <v>1</v>
      </c>
      <c r="F30" s="647">
        <v>475036</v>
      </c>
      <c r="G30" s="545">
        <v>0.90347440413246405</v>
      </c>
      <c r="H30" s="647">
        <v>52556.540000000008</v>
      </c>
      <c r="I30" s="527">
        <v>0.58880335093287128</v>
      </c>
      <c r="J30" s="647">
        <v>89259.919999999984</v>
      </c>
      <c r="K30" s="527">
        <v>1</v>
      </c>
      <c r="L30" s="647">
        <v>23820.119999999995</v>
      </c>
      <c r="M30" s="545">
        <v>0.26686243949131927</v>
      </c>
      <c r="N30" s="647"/>
      <c r="O30" s="527"/>
      <c r="P30" s="647"/>
      <c r="Q30" s="527"/>
      <c r="R30" s="647"/>
      <c r="S30" s="568"/>
    </row>
    <row r="31" spans="1:19" ht="14.4" customHeight="1" x14ac:dyDescent="0.3">
      <c r="A31" s="557" t="s">
        <v>681</v>
      </c>
      <c r="B31" s="647"/>
      <c r="C31" s="527"/>
      <c r="D31" s="647"/>
      <c r="E31" s="527"/>
      <c r="F31" s="647"/>
      <c r="G31" s="545"/>
      <c r="H31" s="647">
        <v>-212275.35000000006</v>
      </c>
      <c r="I31" s="527">
        <v>479.50158120623462</v>
      </c>
      <c r="J31" s="647">
        <v>-442.7</v>
      </c>
      <c r="K31" s="527">
        <v>1</v>
      </c>
      <c r="L31" s="647"/>
      <c r="M31" s="545"/>
      <c r="N31" s="647"/>
      <c r="O31" s="527"/>
      <c r="P31" s="647"/>
      <c r="Q31" s="527"/>
      <c r="R31" s="647"/>
      <c r="S31" s="568"/>
    </row>
    <row r="32" spans="1:19" ht="14.4" customHeight="1" x14ac:dyDescent="0.3">
      <c r="A32" s="557" t="s">
        <v>2179</v>
      </c>
      <c r="B32" s="647">
        <v>427266</v>
      </c>
      <c r="C32" s="527">
        <v>1.1980450655570385</v>
      </c>
      <c r="D32" s="647">
        <v>356636</v>
      </c>
      <c r="E32" s="527">
        <v>1</v>
      </c>
      <c r="F32" s="647">
        <v>361204</v>
      </c>
      <c r="G32" s="545">
        <v>1.0128085779338036</v>
      </c>
      <c r="H32" s="647">
        <v>1165256.8299999998</v>
      </c>
      <c r="I32" s="527">
        <v>8.7284613136862124</v>
      </c>
      <c r="J32" s="647">
        <v>133500.83000000002</v>
      </c>
      <c r="K32" s="527">
        <v>1</v>
      </c>
      <c r="L32" s="647">
        <v>156898.54</v>
      </c>
      <c r="M32" s="545">
        <v>1.1752626556703805</v>
      </c>
      <c r="N32" s="647"/>
      <c r="O32" s="527"/>
      <c r="P32" s="647"/>
      <c r="Q32" s="527"/>
      <c r="R32" s="647"/>
      <c r="S32" s="568"/>
    </row>
    <row r="33" spans="1:19" ht="14.4" customHeight="1" thickBot="1" x14ac:dyDescent="0.35">
      <c r="A33" s="651" t="s">
        <v>2180</v>
      </c>
      <c r="B33" s="649">
        <v>498018</v>
      </c>
      <c r="C33" s="534">
        <v>0.48151037965431126</v>
      </c>
      <c r="D33" s="649">
        <v>1034283</v>
      </c>
      <c r="E33" s="534">
        <v>1</v>
      </c>
      <c r="F33" s="649">
        <v>694603</v>
      </c>
      <c r="G33" s="546">
        <v>0.67157924861957508</v>
      </c>
      <c r="H33" s="649">
        <v>360351.39999999997</v>
      </c>
      <c r="I33" s="534">
        <v>0.47032759929189188</v>
      </c>
      <c r="J33" s="649">
        <v>766171.06999999983</v>
      </c>
      <c r="K33" s="534">
        <v>1</v>
      </c>
      <c r="L33" s="649">
        <v>426312.81999999989</v>
      </c>
      <c r="M33" s="546">
        <v>0.55641988674931298</v>
      </c>
      <c r="N33" s="649"/>
      <c r="O33" s="534"/>
      <c r="P33" s="649"/>
      <c r="Q33" s="534"/>
      <c r="R33" s="649"/>
      <c r="S33" s="5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84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80" t="s">
        <v>2425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ht="14.4" customHeight="1" thickBot="1" x14ac:dyDescent="0.35">
      <c r="A2" s="272" t="s">
        <v>272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29211.169999999987</v>
      </c>
      <c r="G3" s="132">
        <f t="shared" si="0"/>
        <v>45505287.679999948</v>
      </c>
      <c r="H3" s="132"/>
      <c r="I3" s="132"/>
      <c r="J3" s="132">
        <f t="shared" si="0"/>
        <v>30767.48</v>
      </c>
      <c r="K3" s="132">
        <f t="shared" si="0"/>
        <v>51526643.200000025</v>
      </c>
      <c r="L3" s="132"/>
      <c r="M3" s="132"/>
      <c r="N3" s="132">
        <f t="shared" si="0"/>
        <v>30120.820000000007</v>
      </c>
      <c r="O3" s="132">
        <f t="shared" si="0"/>
        <v>48655135.140000038</v>
      </c>
      <c r="P3" s="75">
        <f>IF(K3=0,0,O3/K3)</f>
        <v>0.94427139278500516</v>
      </c>
      <c r="Q3" s="133">
        <f>IF(N3=0,0,O3/N3)</f>
        <v>1615.3323561576353</v>
      </c>
    </row>
    <row r="4" spans="1:17" ht="14.4" customHeight="1" x14ac:dyDescent="0.3">
      <c r="A4" s="464" t="s">
        <v>70</v>
      </c>
      <c r="B4" s="462" t="s">
        <v>104</v>
      </c>
      <c r="C4" s="464" t="s">
        <v>105</v>
      </c>
      <c r="D4" s="473" t="s">
        <v>106</v>
      </c>
      <c r="E4" s="465" t="s">
        <v>71</v>
      </c>
      <c r="F4" s="471">
        <v>2015</v>
      </c>
      <c r="G4" s="472"/>
      <c r="H4" s="134"/>
      <c r="I4" s="134"/>
      <c r="J4" s="471">
        <v>2016</v>
      </c>
      <c r="K4" s="472"/>
      <c r="L4" s="134"/>
      <c r="M4" s="134"/>
      <c r="N4" s="471">
        <v>2017</v>
      </c>
      <c r="O4" s="472"/>
      <c r="P4" s="474" t="s">
        <v>2</v>
      </c>
      <c r="Q4" s="463" t="s">
        <v>107</v>
      </c>
    </row>
    <row r="5" spans="1:17" ht="14.4" customHeight="1" thickBot="1" x14ac:dyDescent="0.35">
      <c r="A5" s="654"/>
      <c r="B5" s="652"/>
      <c r="C5" s="654"/>
      <c r="D5" s="664"/>
      <c r="E5" s="656"/>
      <c r="F5" s="665" t="s">
        <v>78</v>
      </c>
      <c r="G5" s="666" t="s">
        <v>14</v>
      </c>
      <c r="H5" s="667"/>
      <c r="I5" s="667"/>
      <c r="J5" s="665" t="s">
        <v>78</v>
      </c>
      <c r="K5" s="666" t="s">
        <v>14</v>
      </c>
      <c r="L5" s="667"/>
      <c r="M5" s="667"/>
      <c r="N5" s="665" t="s">
        <v>78</v>
      </c>
      <c r="O5" s="666" t="s">
        <v>14</v>
      </c>
      <c r="P5" s="668"/>
      <c r="Q5" s="661"/>
    </row>
    <row r="6" spans="1:17" ht="14.4" customHeight="1" x14ac:dyDescent="0.3">
      <c r="A6" s="603" t="s">
        <v>2181</v>
      </c>
      <c r="B6" s="604" t="s">
        <v>1849</v>
      </c>
      <c r="C6" s="604" t="s">
        <v>1850</v>
      </c>
      <c r="D6" s="604" t="s">
        <v>1851</v>
      </c>
      <c r="E6" s="604" t="s">
        <v>582</v>
      </c>
      <c r="F6" s="147"/>
      <c r="G6" s="147"/>
      <c r="H6" s="147"/>
      <c r="I6" s="147"/>
      <c r="J6" s="147"/>
      <c r="K6" s="147"/>
      <c r="L6" s="147"/>
      <c r="M6" s="147"/>
      <c r="N6" s="147">
        <v>2</v>
      </c>
      <c r="O6" s="147">
        <v>1711.28</v>
      </c>
      <c r="P6" s="609"/>
      <c r="Q6" s="617">
        <v>855.64</v>
      </c>
    </row>
    <row r="7" spans="1:17" ht="14.4" customHeight="1" x14ac:dyDescent="0.3">
      <c r="A7" s="526" t="s">
        <v>2181</v>
      </c>
      <c r="B7" s="527" t="s">
        <v>1849</v>
      </c>
      <c r="C7" s="527" t="s">
        <v>1850</v>
      </c>
      <c r="D7" s="527" t="s">
        <v>1852</v>
      </c>
      <c r="E7" s="527" t="s">
        <v>582</v>
      </c>
      <c r="F7" s="531">
        <v>0.5</v>
      </c>
      <c r="G7" s="531">
        <v>855.63</v>
      </c>
      <c r="H7" s="531">
        <v>0.5</v>
      </c>
      <c r="I7" s="531">
        <v>1711.26</v>
      </c>
      <c r="J7" s="531">
        <v>1</v>
      </c>
      <c r="K7" s="531">
        <v>1711.26</v>
      </c>
      <c r="L7" s="531">
        <v>1</v>
      </c>
      <c r="M7" s="531">
        <v>1711.26</v>
      </c>
      <c r="N7" s="531">
        <v>2</v>
      </c>
      <c r="O7" s="531">
        <v>3422.54</v>
      </c>
      <c r="P7" s="545">
        <v>2.0000116872947418</v>
      </c>
      <c r="Q7" s="532">
        <v>1711.27</v>
      </c>
    </row>
    <row r="8" spans="1:17" ht="14.4" customHeight="1" x14ac:dyDescent="0.3">
      <c r="A8" s="526" t="s">
        <v>2181</v>
      </c>
      <c r="B8" s="527" t="s">
        <v>1849</v>
      </c>
      <c r="C8" s="527" t="s">
        <v>1850</v>
      </c>
      <c r="D8" s="527" t="s">
        <v>1853</v>
      </c>
      <c r="E8" s="527" t="s">
        <v>664</v>
      </c>
      <c r="F8" s="531">
        <v>5.69</v>
      </c>
      <c r="G8" s="531">
        <v>14539.659999999998</v>
      </c>
      <c r="H8" s="531">
        <v>0.53423795823734088</v>
      </c>
      <c r="I8" s="531">
        <v>2555.3005272407727</v>
      </c>
      <c r="J8" s="531">
        <v>10.049999999999999</v>
      </c>
      <c r="K8" s="531">
        <v>27215.7</v>
      </c>
      <c r="L8" s="531">
        <v>1</v>
      </c>
      <c r="M8" s="531">
        <v>2708.0298507462689</v>
      </c>
      <c r="N8" s="531">
        <v>6.6999999999999993</v>
      </c>
      <c r="O8" s="531">
        <v>18143.800000000003</v>
      </c>
      <c r="P8" s="545">
        <v>0.66666666666666674</v>
      </c>
      <c r="Q8" s="532">
        <v>2708.0298507462694</v>
      </c>
    </row>
    <row r="9" spans="1:17" ht="14.4" customHeight="1" x14ac:dyDescent="0.3">
      <c r="A9" s="526" t="s">
        <v>2181</v>
      </c>
      <c r="B9" s="527" t="s">
        <v>1849</v>
      </c>
      <c r="C9" s="527" t="s">
        <v>1850</v>
      </c>
      <c r="D9" s="527" t="s">
        <v>1854</v>
      </c>
      <c r="E9" s="527" t="s">
        <v>664</v>
      </c>
      <c r="F9" s="531">
        <v>0.67</v>
      </c>
      <c r="G9" s="531">
        <v>4260.96</v>
      </c>
      <c r="H9" s="531"/>
      <c r="I9" s="531">
        <v>6359.6417910447753</v>
      </c>
      <c r="J9" s="531"/>
      <c r="K9" s="531"/>
      <c r="L9" s="531"/>
      <c r="M9" s="531"/>
      <c r="N9" s="531">
        <v>0.4</v>
      </c>
      <c r="O9" s="531">
        <v>2708.04</v>
      </c>
      <c r="P9" s="545"/>
      <c r="Q9" s="532">
        <v>6770.0999999999995</v>
      </c>
    </row>
    <row r="10" spans="1:17" ht="14.4" customHeight="1" x14ac:dyDescent="0.3">
      <c r="A10" s="526" t="s">
        <v>2181</v>
      </c>
      <c r="B10" s="527" t="s">
        <v>1849</v>
      </c>
      <c r="C10" s="527" t="s">
        <v>1850</v>
      </c>
      <c r="D10" s="527" t="s">
        <v>1997</v>
      </c>
      <c r="E10" s="527" t="s">
        <v>610</v>
      </c>
      <c r="F10" s="531">
        <v>0.24000000000000002</v>
      </c>
      <c r="G10" s="531">
        <v>1186.53</v>
      </c>
      <c r="H10" s="531">
        <v>1.1999817959324022</v>
      </c>
      <c r="I10" s="531">
        <v>4943.8749999999991</v>
      </c>
      <c r="J10" s="531">
        <v>0.2</v>
      </c>
      <c r="K10" s="531">
        <v>988.79</v>
      </c>
      <c r="L10" s="531">
        <v>1</v>
      </c>
      <c r="M10" s="531">
        <v>4943.95</v>
      </c>
      <c r="N10" s="531">
        <v>0.14000000000000001</v>
      </c>
      <c r="O10" s="531">
        <v>692.15</v>
      </c>
      <c r="P10" s="545">
        <v>0.69999696598873373</v>
      </c>
      <c r="Q10" s="532">
        <v>4943.9285714285706</v>
      </c>
    </row>
    <row r="11" spans="1:17" ht="14.4" customHeight="1" x14ac:dyDescent="0.3">
      <c r="A11" s="526" t="s">
        <v>2181</v>
      </c>
      <c r="B11" s="527" t="s">
        <v>1849</v>
      </c>
      <c r="C11" s="527" t="s">
        <v>1850</v>
      </c>
      <c r="D11" s="527" t="s">
        <v>1855</v>
      </c>
      <c r="E11" s="527" t="s">
        <v>576</v>
      </c>
      <c r="F11" s="531">
        <v>23</v>
      </c>
      <c r="G11" s="531">
        <v>21880.690000000002</v>
      </c>
      <c r="H11" s="531">
        <v>1.3343267289902001</v>
      </c>
      <c r="I11" s="531">
        <v>951.33434782608708</v>
      </c>
      <c r="J11" s="531">
        <v>16.45</v>
      </c>
      <c r="K11" s="531">
        <v>16398.300000000003</v>
      </c>
      <c r="L11" s="531">
        <v>1</v>
      </c>
      <c r="M11" s="531">
        <v>996.85714285714312</v>
      </c>
      <c r="N11" s="531">
        <v>43.25</v>
      </c>
      <c r="O11" s="531">
        <v>43458.71</v>
      </c>
      <c r="P11" s="545">
        <v>2.6501960569083374</v>
      </c>
      <c r="Q11" s="532">
        <v>1004.8256647398844</v>
      </c>
    </row>
    <row r="12" spans="1:17" ht="14.4" customHeight="1" x14ac:dyDescent="0.3">
      <c r="A12" s="526" t="s">
        <v>2181</v>
      </c>
      <c r="B12" s="527" t="s">
        <v>1849</v>
      </c>
      <c r="C12" s="527" t="s">
        <v>1850</v>
      </c>
      <c r="D12" s="527" t="s">
        <v>1856</v>
      </c>
      <c r="E12" s="527" t="s">
        <v>610</v>
      </c>
      <c r="F12" s="531">
        <v>1.9999999999999998</v>
      </c>
      <c r="G12" s="531">
        <v>19775.760000000002</v>
      </c>
      <c r="H12" s="531">
        <v>0.96153988280118019</v>
      </c>
      <c r="I12" s="531">
        <v>9887.8800000000028</v>
      </c>
      <c r="J12" s="531">
        <v>2.08</v>
      </c>
      <c r="K12" s="531">
        <v>20566.760000000002</v>
      </c>
      <c r="L12" s="531">
        <v>1</v>
      </c>
      <c r="M12" s="531">
        <v>9887.8653846153848</v>
      </c>
      <c r="N12" s="531">
        <v>1.9200000000000004</v>
      </c>
      <c r="O12" s="531">
        <v>18984.68</v>
      </c>
      <c r="P12" s="545">
        <v>0.92307587583070927</v>
      </c>
      <c r="Q12" s="532">
        <v>9887.8541666666642</v>
      </c>
    </row>
    <row r="13" spans="1:17" ht="14.4" customHeight="1" x14ac:dyDescent="0.3">
      <c r="A13" s="526" t="s">
        <v>2181</v>
      </c>
      <c r="B13" s="527" t="s">
        <v>1849</v>
      </c>
      <c r="C13" s="527" t="s">
        <v>1850</v>
      </c>
      <c r="D13" s="527" t="s">
        <v>1860</v>
      </c>
      <c r="E13" s="527" t="s">
        <v>571</v>
      </c>
      <c r="F13" s="531">
        <v>19</v>
      </c>
      <c r="G13" s="531">
        <v>17723.580000000002</v>
      </c>
      <c r="H13" s="531">
        <v>1.0555555555555558</v>
      </c>
      <c r="I13" s="531">
        <v>932.82</v>
      </c>
      <c r="J13" s="531">
        <v>18</v>
      </c>
      <c r="K13" s="531">
        <v>16790.759999999998</v>
      </c>
      <c r="L13" s="531">
        <v>1</v>
      </c>
      <c r="M13" s="531">
        <v>932.81999999999994</v>
      </c>
      <c r="N13" s="531">
        <v>31</v>
      </c>
      <c r="O13" s="531">
        <v>26147.260000000002</v>
      </c>
      <c r="P13" s="545">
        <v>1.5572410063630238</v>
      </c>
      <c r="Q13" s="532">
        <v>843.46</v>
      </c>
    </row>
    <row r="14" spans="1:17" ht="14.4" customHeight="1" x14ac:dyDescent="0.3">
      <c r="A14" s="526" t="s">
        <v>2181</v>
      </c>
      <c r="B14" s="527" t="s">
        <v>1849</v>
      </c>
      <c r="C14" s="527" t="s">
        <v>1850</v>
      </c>
      <c r="D14" s="527" t="s">
        <v>1861</v>
      </c>
      <c r="E14" s="527" t="s">
        <v>571</v>
      </c>
      <c r="F14" s="531"/>
      <c r="G14" s="531"/>
      <c r="H14" s="531"/>
      <c r="I14" s="531"/>
      <c r="J14" s="531"/>
      <c r="K14" s="531"/>
      <c r="L14" s="531"/>
      <c r="M14" s="531"/>
      <c r="N14" s="531">
        <v>2.5</v>
      </c>
      <c r="O14" s="531">
        <v>4217.3</v>
      </c>
      <c r="P14" s="545"/>
      <c r="Q14" s="532">
        <v>1686.92</v>
      </c>
    </row>
    <row r="15" spans="1:17" ht="14.4" customHeight="1" x14ac:dyDescent="0.3">
      <c r="A15" s="526" t="s">
        <v>2181</v>
      </c>
      <c r="B15" s="527" t="s">
        <v>1849</v>
      </c>
      <c r="C15" s="527" t="s">
        <v>1850</v>
      </c>
      <c r="D15" s="527" t="s">
        <v>1862</v>
      </c>
      <c r="E15" s="527" t="s">
        <v>584</v>
      </c>
      <c r="F15" s="531">
        <v>0.1</v>
      </c>
      <c r="G15" s="531">
        <v>442.7</v>
      </c>
      <c r="H15" s="531"/>
      <c r="I15" s="531">
        <v>4427</v>
      </c>
      <c r="J15" s="531"/>
      <c r="K15" s="531"/>
      <c r="L15" s="531"/>
      <c r="M15" s="531"/>
      <c r="N15" s="531"/>
      <c r="O15" s="531"/>
      <c r="P15" s="545"/>
      <c r="Q15" s="532"/>
    </row>
    <row r="16" spans="1:17" ht="14.4" customHeight="1" x14ac:dyDescent="0.3">
      <c r="A16" s="526" t="s">
        <v>2181</v>
      </c>
      <c r="B16" s="527" t="s">
        <v>1849</v>
      </c>
      <c r="C16" s="527" t="s">
        <v>1850</v>
      </c>
      <c r="D16" s="527" t="s">
        <v>1863</v>
      </c>
      <c r="E16" s="527" t="s">
        <v>584</v>
      </c>
      <c r="F16" s="531">
        <v>0.45</v>
      </c>
      <c r="G16" s="531">
        <v>3984.3</v>
      </c>
      <c r="H16" s="531">
        <v>0.69230769230769229</v>
      </c>
      <c r="I16" s="531">
        <v>8854</v>
      </c>
      <c r="J16" s="531">
        <v>0.65</v>
      </c>
      <c r="K16" s="531">
        <v>5755.1</v>
      </c>
      <c r="L16" s="531">
        <v>1</v>
      </c>
      <c r="M16" s="531">
        <v>8854</v>
      </c>
      <c r="N16" s="531">
        <v>0.68</v>
      </c>
      <c r="O16" s="531">
        <v>6184.72</v>
      </c>
      <c r="P16" s="545">
        <v>1.0746503101596845</v>
      </c>
      <c r="Q16" s="532">
        <v>9095.1764705882342</v>
      </c>
    </row>
    <row r="17" spans="1:17" ht="14.4" customHeight="1" x14ac:dyDescent="0.3">
      <c r="A17" s="526" t="s">
        <v>2181</v>
      </c>
      <c r="B17" s="527" t="s">
        <v>1849</v>
      </c>
      <c r="C17" s="527" t="s">
        <v>1850</v>
      </c>
      <c r="D17" s="527" t="s">
        <v>1864</v>
      </c>
      <c r="E17" s="527" t="s">
        <v>649</v>
      </c>
      <c r="F17" s="531">
        <v>0.4</v>
      </c>
      <c r="G17" s="531">
        <v>779.72</v>
      </c>
      <c r="H17" s="531">
        <v>1</v>
      </c>
      <c r="I17" s="531">
        <v>1949.3</v>
      </c>
      <c r="J17" s="531">
        <v>0.4</v>
      </c>
      <c r="K17" s="531">
        <v>779.72</v>
      </c>
      <c r="L17" s="531">
        <v>1</v>
      </c>
      <c r="M17" s="531">
        <v>1949.3</v>
      </c>
      <c r="N17" s="531">
        <v>0.30000000000000004</v>
      </c>
      <c r="O17" s="531">
        <v>584.79</v>
      </c>
      <c r="P17" s="545">
        <v>0.74999999999999989</v>
      </c>
      <c r="Q17" s="532">
        <v>1949.2999999999995</v>
      </c>
    </row>
    <row r="18" spans="1:17" ht="14.4" customHeight="1" x14ac:dyDescent="0.3">
      <c r="A18" s="526" t="s">
        <v>2181</v>
      </c>
      <c r="B18" s="527" t="s">
        <v>1849</v>
      </c>
      <c r="C18" s="527" t="s">
        <v>1850</v>
      </c>
      <c r="D18" s="527" t="s">
        <v>1865</v>
      </c>
      <c r="E18" s="527" t="s">
        <v>584</v>
      </c>
      <c r="F18" s="531">
        <v>13.05</v>
      </c>
      <c r="G18" s="531">
        <v>23108.939999999995</v>
      </c>
      <c r="H18" s="531">
        <v>0.80061349693251505</v>
      </c>
      <c r="I18" s="531">
        <v>1770.7999999999995</v>
      </c>
      <c r="J18" s="531">
        <v>16.3</v>
      </c>
      <c r="K18" s="531">
        <v>28864.040000000005</v>
      </c>
      <c r="L18" s="531">
        <v>1</v>
      </c>
      <c r="M18" s="531">
        <v>1770.8000000000002</v>
      </c>
      <c r="N18" s="531">
        <v>16.850000000000001</v>
      </c>
      <c r="O18" s="531">
        <v>30650.709999999995</v>
      </c>
      <c r="P18" s="545">
        <v>1.0618995123343784</v>
      </c>
      <c r="Q18" s="532">
        <v>1819.0332344213646</v>
      </c>
    </row>
    <row r="19" spans="1:17" ht="14.4" customHeight="1" x14ac:dyDescent="0.3">
      <c r="A19" s="526" t="s">
        <v>2181</v>
      </c>
      <c r="B19" s="527" t="s">
        <v>1849</v>
      </c>
      <c r="C19" s="527" t="s">
        <v>1850</v>
      </c>
      <c r="D19" s="527" t="s">
        <v>1866</v>
      </c>
      <c r="E19" s="527" t="s">
        <v>578</v>
      </c>
      <c r="F19" s="531">
        <v>0.1</v>
      </c>
      <c r="G19" s="531">
        <v>37.93</v>
      </c>
      <c r="H19" s="531">
        <v>0.48853683668212261</v>
      </c>
      <c r="I19" s="531">
        <v>379.29999999999995</v>
      </c>
      <c r="J19" s="531">
        <v>0.15</v>
      </c>
      <c r="K19" s="531">
        <v>77.64</v>
      </c>
      <c r="L19" s="531">
        <v>1</v>
      </c>
      <c r="M19" s="531">
        <v>517.6</v>
      </c>
      <c r="N19" s="531"/>
      <c r="O19" s="531"/>
      <c r="P19" s="545"/>
      <c r="Q19" s="532"/>
    </row>
    <row r="20" spans="1:17" ht="14.4" customHeight="1" x14ac:dyDescent="0.3">
      <c r="A20" s="526" t="s">
        <v>2181</v>
      </c>
      <c r="B20" s="527" t="s">
        <v>1849</v>
      </c>
      <c r="C20" s="527" t="s">
        <v>1850</v>
      </c>
      <c r="D20" s="527" t="s">
        <v>1867</v>
      </c>
      <c r="E20" s="527" t="s">
        <v>580</v>
      </c>
      <c r="F20" s="531">
        <v>0.05</v>
      </c>
      <c r="G20" s="531">
        <v>45.19</v>
      </c>
      <c r="H20" s="531"/>
      <c r="I20" s="531">
        <v>903.8</v>
      </c>
      <c r="J20" s="531"/>
      <c r="K20" s="531"/>
      <c r="L20" s="531"/>
      <c r="M20" s="531"/>
      <c r="N20" s="531">
        <v>0.08</v>
      </c>
      <c r="O20" s="531">
        <v>67.78</v>
      </c>
      <c r="P20" s="545"/>
      <c r="Q20" s="532">
        <v>847.25</v>
      </c>
    </row>
    <row r="21" spans="1:17" ht="14.4" customHeight="1" x14ac:dyDescent="0.3">
      <c r="A21" s="526" t="s">
        <v>2181</v>
      </c>
      <c r="B21" s="527" t="s">
        <v>1849</v>
      </c>
      <c r="C21" s="527" t="s">
        <v>1850</v>
      </c>
      <c r="D21" s="527" t="s">
        <v>1868</v>
      </c>
      <c r="E21" s="527" t="s">
        <v>584</v>
      </c>
      <c r="F21" s="531">
        <v>0.52</v>
      </c>
      <c r="G21" s="531">
        <v>19018.45</v>
      </c>
      <c r="H21" s="531">
        <v>1.0488279688193656</v>
      </c>
      <c r="I21" s="531">
        <v>36573.942307692305</v>
      </c>
      <c r="J21" s="531">
        <v>0.5</v>
      </c>
      <c r="K21" s="531">
        <v>18133.050000000003</v>
      </c>
      <c r="L21" s="531">
        <v>1</v>
      </c>
      <c r="M21" s="531">
        <v>36266.100000000006</v>
      </c>
      <c r="N21" s="531">
        <v>0.58000000000000007</v>
      </c>
      <c r="O21" s="531">
        <v>19754.670000000002</v>
      </c>
      <c r="P21" s="545">
        <v>1.0894289708570812</v>
      </c>
      <c r="Q21" s="532">
        <v>34059.775862068964</v>
      </c>
    </row>
    <row r="22" spans="1:17" ht="14.4" customHeight="1" x14ac:dyDescent="0.3">
      <c r="A22" s="526" t="s">
        <v>2181</v>
      </c>
      <c r="B22" s="527" t="s">
        <v>1849</v>
      </c>
      <c r="C22" s="527" t="s">
        <v>1825</v>
      </c>
      <c r="D22" s="527" t="s">
        <v>2032</v>
      </c>
      <c r="E22" s="527" t="s">
        <v>2033</v>
      </c>
      <c r="F22" s="531">
        <v>2</v>
      </c>
      <c r="G22" s="531">
        <v>1944.64</v>
      </c>
      <c r="H22" s="531">
        <v>0.66666666666666674</v>
      </c>
      <c r="I22" s="531">
        <v>972.32</v>
      </c>
      <c r="J22" s="531">
        <v>3</v>
      </c>
      <c r="K22" s="531">
        <v>2916.96</v>
      </c>
      <c r="L22" s="531">
        <v>1</v>
      </c>
      <c r="M22" s="531">
        <v>972.32</v>
      </c>
      <c r="N22" s="531">
        <v>5</v>
      </c>
      <c r="O22" s="531">
        <v>4861.6000000000004</v>
      </c>
      <c r="P22" s="545">
        <v>1.6666666666666667</v>
      </c>
      <c r="Q22" s="532">
        <v>972.32</v>
      </c>
    </row>
    <row r="23" spans="1:17" ht="14.4" customHeight="1" x14ac:dyDescent="0.3">
      <c r="A23" s="526" t="s">
        <v>2181</v>
      </c>
      <c r="B23" s="527" t="s">
        <v>1849</v>
      </c>
      <c r="C23" s="527" t="s">
        <v>1825</v>
      </c>
      <c r="D23" s="527" t="s">
        <v>2035</v>
      </c>
      <c r="E23" s="527" t="s">
        <v>2033</v>
      </c>
      <c r="F23" s="531">
        <v>4</v>
      </c>
      <c r="G23" s="531">
        <v>6829.24</v>
      </c>
      <c r="H23" s="531">
        <v>2</v>
      </c>
      <c r="I23" s="531">
        <v>1707.31</v>
      </c>
      <c r="J23" s="531">
        <v>2</v>
      </c>
      <c r="K23" s="531">
        <v>3414.62</v>
      </c>
      <c r="L23" s="531">
        <v>1</v>
      </c>
      <c r="M23" s="531">
        <v>1707.31</v>
      </c>
      <c r="N23" s="531">
        <v>2</v>
      </c>
      <c r="O23" s="531">
        <v>3414.62</v>
      </c>
      <c r="P23" s="545">
        <v>1</v>
      </c>
      <c r="Q23" s="532">
        <v>1707.31</v>
      </c>
    </row>
    <row r="24" spans="1:17" ht="14.4" customHeight="1" x14ac:dyDescent="0.3">
      <c r="A24" s="526" t="s">
        <v>2181</v>
      </c>
      <c r="B24" s="527" t="s">
        <v>1849</v>
      </c>
      <c r="C24" s="527" t="s">
        <v>1825</v>
      </c>
      <c r="D24" s="527" t="s">
        <v>2036</v>
      </c>
      <c r="E24" s="527" t="s">
        <v>2033</v>
      </c>
      <c r="F24" s="531">
        <v>2</v>
      </c>
      <c r="G24" s="531">
        <v>4132.6000000000004</v>
      </c>
      <c r="H24" s="531">
        <v>0.66666666666666674</v>
      </c>
      <c r="I24" s="531">
        <v>2066.3000000000002</v>
      </c>
      <c r="J24" s="531">
        <v>3</v>
      </c>
      <c r="K24" s="531">
        <v>6198.9</v>
      </c>
      <c r="L24" s="531">
        <v>1</v>
      </c>
      <c r="M24" s="531">
        <v>2066.2999999999997</v>
      </c>
      <c r="N24" s="531">
        <v>1</v>
      </c>
      <c r="O24" s="531">
        <v>2066.3000000000002</v>
      </c>
      <c r="P24" s="545">
        <v>0.33333333333333337</v>
      </c>
      <c r="Q24" s="532">
        <v>2066.3000000000002</v>
      </c>
    </row>
    <row r="25" spans="1:17" ht="14.4" customHeight="1" x14ac:dyDescent="0.3">
      <c r="A25" s="526" t="s">
        <v>2181</v>
      </c>
      <c r="B25" s="527" t="s">
        <v>1849</v>
      </c>
      <c r="C25" s="527" t="s">
        <v>1825</v>
      </c>
      <c r="D25" s="527" t="s">
        <v>2037</v>
      </c>
      <c r="E25" s="527" t="s">
        <v>2038</v>
      </c>
      <c r="F25" s="531">
        <v>4</v>
      </c>
      <c r="G25" s="531">
        <v>4111.04</v>
      </c>
      <c r="H25" s="531">
        <v>4</v>
      </c>
      <c r="I25" s="531">
        <v>1027.76</v>
      </c>
      <c r="J25" s="531">
        <v>1</v>
      </c>
      <c r="K25" s="531">
        <v>1027.76</v>
      </c>
      <c r="L25" s="531">
        <v>1</v>
      </c>
      <c r="M25" s="531">
        <v>1027.76</v>
      </c>
      <c r="N25" s="531">
        <v>5</v>
      </c>
      <c r="O25" s="531">
        <v>5138.8</v>
      </c>
      <c r="P25" s="545">
        <v>5</v>
      </c>
      <c r="Q25" s="532">
        <v>1027.76</v>
      </c>
    </row>
    <row r="26" spans="1:17" ht="14.4" customHeight="1" x14ac:dyDescent="0.3">
      <c r="A26" s="526" t="s">
        <v>2181</v>
      </c>
      <c r="B26" s="527" t="s">
        <v>1849</v>
      </c>
      <c r="C26" s="527" t="s">
        <v>1825</v>
      </c>
      <c r="D26" s="527" t="s">
        <v>2039</v>
      </c>
      <c r="E26" s="527" t="s">
        <v>2038</v>
      </c>
      <c r="F26" s="531">
        <v>1</v>
      </c>
      <c r="G26" s="531">
        <v>2141.85</v>
      </c>
      <c r="H26" s="531">
        <v>0.5</v>
      </c>
      <c r="I26" s="531">
        <v>2141.85</v>
      </c>
      <c r="J26" s="531">
        <v>2</v>
      </c>
      <c r="K26" s="531">
        <v>4283.7</v>
      </c>
      <c r="L26" s="531">
        <v>1</v>
      </c>
      <c r="M26" s="531">
        <v>2141.85</v>
      </c>
      <c r="N26" s="531">
        <v>1</v>
      </c>
      <c r="O26" s="531">
        <v>2141.85</v>
      </c>
      <c r="P26" s="545">
        <v>0.5</v>
      </c>
      <c r="Q26" s="532">
        <v>2141.85</v>
      </c>
    </row>
    <row r="27" spans="1:17" ht="14.4" customHeight="1" x14ac:dyDescent="0.3">
      <c r="A27" s="526" t="s">
        <v>2181</v>
      </c>
      <c r="B27" s="527" t="s">
        <v>1849</v>
      </c>
      <c r="C27" s="527" t="s">
        <v>1825</v>
      </c>
      <c r="D27" s="527" t="s">
        <v>2182</v>
      </c>
      <c r="E27" s="527" t="s">
        <v>2183</v>
      </c>
      <c r="F27" s="531">
        <v>1</v>
      </c>
      <c r="G27" s="531">
        <v>466.78</v>
      </c>
      <c r="H27" s="531"/>
      <c r="I27" s="531">
        <v>466.78</v>
      </c>
      <c r="J27" s="531"/>
      <c r="K27" s="531"/>
      <c r="L27" s="531"/>
      <c r="M27" s="531"/>
      <c r="N27" s="531"/>
      <c r="O27" s="531"/>
      <c r="P27" s="545"/>
      <c r="Q27" s="532"/>
    </row>
    <row r="28" spans="1:17" ht="14.4" customHeight="1" x14ac:dyDescent="0.3">
      <c r="A28" s="526" t="s">
        <v>2181</v>
      </c>
      <c r="B28" s="527" t="s">
        <v>1849</v>
      </c>
      <c r="C28" s="527" t="s">
        <v>1825</v>
      </c>
      <c r="D28" s="527" t="s">
        <v>2040</v>
      </c>
      <c r="E28" s="527" t="s">
        <v>2041</v>
      </c>
      <c r="F28" s="531">
        <v>2</v>
      </c>
      <c r="G28" s="531">
        <v>36000.19</v>
      </c>
      <c r="H28" s="531"/>
      <c r="I28" s="531">
        <v>18000.095000000001</v>
      </c>
      <c r="J28" s="531"/>
      <c r="K28" s="531"/>
      <c r="L28" s="531"/>
      <c r="M28" s="531"/>
      <c r="N28" s="531">
        <v>3</v>
      </c>
      <c r="O28" s="531">
        <v>25609.649999999998</v>
      </c>
      <c r="P28" s="545"/>
      <c r="Q28" s="532">
        <v>8536.5499999999993</v>
      </c>
    </row>
    <row r="29" spans="1:17" ht="14.4" customHeight="1" x14ac:dyDescent="0.3">
      <c r="A29" s="526" t="s">
        <v>2181</v>
      </c>
      <c r="B29" s="527" t="s">
        <v>1849</v>
      </c>
      <c r="C29" s="527" t="s">
        <v>1825</v>
      </c>
      <c r="D29" s="527" t="s">
        <v>2044</v>
      </c>
      <c r="E29" s="527" t="s">
        <v>2045</v>
      </c>
      <c r="F29" s="531">
        <v>4</v>
      </c>
      <c r="G29" s="531">
        <v>8946</v>
      </c>
      <c r="H29" s="531">
        <v>1.3333333333333333</v>
      </c>
      <c r="I29" s="531">
        <v>2236.5</v>
      </c>
      <c r="J29" s="531">
        <v>3</v>
      </c>
      <c r="K29" s="531">
        <v>6709.5</v>
      </c>
      <c r="L29" s="531">
        <v>1</v>
      </c>
      <c r="M29" s="531">
        <v>2236.5</v>
      </c>
      <c r="N29" s="531">
        <v>6</v>
      </c>
      <c r="O29" s="531">
        <v>13419</v>
      </c>
      <c r="P29" s="545">
        <v>2</v>
      </c>
      <c r="Q29" s="532">
        <v>2236.5</v>
      </c>
    </row>
    <row r="30" spans="1:17" ht="14.4" customHeight="1" x14ac:dyDescent="0.3">
      <c r="A30" s="526" t="s">
        <v>2181</v>
      </c>
      <c r="B30" s="527" t="s">
        <v>1849</v>
      </c>
      <c r="C30" s="527" t="s">
        <v>1825</v>
      </c>
      <c r="D30" s="527" t="s">
        <v>2184</v>
      </c>
      <c r="E30" s="527" t="s">
        <v>2033</v>
      </c>
      <c r="F30" s="531">
        <v>1</v>
      </c>
      <c r="G30" s="531">
        <v>1446.97</v>
      </c>
      <c r="H30" s="531"/>
      <c r="I30" s="531">
        <v>1446.97</v>
      </c>
      <c r="J30" s="531"/>
      <c r="K30" s="531"/>
      <c r="L30" s="531"/>
      <c r="M30" s="531"/>
      <c r="N30" s="531">
        <v>1</v>
      </c>
      <c r="O30" s="531">
        <v>1446.97</v>
      </c>
      <c r="P30" s="545"/>
      <c r="Q30" s="532">
        <v>1446.97</v>
      </c>
    </row>
    <row r="31" spans="1:17" ht="14.4" customHeight="1" x14ac:dyDescent="0.3">
      <c r="A31" s="526" t="s">
        <v>2181</v>
      </c>
      <c r="B31" s="527" t="s">
        <v>1849</v>
      </c>
      <c r="C31" s="527" t="s">
        <v>1825</v>
      </c>
      <c r="D31" s="527" t="s">
        <v>2046</v>
      </c>
      <c r="E31" s="527" t="s">
        <v>2047</v>
      </c>
      <c r="F31" s="531">
        <v>4</v>
      </c>
      <c r="G31" s="531">
        <v>27563.119999999999</v>
      </c>
      <c r="H31" s="531">
        <v>0.66666666666666663</v>
      </c>
      <c r="I31" s="531">
        <v>6890.78</v>
      </c>
      <c r="J31" s="531">
        <v>6</v>
      </c>
      <c r="K31" s="531">
        <v>41344.68</v>
      </c>
      <c r="L31" s="531">
        <v>1</v>
      </c>
      <c r="M31" s="531">
        <v>6890.78</v>
      </c>
      <c r="N31" s="531"/>
      <c r="O31" s="531"/>
      <c r="P31" s="545"/>
      <c r="Q31" s="532"/>
    </row>
    <row r="32" spans="1:17" ht="14.4" customHeight="1" x14ac:dyDescent="0.3">
      <c r="A32" s="526" t="s">
        <v>2181</v>
      </c>
      <c r="B32" s="527" t="s">
        <v>1849</v>
      </c>
      <c r="C32" s="527" t="s">
        <v>1825</v>
      </c>
      <c r="D32" s="527" t="s">
        <v>2185</v>
      </c>
      <c r="E32" s="527" t="s">
        <v>2186</v>
      </c>
      <c r="F32" s="531"/>
      <c r="G32" s="531"/>
      <c r="H32" s="531"/>
      <c r="I32" s="531"/>
      <c r="J32" s="531"/>
      <c r="K32" s="531"/>
      <c r="L32" s="531"/>
      <c r="M32" s="531"/>
      <c r="N32" s="531">
        <v>4</v>
      </c>
      <c r="O32" s="531">
        <v>76787.199999999997</v>
      </c>
      <c r="P32" s="545"/>
      <c r="Q32" s="532">
        <v>19196.8</v>
      </c>
    </row>
    <row r="33" spans="1:17" ht="14.4" customHeight="1" x14ac:dyDescent="0.3">
      <c r="A33" s="526" t="s">
        <v>2181</v>
      </c>
      <c r="B33" s="527" t="s">
        <v>1849</v>
      </c>
      <c r="C33" s="527" t="s">
        <v>1825</v>
      </c>
      <c r="D33" s="527" t="s">
        <v>2054</v>
      </c>
      <c r="E33" s="527" t="s">
        <v>2055</v>
      </c>
      <c r="F33" s="531">
        <v>2</v>
      </c>
      <c r="G33" s="531">
        <v>2005.6</v>
      </c>
      <c r="H33" s="531"/>
      <c r="I33" s="531">
        <v>1002.8</v>
      </c>
      <c r="J33" s="531"/>
      <c r="K33" s="531"/>
      <c r="L33" s="531"/>
      <c r="M33" s="531"/>
      <c r="N33" s="531">
        <v>8</v>
      </c>
      <c r="O33" s="531">
        <v>8022.4</v>
      </c>
      <c r="P33" s="545"/>
      <c r="Q33" s="532">
        <v>1002.8</v>
      </c>
    </row>
    <row r="34" spans="1:17" ht="14.4" customHeight="1" x14ac:dyDescent="0.3">
      <c r="A34" s="526" t="s">
        <v>2181</v>
      </c>
      <c r="B34" s="527" t="s">
        <v>1849</v>
      </c>
      <c r="C34" s="527" t="s">
        <v>1825</v>
      </c>
      <c r="D34" s="527" t="s">
        <v>2056</v>
      </c>
      <c r="E34" s="527" t="s">
        <v>2057</v>
      </c>
      <c r="F34" s="531">
        <v>5</v>
      </c>
      <c r="G34" s="531">
        <v>38250</v>
      </c>
      <c r="H34" s="531">
        <v>1.6666666666666667</v>
      </c>
      <c r="I34" s="531">
        <v>7650</v>
      </c>
      <c r="J34" s="531">
        <v>3</v>
      </c>
      <c r="K34" s="531">
        <v>22950</v>
      </c>
      <c r="L34" s="531">
        <v>1</v>
      </c>
      <c r="M34" s="531">
        <v>7650</v>
      </c>
      <c r="N34" s="531"/>
      <c r="O34" s="531"/>
      <c r="P34" s="545"/>
      <c r="Q34" s="532"/>
    </row>
    <row r="35" spans="1:17" ht="14.4" customHeight="1" x14ac:dyDescent="0.3">
      <c r="A35" s="526" t="s">
        <v>2181</v>
      </c>
      <c r="B35" s="527" t="s">
        <v>1849</v>
      </c>
      <c r="C35" s="527" t="s">
        <v>1825</v>
      </c>
      <c r="D35" s="527" t="s">
        <v>2060</v>
      </c>
      <c r="E35" s="527" t="s">
        <v>2061</v>
      </c>
      <c r="F35" s="531">
        <v>1</v>
      </c>
      <c r="G35" s="531">
        <v>13284.52</v>
      </c>
      <c r="H35" s="531"/>
      <c r="I35" s="531">
        <v>13284.52</v>
      </c>
      <c r="J35" s="531"/>
      <c r="K35" s="531"/>
      <c r="L35" s="531"/>
      <c r="M35" s="531"/>
      <c r="N35" s="531"/>
      <c r="O35" s="531"/>
      <c r="P35" s="545"/>
      <c r="Q35" s="532"/>
    </row>
    <row r="36" spans="1:17" ht="14.4" customHeight="1" x14ac:dyDescent="0.3">
      <c r="A36" s="526" t="s">
        <v>2181</v>
      </c>
      <c r="B36" s="527" t="s">
        <v>1849</v>
      </c>
      <c r="C36" s="527" t="s">
        <v>1825</v>
      </c>
      <c r="D36" s="527" t="s">
        <v>2187</v>
      </c>
      <c r="E36" s="527" t="s">
        <v>2188</v>
      </c>
      <c r="F36" s="531">
        <v>1</v>
      </c>
      <c r="G36" s="531">
        <v>797</v>
      </c>
      <c r="H36" s="531">
        <v>0.5</v>
      </c>
      <c r="I36" s="531">
        <v>797</v>
      </c>
      <c r="J36" s="531">
        <v>2</v>
      </c>
      <c r="K36" s="531">
        <v>1594</v>
      </c>
      <c r="L36" s="531">
        <v>1</v>
      </c>
      <c r="M36" s="531">
        <v>797</v>
      </c>
      <c r="N36" s="531"/>
      <c r="O36" s="531"/>
      <c r="P36" s="545"/>
      <c r="Q36" s="532"/>
    </row>
    <row r="37" spans="1:17" ht="14.4" customHeight="1" x14ac:dyDescent="0.3">
      <c r="A37" s="526" t="s">
        <v>2181</v>
      </c>
      <c r="B37" s="527" t="s">
        <v>1849</v>
      </c>
      <c r="C37" s="527" t="s">
        <v>1825</v>
      </c>
      <c r="D37" s="527" t="s">
        <v>2189</v>
      </c>
      <c r="E37" s="527" t="s">
        <v>2190</v>
      </c>
      <c r="F37" s="531"/>
      <c r="G37" s="531"/>
      <c r="H37" s="531"/>
      <c r="I37" s="531"/>
      <c r="J37" s="531">
        <v>2</v>
      </c>
      <c r="K37" s="531">
        <v>10518.46</v>
      </c>
      <c r="L37" s="531">
        <v>1</v>
      </c>
      <c r="M37" s="531">
        <v>5259.23</v>
      </c>
      <c r="N37" s="531">
        <v>3</v>
      </c>
      <c r="O37" s="531">
        <v>15777.689999999999</v>
      </c>
      <c r="P37" s="545">
        <v>1.5</v>
      </c>
      <c r="Q37" s="532">
        <v>5259.23</v>
      </c>
    </row>
    <row r="38" spans="1:17" ht="14.4" customHeight="1" x14ac:dyDescent="0.3">
      <c r="A38" s="526" t="s">
        <v>2181</v>
      </c>
      <c r="B38" s="527" t="s">
        <v>1849</v>
      </c>
      <c r="C38" s="527" t="s">
        <v>1825</v>
      </c>
      <c r="D38" s="527" t="s">
        <v>2064</v>
      </c>
      <c r="E38" s="527" t="s">
        <v>2065</v>
      </c>
      <c r="F38" s="531">
        <v>1</v>
      </c>
      <c r="G38" s="531">
        <v>1497.44</v>
      </c>
      <c r="H38" s="531"/>
      <c r="I38" s="531">
        <v>1497.44</v>
      </c>
      <c r="J38" s="531"/>
      <c r="K38" s="531"/>
      <c r="L38" s="531"/>
      <c r="M38" s="531"/>
      <c r="N38" s="531"/>
      <c r="O38" s="531"/>
      <c r="P38" s="545"/>
      <c r="Q38" s="532"/>
    </row>
    <row r="39" spans="1:17" ht="14.4" customHeight="1" x14ac:dyDescent="0.3">
      <c r="A39" s="526" t="s">
        <v>2181</v>
      </c>
      <c r="B39" s="527" t="s">
        <v>1849</v>
      </c>
      <c r="C39" s="527" t="s">
        <v>1825</v>
      </c>
      <c r="D39" s="527" t="s">
        <v>2191</v>
      </c>
      <c r="E39" s="527" t="s">
        <v>2192</v>
      </c>
      <c r="F39" s="531"/>
      <c r="G39" s="531"/>
      <c r="H39" s="531"/>
      <c r="I39" s="531"/>
      <c r="J39" s="531"/>
      <c r="K39" s="531"/>
      <c r="L39" s="531"/>
      <c r="M39" s="531"/>
      <c r="N39" s="531">
        <v>6</v>
      </c>
      <c r="O39" s="531">
        <v>121873.2</v>
      </c>
      <c r="P39" s="545"/>
      <c r="Q39" s="532">
        <v>20312.2</v>
      </c>
    </row>
    <row r="40" spans="1:17" ht="14.4" customHeight="1" x14ac:dyDescent="0.3">
      <c r="A40" s="526" t="s">
        <v>2181</v>
      </c>
      <c r="B40" s="527" t="s">
        <v>1849</v>
      </c>
      <c r="C40" s="527" t="s">
        <v>1825</v>
      </c>
      <c r="D40" s="527" t="s">
        <v>2066</v>
      </c>
      <c r="E40" s="527" t="s">
        <v>2067</v>
      </c>
      <c r="F40" s="531">
        <v>1</v>
      </c>
      <c r="G40" s="531">
        <v>605.65</v>
      </c>
      <c r="H40" s="531"/>
      <c r="I40" s="531">
        <v>605.65</v>
      </c>
      <c r="J40" s="531"/>
      <c r="K40" s="531"/>
      <c r="L40" s="531"/>
      <c r="M40" s="531"/>
      <c r="N40" s="531">
        <v>1</v>
      </c>
      <c r="O40" s="531">
        <v>605.65</v>
      </c>
      <c r="P40" s="545"/>
      <c r="Q40" s="532">
        <v>605.65</v>
      </c>
    </row>
    <row r="41" spans="1:17" ht="14.4" customHeight="1" x14ac:dyDescent="0.3">
      <c r="A41" s="526" t="s">
        <v>2181</v>
      </c>
      <c r="B41" s="527" t="s">
        <v>1849</v>
      </c>
      <c r="C41" s="527" t="s">
        <v>1825</v>
      </c>
      <c r="D41" s="527" t="s">
        <v>2070</v>
      </c>
      <c r="E41" s="527" t="s">
        <v>2071</v>
      </c>
      <c r="F41" s="531"/>
      <c r="G41" s="531"/>
      <c r="H41" s="531"/>
      <c r="I41" s="531"/>
      <c r="J41" s="531">
        <v>1</v>
      </c>
      <c r="K41" s="531">
        <v>831.16</v>
      </c>
      <c r="L41" s="531">
        <v>1</v>
      </c>
      <c r="M41" s="531">
        <v>831.16</v>
      </c>
      <c r="N41" s="531">
        <v>6</v>
      </c>
      <c r="O41" s="531">
        <v>4986.96</v>
      </c>
      <c r="P41" s="545">
        <v>6</v>
      </c>
      <c r="Q41" s="532">
        <v>831.16</v>
      </c>
    </row>
    <row r="42" spans="1:17" ht="14.4" customHeight="1" x14ac:dyDescent="0.3">
      <c r="A42" s="526" t="s">
        <v>2181</v>
      </c>
      <c r="B42" s="527" t="s">
        <v>1849</v>
      </c>
      <c r="C42" s="527" t="s">
        <v>1825</v>
      </c>
      <c r="D42" s="527" t="s">
        <v>2072</v>
      </c>
      <c r="E42" s="527" t="s">
        <v>2071</v>
      </c>
      <c r="F42" s="531">
        <v>4</v>
      </c>
      <c r="G42" s="531">
        <v>3552.24</v>
      </c>
      <c r="H42" s="531">
        <v>1.3333333333333333</v>
      </c>
      <c r="I42" s="531">
        <v>888.06</v>
      </c>
      <c r="J42" s="531">
        <v>3</v>
      </c>
      <c r="K42" s="531">
        <v>2664.18</v>
      </c>
      <c r="L42" s="531">
        <v>1</v>
      </c>
      <c r="M42" s="531">
        <v>888.06</v>
      </c>
      <c r="N42" s="531">
        <v>4</v>
      </c>
      <c r="O42" s="531">
        <v>3552.24</v>
      </c>
      <c r="P42" s="545">
        <v>1.3333333333333333</v>
      </c>
      <c r="Q42" s="532">
        <v>888.06</v>
      </c>
    </row>
    <row r="43" spans="1:17" ht="14.4" customHeight="1" x14ac:dyDescent="0.3">
      <c r="A43" s="526" t="s">
        <v>2181</v>
      </c>
      <c r="B43" s="527" t="s">
        <v>1849</v>
      </c>
      <c r="C43" s="527" t="s">
        <v>1825</v>
      </c>
      <c r="D43" s="527" t="s">
        <v>2073</v>
      </c>
      <c r="E43" s="527" t="s">
        <v>2074</v>
      </c>
      <c r="F43" s="531">
        <v>2</v>
      </c>
      <c r="G43" s="531">
        <v>1776.12</v>
      </c>
      <c r="H43" s="531"/>
      <c r="I43" s="531">
        <v>888.06</v>
      </c>
      <c r="J43" s="531"/>
      <c r="K43" s="531"/>
      <c r="L43" s="531"/>
      <c r="M43" s="531"/>
      <c r="N43" s="531"/>
      <c r="O43" s="531"/>
      <c r="P43" s="545"/>
      <c r="Q43" s="532"/>
    </row>
    <row r="44" spans="1:17" ht="14.4" customHeight="1" x14ac:dyDescent="0.3">
      <c r="A44" s="526" t="s">
        <v>2181</v>
      </c>
      <c r="B44" s="527" t="s">
        <v>1849</v>
      </c>
      <c r="C44" s="527" t="s">
        <v>1825</v>
      </c>
      <c r="D44" s="527" t="s">
        <v>2079</v>
      </c>
      <c r="E44" s="527" t="s">
        <v>2080</v>
      </c>
      <c r="F44" s="531">
        <v>8</v>
      </c>
      <c r="G44" s="531">
        <v>9170.64</v>
      </c>
      <c r="H44" s="531">
        <v>1.1428571428571428</v>
      </c>
      <c r="I44" s="531">
        <v>1146.33</v>
      </c>
      <c r="J44" s="531">
        <v>7</v>
      </c>
      <c r="K44" s="531">
        <v>8024.3099999999995</v>
      </c>
      <c r="L44" s="531">
        <v>1</v>
      </c>
      <c r="M44" s="531">
        <v>1146.33</v>
      </c>
      <c r="N44" s="531">
        <v>4</v>
      </c>
      <c r="O44" s="531">
        <v>4585.32</v>
      </c>
      <c r="P44" s="545">
        <v>0.5714285714285714</v>
      </c>
      <c r="Q44" s="532">
        <v>1146.33</v>
      </c>
    </row>
    <row r="45" spans="1:17" ht="14.4" customHeight="1" x14ac:dyDescent="0.3">
      <c r="A45" s="526" t="s">
        <v>2181</v>
      </c>
      <c r="B45" s="527" t="s">
        <v>1849</v>
      </c>
      <c r="C45" s="527" t="s">
        <v>1825</v>
      </c>
      <c r="D45" s="527" t="s">
        <v>2081</v>
      </c>
      <c r="E45" s="527" t="s">
        <v>2082</v>
      </c>
      <c r="F45" s="531">
        <v>1</v>
      </c>
      <c r="G45" s="531">
        <v>359.1</v>
      </c>
      <c r="H45" s="531">
        <v>0.2</v>
      </c>
      <c r="I45" s="531">
        <v>359.1</v>
      </c>
      <c r="J45" s="531">
        <v>5</v>
      </c>
      <c r="K45" s="531">
        <v>1795.5</v>
      </c>
      <c r="L45" s="531">
        <v>1</v>
      </c>
      <c r="M45" s="531">
        <v>359.1</v>
      </c>
      <c r="N45" s="531">
        <v>3</v>
      </c>
      <c r="O45" s="531">
        <v>1077.3000000000002</v>
      </c>
      <c r="P45" s="545">
        <v>0.60000000000000009</v>
      </c>
      <c r="Q45" s="532">
        <v>359.10000000000008</v>
      </c>
    </row>
    <row r="46" spans="1:17" ht="14.4" customHeight="1" x14ac:dyDescent="0.3">
      <c r="A46" s="526" t="s">
        <v>2181</v>
      </c>
      <c r="B46" s="527" t="s">
        <v>1849</v>
      </c>
      <c r="C46" s="527" t="s">
        <v>1825</v>
      </c>
      <c r="D46" s="527" t="s">
        <v>2193</v>
      </c>
      <c r="E46" s="527" t="s">
        <v>2194</v>
      </c>
      <c r="F46" s="531"/>
      <c r="G46" s="531"/>
      <c r="H46" s="531"/>
      <c r="I46" s="531"/>
      <c r="J46" s="531"/>
      <c r="K46" s="531"/>
      <c r="L46" s="531"/>
      <c r="M46" s="531"/>
      <c r="N46" s="531">
        <v>1</v>
      </c>
      <c r="O46" s="531">
        <v>13078</v>
      </c>
      <c r="P46" s="545"/>
      <c r="Q46" s="532">
        <v>13078</v>
      </c>
    </row>
    <row r="47" spans="1:17" ht="14.4" customHeight="1" x14ac:dyDescent="0.3">
      <c r="A47" s="526" t="s">
        <v>2181</v>
      </c>
      <c r="B47" s="527" t="s">
        <v>1849</v>
      </c>
      <c r="C47" s="527" t="s">
        <v>1825</v>
      </c>
      <c r="D47" s="527" t="s">
        <v>2083</v>
      </c>
      <c r="E47" s="527" t="s">
        <v>2084</v>
      </c>
      <c r="F47" s="531"/>
      <c r="G47" s="531"/>
      <c r="H47" s="531"/>
      <c r="I47" s="531"/>
      <c r="J47" s="531"/>
      <c r="K47" s="531"/>
      <c r="L47" s="531"/>
      <c r="M47" s="531"/>
      <c r="N47" s="531">
        <v>2</v>
      </c>
      <c r="O47" s="531">
        <v>33663.379999999997</v>
      </c>
      <c r="P47" s="545"/>
      <c r="Q47" s="532">
        <v>16831.689999999999</v>
      </c>
    </row>
    <row r="48" spans="1:17" ht="14.4" customHeight="1" x14ac:dyDescent="0.3">
      <c r="A48" s="526" t="s">
        <v>2181</v>
      </c>
      <c r="B48" s="527" t="s">
        <v>1849</v>
      </c>
      <c r="C48" s="527" t="s">
        <v>1825</v>
      </c>
      <c r="D48" s="527" t="s">
        <v>2195</v>
      </c>
      <c r="E48" s="527" t="s">
        <v>2196</v>
      </c>
      <c r="F48" s="531">
        <v>2</v>
      </c>
      <c r="G48" s="531">
        <v>10401.36</v>
      </c>
      <c r="H48" s="531">
        <v>0.66666666666666663</v>
      </c>
      <c r="I48" s="531">
        <v>5200.68</v>
      </c>
      <c r="J48" s="531">
        <v>3</v>
      </c>
      <c r="K48" s="531">
        <v>15602.04</v>
      </c>
      <c r="L48" s="531">
        <v>1</v>
      </c>
      <c r="M48" s="531">
        <v>5200.68</v>
      </c>
      <c r="N48" s="531">
        <v>4</v>
      </c>
      <c r="O48" s="531">
        <v>20802.72</v>
      </c>
      <c r="P48" s="545">
        <v>1.3333333333333333</v>
      </c>
      <c r="Q48" s="532">
        <v>5200.68</v>
      </c>
    </row>
    <row r="49" spans="1:17" ht="14.4" customHeight="1" x14ac:dyDescent="0.3">
      <c r="A49" s="526" t="s">
        <v>2181</v>
      </c>
      <c r="B49" s="527" t="s">
        <v>1849</v>
      </c>
      <c r="C49" s="527" t="s">
        <v>1825</v>
      </c>
      <c r="D49" s="527" t="s">
        <v>2085</v>
      </c>
      <c r="E49" s="527" t="s">
        <v>2086</v>
      </c>
      <c r="F49" s="531">
        <v>7</v>
      </c>
      <c r="G49" s="531">
        <v>46109.91</v>
      </c>
      <c r="H49" s="531">
        <v>1.0000000000000002</v>
      </c>
      <c r="I49" s="531">
        <v>6587.13</v>
      </c>
      <c r="J49" s="531">
        <v>7</v>
      </c>
      <c r="K49" s="531">
        <v>46109.909999999996</v>
      </c>
      <c r="L49" s="531">
        <v>1</v>
      </c>
      <c r="M49" s="531">
        <v>6587.1299999999992</v>
      </c>
      <c r="N49" s="531">
        <v>5</v>
      </c>
      <c r="O49" s="531">
        <v>32935.65</v>
      </c>
      <c r="P49" s="545">
        <v>0.71428571428571441</v>
      </c>
      <c r="Q49" s="532">
        <v>6587.13</v>
      </c>
    </row>
    <row r="50" spans="1:17" ht="14.4" customHeight="1" x14ac:dyDescent="0.3">
      <c r="A50" s="526" t="s">
        <v>2181</v>
      </c>
      <c r="B50" s="527" t="s">
        <v>1849</v>
      </c>
      <c r="C50" s="527" t="s">
        <v>1825</v>
      </c>
      <c r="D50" s="527" t="s">
        <v>2091</v>
      </c>
      <c r="E50" s="527" t="s">
        <v>2092</v>
      </c>
      <c r="F50" s="531">
        <v>1</v>
      </c>
      <c r="G50" s="531">
        <v>26449.24</v>
      </c>
      <c r="H50" s="531"/>
      <c r="I50" s="531">
        <v>26449.24</v>
      </c>
      <c r="J50" s="531"/>
      <c r="K50" s="531"/>
      <c r="L50" s="531"/>
      <c r="M50" s="531"/>
      <c r="N50" s="531"/>
      <c r="O50" s="531"/>
      <c r="P50" s="545"/>
      <c r="Q50" s="532"/>
    </row>
    <row r="51" spans="1:17" ht="14.4" customHeight="1" x14ac:dyDescent="0.3">
      <c r="A51" s="526" t="s">
        <v>2181</v>
      </c>
      <c r="B51" s="527" t="s">
        <v>1849</v>
      </c>
      <c r="C51" s="527" t="s">
        <v>1825</v>
      </c>
      <c r="D51" s="527" t="s">
        <v>1830</v>
      </c>
      <c r="E51" s="527" t="s">
        <v>1831</v>
      </c>
      <c r="F51" s="531"/>
      <c r="G51" s="531"/>
      <c r="H51" s="531"/>
      <c r="I51" s="531"/>
      <c r="J51" s="531">
        <v>1</v>
      </c>
      <c r="K51" s="531">
        <v>511</v>
      </c>
      <c r="L51" s="531">
        <v>1</v>
      </c>
      <c r="M51" s="531">
        <v>511</v>
      </c>
      <c r="N51" s="531"/>
      <c r="O51" s="531"/>
      <c r="P51" s="545"/>
      <c r="Q51" s="532"/>
    </row>
    <row r="52" spans="1:17" ht="14.4" customHeight="1" x14ac:dyDescent="0.3">
      <c r="A52" s="526" t="s">
        <v>2181</v>
      </c>
      <c r="B52" s="527" t="s">
        <v>1849</v>
      </c>
      <c r="C52" s="527" t="s">
        <v>1825</v>
      </c>
      <c r="D52" s="527" t="s">
        <v>2095</v>
      </c>
      <c r="E52" s="527" t="s">
        <v>2096</v>
      </c>
      <c r="F52" s="531"/>
      <c r="G52" s="531"/>
      <c r="H52" s="531"/>
      <c r="I52" s="531"/>
      <c r="J52" s="531"/>
      <c r="K52" s="531"/>
      <c r="L52" s="531"/>
      <c r="M52" s="531"/>
      <c r="N52" s="531">
        <v>1</v>
      </c>
      <c r="O52" s="531">
        <v>4360</v>
      </c>
      <c r="P52" s="545"/>
      <c r="Q52" s="532">
        <v>4360</v>
      </c>
    </row>
    <row r="53" spans="1:17" ht="14.4" customHeight="1" x14ac:dyDescent="0.3">
      <c r="A53" s="526" t="s">
        <v>2181</v>
      </c>
      <c r="B53" s="527" t="s">
        <v>1849</v>
      </c>
      <c r="C53" s="527" t="s">
        <v>1825</v>
      </c>
      <c r="D53" s="527" t="s">
        <v>1883</v>
      </c>
      <c r="E53" s="527" t="s">
        <v>1884</v>
      </c>
      <c r="F53" s="531">
        <v>2</v>
      </c>
      <c r="G53" s="531">
        <v>66250.52</v>
      </c>
      <c r="H53" s="531">
        <v>0.83333327044075001</v>
      </c>
      <c r="I53" s="531">
        <v>33125.26</v>
      </c>
      <c r="J53" s="531">
        <v>3</v>
      </c>
      <c r="K53" s="531">
        <v>79500.63</v>
      </c>
      <c r="L53" s="531">
        <v>1</v>
      </c>
      <c r="M53" s="531">
        <v>26500.210000000003</v>
      </c>
      <c r="N53" s="531">
        <v>1</v>
      </c>
      <c r="O53" s="531">
        <v>26500.21</v>
      </c>
      <c r="P53" s="545">
        <v>0.33333333333333331</v>
      </c>
      <c r="Q53" s="532">
        <v>26500.21</v>
      </c>
    </row>
    <row r="54" spans="1:17" ht="14.4" customHeight="1" x14ac:dyDescent="0.3">
      <c r="A54" s="526" t="s">
        <v>2181</v>
      </c>
      <c r="B54" s="527" t="s">
        <v>1849</v>
      </c>
      <c r="C54" s="527" t="s">
        <v>1825</v>
      </c>
      <c r="D54" s="527" t="s">
        <v>2099</v>
      </c>
      <c r="E54" s="527" t="s">
        <v>2100</v>
      </c>
      <c r="F54" s="531">
        <v>3</v>
      </c>
      <c r="G54" s="531">
        <v>1142.58</v>
      </c>
      <c r="H54" s="531"/>
      <c r="I54" s="531">
        <v>380.85999999999996</v>
      </c>
      <c r="J54" s="531"/>
      <c r="K54" s="531"/>
      <c r="L54" s="531"/>
      <c r="M54" s="531"/>
      <c r="N54" s="531">
        <v>1</v>
      </c>
      <c r="O54" s="531">
        <v>380.86</v>
      </c>
      <c r="P54" s="545"/>
      <c r="Q54" s="532">
        <v>380.86</v>
      </c>
    </row>
    <row r="55" spans="1:17" ht="14.4" customHeight="1" x14ac:dyDescent="0.3">
      <c r="A55" s="526" t="s">
        <v>2181</v>
      </c>
      <c r="B55" s="527" t="s">
        <v>1849</v>
      </c>
      <c r="C55" s="527" t="s">
        <v>1825</v>
      </c>
      <c r="D55" s="527" t="s">
        <v>2107</v>
      </c>
      <c r="E55" s="527" t="s">
        <v>2108</v>
      </c>
      <c r="F55" s="531">
        <v>1</v>
      </c>
      <c r="G55" s="531">
        <v>310</v>
      </c>
      <c r="H55" s="531"/>
      <c r="I55" s="531">
        <v>310</v>
      </c>
      <c r="J55" s="531"/>
      <c r="K55" s="531"/>
      <c r="L55" s="531"/>
      <c r="M55" s="531"/>
      <c r="N55" s="531"/>
      <c r="O55" s="531"/>
      <c r="P55" s="545"/>
      <c r="Q55" s="532"/>
    </row>
    <row r="56" spans="1:17" ht="14.4" customHeight="1" x14ac:dyDescent="0.3">
      <c r="A56" s="526" t="s">
        <v>2181</v>
      </c>
      <c r="B56" s="527" t="s">
        <v>1849</v>
      </c>
      <c r="C56" s="527" t="s">
        <v>1825</v>
      </c>
      <c r="D56" s="527" t="s">
        <v>2109</v>
      </c>
      <c r="E56" s="527" t="s">
        <v>2110</v>
      </c>
      <c r="F56" s="531">
        <v>1</v>
      </c>
      <c r="G56" s="531">
        <v>658.4</v>
      </c>
      <c r="H56" s="531"/>
      <c r="I56" s="531">
        <v>658.4</v>
      </c>
      <c r="J56" s="531"/>
      <c r="K56" s="531"/>
      <c r="L56" s="531"/>
      <c r="M56" s="531"/>
      <c r="N56" s="531"/>
      <c r="O56" s="531"/>
      <c r="P56" s="545"/>
      <c r="Q56" s="532"/>
    </row>
    <row r="57" spans="1:17" ht="14.4" customHeight="1" x14ac:dyDescent="0.3">
      <c r="A57" s="526" t="s">
        <v>2181</v>
      </c>
      <c r="B57" s="527" t="s">
        <v>1849</v>
      </c>
      <c r="C57" s="527" t="s">
        <v>1825</v>
      </c>
      <c r="D57" s="527" t="s">
        <v>2197</v>
      </c>
      <c r="E57" s="527" t="s">
        <v>2041</v>
      </c>
      <c r="F57" s="531"/>
      <c r="G57" s="531"/>
      <c r="H57" s="531"/>
      <c r="I57" s="531"/>
      <c r="J57" s="531">
        <v>1</v>
      </c>
      <c r="K57" s="531">
        <v>8536.5499999999993</v>
      </c>
      <c r="L57" s="531">
        <v>1</v>
      </c>
      <c r="M57" s="531">
        <v>8536.5499999999993</v>
      </c>
      <c r="N57" s="531"/>
      <c r="O57" s="531"/>
      <c r="P57" s="545"/>
      <c r="Q57" s="532"/>
    </row>
    <row r="58" spans="1:17" ht="14.4" customHeight="1" x14ac:dyDescent="0.3">
      <c r="A58" s="526" t="s">
        <v>2181</v>
      </c>
      <c r="B58" s="527" t="s">
        <v>1849</v>
      </c>
      <c r="C58" s="527" t="s">
        <v>1825</v>
      </c>
      <c r="D58" s="527" t="s">
        <v>2198</v>
      </c>
      <c r="E58" s="527" t="s">
        <v>2199</v>
      </c>
      <c r="F58" s="531"/>
      <c r="G58" s="531"/>
      <c r="H58" s="531"/>
      <c r="I58" s="531"/>
      <c r="J58" s="531">
        <v>1</v>
      </c>
      <c r="K58" s="531">
        <v>44071.360000000001</v>
      </c>
      <c r="L58" s="531">
        <v>1</v>
      </c>
      <c r="M58" s="531">
        <v>44071.360000000001</v>
      </c>
      <c r="N58" s="531"/>
      <c r="O58" s="531"/>
      <c r="P58" s="545"/>
      <c r="Q58" s="532"/>
    </row>
    <row r="59" spans="1:17" ht="14.4" customHeight="1" x14ac:dyDescent="0.3">
      <c r="A59" s="526" t="s">
        <v>2181</v>
      </c>
      <c r="B59" s="527" t="s">
        <v>1849</v>
      </c>
      <c r="C59" s="527" t="s">
        <v>1825</v>
      </c>
      <c r="D59" s="527" t="s">
        <v>2200</v>
      </c>
      <c r="E59" s="527" t="s">
        <v>2201</v>
      </c>
      <c r="F59" s="531"/>
      <c r="G59" s="531"/>
      <c r="H59" s="531"/>
      <c r="I59" s="531"/>
      <c r="J59" s="531">
        <v>1</v>
      </c>
      <c r="K59" s="531">
        <v>75000</v>
      </c>
      <c r="L59" s="531">
        <v>1</v>
      </c>
      <c r="M59" s="531">
        <v>75000</v>
      </c>
      <c r="N59" s="531"/>
      <c r="O59" s="531"/>
      <c r="P59" s="545"/>
      <c r="Q59" s="532"/>
    </row>
    <row r="60" spans="1:17" ht="14.4" customHeight="1" x14ac:dyDescent="0.3">
      <c r="A60" s="526" t="s">
        <v>2181</v>
      </c>
      <c r="B60" s="527" t="s">
        <v>1849</v>
      </c>
      <c r="C60" s="527" t="s">
        <v>1825</v>
      </c>
      <c r="D60" s="527" t="s">
        <v>2115</v>
      </c>
      <c r="E60" s="527" t="s">
        <v>2116</v>
      </c>
      <c r="F60" s="531"/>
      <c r="G60" s="531"/>
      <c r="H60" s="531"/>
      <c r="I60" s="531"/>
      <c r="J60" s="531"/>
      <c r="K60" s="531"/>
      <c r="L60" s="531"/>
      <c r="M60" s="531"/>
      <c r="N60" s="531">
        <v>3</v>
      </c>
      <c r="O60" s="531">
        <v>5796.2699999999995</v>
      </c>
      <c r="P60" s="545"/>
      <c r="Q60" s="532">
        <v>1932.09</v>
      </c>
    </row>
    <row r="61" spans="1:17" ht="14.4" customHeight="1" x14ac:dyDescent="0.3">
      <c r="A61" s="526" t="s">
        <v>2181</v>
      </c>
      <c r="B61" s="527" t="s">
        <v>1849</v>
      </c>
      <c r="C61" s="527" t="s">
        <v>1825</v>
      </c>
      <c r="D61" s="527" t="s">
        <v>2202</v>
      </c>
      <c r="E61" s="527" t="s">
        <v>2203</v>
      </c>
      <c r="F61" s="531"/>
      <c r="G61" s="531"/>
      <c r="H61" s="531"/>
      <c r="I61" s="531"/>
      <c r="J61" s="531"/>
      <c r="K61" s="531"/>
      <c r="L61" s="531"/>
      <c r="M61" s="531"/>
      <c r="N61" s="531">
        <v>3</v>
      </c>
      <c r="O61" s="531">
        <v>79500</v>
      </c>
      <c r="P61" s="545"/>
      <c r="Q61" s="532">
        <v>26500</v>
      </c>
    </row>
    <row r="62" spans="1:17" ht="14.4" customHeight="1" x14ac:dyDescent="0.3">
      <c r="A62" s="526" t="s">
        <v>2181</v>
      </c>
      <c r="B62" s="527" t="s">
        <v>1849</v>
      </c>
      <c r="C62" s="527" t="s">
        <v>1832</v>
      </c>
      <c r="D62" s="527" t="s">
        <v>1891</v>
      </c>
      <c r="E62" s="527" t="s">
        <v>1892</v>
      </c>
      <c r="F62" s="531">
        <v>70</v>
      </c>
      <c r="G62" s="531">
        <v>14490</v>
      </c>
      <c r="H62" s="531">
        <v>1.0465872156013001</v>
      </c>
      <c r="I62" s="531">
        <v>207</v>
      </c>
      <c r="J62" s="531">
        <v>65</v>
      </c>
      <c r="K62" s="531">
        <v>13845</v>
      </c>
      <c r="L62" s="531">
        <v>1</v>
      </c>
      <c r="M62" s="531">
        <v>213</v>
      </c>
      <c r="N62" s="531">
        <v>82</v>
      </c>
      <c r="O62" s="531">
        <v>17466</v>
      </c>
      <c r="P62" s="545">
        <v>1.2615384615384615</v>
      </c>
      <c r="Q62" s="532">
        <v>213</v>
      </c>
    </row>
    <row r="63" spans="1:17" ht="14.4" customHeight="1" x14ac:dyDescent="0.3">
      <c r="A63" s="526" t="s">
        <v>2181</v>
      </c>
      <c r="B63" s="527" t="s">
        <v>1849</v>
      </c>
      <c r="C63" s="527" t="s">
        <v>1832</v>
      </c>
      <c r="D63" s="527" t="s">
        <v>1893</v>
      </c>
      <c r="E63" s="527" t="s">
        <v>1894</v>
      </c>
      <c r="F63" s="531">
        <v>16</v>
      </c>
      <c r="G63" s="531">
        <v>2416</v>
      </c>
      <c r="H63" s="531">
        <v>1.0391397849462365</v>
      </c>
      <c r="I63" s="531">
        <v>151</v>
      </c>
      <c r="J63" s="531">
        <v>15</v>
      </c>
      <c r="K63" s="531">
        <v>2325</v>
      </c>
      <c r="L63" s="531">
        <v>1</v>
      </c>
      <c r="M63" s="531">
        <v>155</v>
      </c>
      <c r="N63" s="531">
        <v>13</v>
      </c>
      <c r="O63" s="531">
        <v>2015</v>
      </c>
      <c r="P63" s="545">
        <v>0.8666666666666667</v>
      </c>
      <c r="Q63" s="532">
        <v>155</v>
      </c>
    </row>
    <row r="64" spans="1:17" ht="14.4" customHeight="1" x14ac:dyDescent="0.3">
      <c r="A64" s="526" t="s">
        <v>2181</v>
      </c>
      <c r="B64" s="527" t="s">
        <v>1849</v>
      </c>
      <c r="C64" s="527" t="s">
        <v>1832</v>
      </c>
      <c r="D64" s="527" t="s">
        <v>1895</v>
      </c>
      <c r="E64" s="527" t="s">
        <v>1896</v>
      </c>
      <c r="F64" s="531">
        <v>15</v>
      </c>
      <c r="G64" s="531">
        <v>2745</v>
      </c>
      <c r="H64" s="531">
        <v>0.86347908147216101</v>
      </c>
      <c r="I64" s="531">
        <v>183</v>
      </c>
      <c r="J64" s="531">
        <v>17</v>
      </c>
      <c r="K64" s="531">
        <v>3179</v>
      </c>
      <c r="L64" s="531">
        <v>1</v>
      </c>
      <c r="M64" s="531">
        <v>187</v>
      </c>
      <c r="N64" s="531">
        <v>22</v>
      </c>
      <c r="O64" s="531">
        <v>4114</v>
      </c>
      <c r="P64" s="545">
        <v>1.2941176470588236</v>
      </c>
      <c r="Q64" s="532">
        <v>187</v>
      </c>
    </row>
    <row r="65" spans="1:17" ht="14.4" customHeight="1" x14ac:dyDescent="0.3">
      <c r="A65" s="526" t="s">
        <v>2181</v>
      </c>
      <c r="B65" s="527" t="s">
        <v>1849</v>
      </c>
      <c r="C65" s="527" t="s">
        <v>1832</v>
      </c>
      <c r="D65" s="527" t="s">
        <v>1897</v>
      </c>
      <c r="E65" s="527" t="s">
        <v>1898</v>
      </c>
      <c r="F65" s="531">
        <v>12</v>
      </c>
      <c r="G65" s="531">
        <v>1500</v>
      </c>
      <c r="H65" s="531">
        <v>1.46484375</v>
      </c>
      <c r="I65" s="531">
        <v>125</v>
      </c>
      <c r="J65" s="531">
        <v>8</v>
      </c>
      <c r="K65" s="531">
        <v>1024</v>
      </c>
      <c r="L65" s="531">
        <v>1</v>
      </c>
      <c r="M65" s="531">
        <v>128</v>
      </c>
      <c r="N65" s="531">
        <v>9</v>
      </c>
      <c r="O65" s="531">
        <v>1152</v>
      </c>
      <c r="P65" s="545">
        <v>1.125</v>
      </c>
      <c r="Q65" s="532">
        <v>128</v>
      </c>
    </row>
    <row r="66" spans="1:17" ht="14.4" customHeight="1" x14ac:dyDescent="0.3">
      <c r="A66" s="526" t="s">
        <v>2181</v>
      </c>
      <c r="B66" s="527" t="s">
        <v>1849</v>
      </c>
      <c r="C66" s="527" t="s">
        <v>1832</v>
      </c>
      <c r="D66" s="527" t="s">
        <v>1899</v>
      </c>
      <c r="E66" s="527" t="s">
        <v>1900</v>
      </c>
      <c r="F66" s="531">
        <v>21</v>
      </c>
      <c r="G66" s="531">
        <v>4599</v>
      </c>
      <c r="H66" s="531">
        <v>1.8748471259682022</v>
      </c>
      <c r="I66" s="531">
        <v>219</v>
      </c>
      <c r="J66" s="531">
        <v>11</v>
      </c>
      <c r="K66" s="531">
        <v>2453</v>
      </c>
      <c r="L66" s="531">
        <v>1</v>
      </c>
      <c r="M66" s="531">
        <v>223</v>
      </c>
      <c r="N66" s="531">
        <v>16</v>
      </c>
      <c r="O66" s="531">
        <v>3568</v>
      </c>
      <c r="P66" s="545">
        <v>1.4545454545454546</v>
      </c>
      <c r="Q66" s="532">
        <v>223</v>
      </c>
    </row>
    <row r="67" spans="1:17" ht="14.4" customHeight="1" x14ac:dyDescent="0.3">
      <c r="A67" s="526" t="s">
        <v>2181</v>
      </c>
      <c r="B67" s="527" t="s">
        <v>1849</v>
      </c>
      <c r="C67" s="527" t="s">
        <v>1832</v>
      </c>
      <c r="D67" s="527" t="s">
        <v>1901</v>
      </c>
      <c r="E67" s="527" t="s">
        <v>1902</v>
      </c>
      <c r="F67" s="531">
        <v>4</v>
      </c>
      <c r="G67" s="531">
        <v>876</v>
      </c>
      <c r="H67" s="531">
        <v>1.3094170403587444</v>
      </c>
      <c r="I67" s="531">
        <v>219</v>
      </c>
      <c r="J67" s="531">
        <v>3</v>
      </c>
      <c r="K67" s="531">
        <v>669</v>
      </c>
      <c r="L67" s="531">
        <v>1</v>
      </c>
      <c r="M67" s="531">
        <v>223</v>
      </c>
      <c r="N67" s="531">
        <v>5</v>
      </c>
      <c r="O67" s="531">
        <v>1115</v>
      </c>
      <c r="P67" s="545">
        <v>1.6666666666666667</v>
      </c>
      <c r="Q67" s="532">
        <v>223</v>
      </c>
    </row>
    <row r="68" spans="1:17" ht="14.4" customHeight="1" x14ac:dyDescent="0.3">
      <c r="A68" s="526" t="s">
        <v>2181</v>
      </c>
      <c r="B68" s="527" t="s">
        <v>1849</v>
      </c>
      <c r="C68" s="527" t="s">
        <v>1832</v>
      </c>
      <c r="D68" s="527" t="s">
        <v>1905</v>
      </c>
      <c r="E68" s="527" t="s">
        <v>1906</v>
      </c>
      <c r="F68" s="531">
        <v>25</v>
      </c>
      <c r="G68" s="531">
        <v>5525</v>
      </c>
      <c r="H68" s="531">
        <v>0.98222222222222222</v>
      </c>
      <c r="I68" s="531">
        <v>221</v>
      </c>
      <c r="J68" s="531">
        <v>25</v>
      </c>
      <c r="K68" s="531">
        <v>5625</v>
      </c>
      <c r="L68" s="531">
        <v>1</v>
      </c>
      <c r="M68" s="531">
        <v>225</v>
      </c>
      <c r="N68" s="531">
        <v>11</v>
      </c>
      <c r="O68" s="531">
        <v>2475</v>
      </c>
      <c r="P68" s="545">
        <v>0.44</v>
      </c>
      <c r="Q68" s="532">
        <v>225</v>
      </c>
    </row>
    <row r="69" spans="1:17" ht="14.4" customHeight="1" x14ac:dyDescent="0.3">
      <c r="A69" s="526" t="s">
        <v>2181</v>
      </c>
      <c r="B69" s="527" t="s">
        <v>1849</v>
      </c>
      <c r="C69" s="527" t="s">
        <v>1832</v>
      </c>
      <c r="D69" s="527" t="s">
        <v>1907</v>
      </c>
      <c r="E69" s="527" t="s">
        <v>1908</v>
      </c>
      <c r="F69" s="531"/>
      <c r="G69" s="531"/>
      <c r="H69" s="531"/>
      <c r="I69" s="531"/>
      <c r="J69" s="531"/>
      <c r="K69" s="531"/>
      <c r="L69" s="531"/>
      <c r="M69" s="531"/>
      <c r="N69" s="531">
        <v>1</v>
      </c>
      <c r="O69" s="531">
        <v>626</v>
      </c>
      <c r="P69" s="545"/>
      <c r="Q69" s="532">
        <v>626</v>
      </c>
    </row>
    <row r="70" spans="1:17" ht="14.4" customHeight="1" x14ac:dyDescent="0.3">
      <c r="A70" s="526" t="s">
        <v>2181</v>
      </c>
      <c r="B70" s="527" t="s">
        <v>1849</v>
      </c>
      <c r="C70" s="527" t="s">
        <v>1832</v>
      </c>
      <c r="D70" s="527" t="s">
        <v>1917</v>
      </c>
      <c r="E70" s="527" t="s">
        <v>1918</v>
      </c>
      <c r="F70" s="531">
        <v>1</v>
      </c>
      <c r="G70" s="531">
        <v>259</v>
      </c>
      <c r="H70" s="531"/>
      <c r="I70" s="531">
        <v>259</v>
      </c>
      <c r="J70" s="531"/>
      <c r="K70" s="531"/>
      <c r="L70" s="531"/>
      <c r="M70" s="531"/>
      <c r="N70" s="531"/>
      <c r="O70" s="531"/>
      <c r="P70" s="545"/>
      <c r="Q70" s="532"/>
    </row>
    <row r="71" spans="1:17" ht="14.4" customHeight="1" x14ac:dyDescent="0.3">
      <c r="A71" s="526" t="s">
        <v>2181</v>
      </c>
      <c r="B71" s="527" t="s">
        <v>1849</v>
      </c>
      <c r="C71" s="527" t="s">
        <v>1832</v>
      </c>
      <c r="D71" s="527" t="s">
        <v>1919</v>
      </c>
      <c r="E71" s="527" t="s">
        <v>1920</v>
      </c>
      <c r="F71" s="531">
        <v>9</v>
      </c>
      <c r="G71" s="531">
        <v>2970</v>
      </c>
      <c r="H71" s="531">
        <v>4.2550143266475642</v>
      </c>
      <c r="I71" s="531">
        <v>330</v>
      </c>
      <c r="J71" s="531">
        <v>2</v>
      </c>
      <c r="K71" s="531">
        <v>698</v>
      </c>
      <c r="L71" s="531">
        <v>1</v>
      </c>
      <c r="M71" s="531">
        <v>349</v>
      </c>
      <c r="N71" s="531"/>
      <c r="O71" s="531"/>
      <c r="P71" s="545"/>
      <c r="Q71" s="532"/>
    </row>
    <row r="72" spans="1:17" ht="14.4" customHeight="1" x14ac:dyDescent="0.3">
      <c r="A72" s="526" t="s">
        <v>2181</v>
      </c>
      <c r="B72" s="527" t="s">
        <v>1849</v>
      </c>
      <c r="C72" s="527" t="s">
        <v>1832</v>
      </c>
      <c r="D72" s="527" t="s">
        <v>2119</v>
      </c>
      <c r="E72" s="527" t="s">
        <v>2120</v>
      </c>
      <c r="F72" s="531">
        <v>1</v>
      </c>
      <c r="G72" s="531">
        <v>4505</v>
      </c>
      <c r="H72" s="531"/>
      <c r="I72" s="531">
        <v>4505</v>
      </c>
      <c r="J72" s="531"/>
      <c r="K72" s="531"/>
      <c r="L72" s="531"/>
      <c r="M72" s="531"/>
      <c r="N72" s="531"/>
      <c r="O72" s="531"/>
      <c r="P72" s="545"/>
      <c r="Q72" s="532"/>
    </row>
    <row r="73" spans="1:17" ht="14.4" customHeight="1" x14ac:dyDescent="0.3">
      <c r="A73" s="526" t="s">
        <v>2181</v>
      </c>
      <c r="B73" s="527" t="s">
        <v>1849</v>
      </c>
      <c r="C73" s="527" t="s">
        <v>1832</v>
      </c>
      <c r="D73" s="527" t="s">
        <v>2121</v>
      </c>
      <c r="E73" s="527" t="s">
        <v>2122</v>
      </c>
      <c r="F73" s="531">
        <v>5</v>
      </c>
      <c r="G73" s="531">
        <v>20695</v>
      </c>
      <c r="H73" s="531">
        <v>0.82833013128402178</v>
      </c>
      <c r="I73" s="531">
        <v>4139</v>
      </c>
      <c r="J73" s="531">
        <v>6</v>
      </c>
      <c r="K73" s="531">
        <v>24984</v>
      </c>
      <c r="L73" s="531">
        <v>1</v>
      </c>
      <c r="M73" s="531">
        <v>4164</v>
      </c>
      <c r="N73" s="531">
        <v>4</v>
      </c>
      <c r="O73" s="531">
        <v>16656</v>
      </c>
      <c r="P73" s="545">
        <v>0.66666666666666663</v>
      </c>
      <c r="Q73" s="532">
        <v>4164</v>
      </c>
    </row>
    <row r="74" spans="1:17" ht="14.4" customHeight="1" x14ac:dyDescent="0.3">
      <c r="A74" s="526" t="s">
        <v>2181</v>
      </c>
      <c r="B74" s="527" t="s">
        <v>1849</v>
      </c>
      <c r="C74" s="527" t="s">
        <v>1832</v>
      </c>
      <c r="D74" s="527" t="s">
        <v>2204</v>
      </c>
      <c r="E74" s="527" t="s">
        <v>2205</v>
      </c>
      <c r="F74" s="531"/>
      <c r="G74" s="531"/>
      <c r="H74" s="531"/>
      <c r="I74" s="531"/>
      <c r="J74" s="531">
        <v>1</v>
      </c>
      <c r="K74" s="531">
        <v>15260</v>
      </c>
      <c r="L74" s="531">
        <v>1</v>
      </c>
      <c r="M74" s="531">
        <v>15260</v>
      </c>
      <c r="N74" s="531"/>
      <c r="O74" s="531"/>
      <c r="P74" s="545"/>
      <c r="Q74" s="532"/>
    </row>
    <row r="75" spans="1:17" ht="14.4" customHeight="1" x14ac:dyDescent="0.3">
      <c r="A75" s="526" t="s">
        <v>2181</v>
      </c>
      <c r="B75" s="527" t="s">
        <v>1849</v>
      </c>
      <c r="C75" s="527" t="s">
        <v>1832</v>
      </c>
      <c r="D75" s="527" t="s">
        <v>2129</v>
      </c>
      <c r="E75" s="527" t="s">
        <v>2130</v>
      </c>
      <c r="F75" s="531">
        <v>39</v>
      </c>
      <c r="G75" s="531">
        <v>149136</v>
      </c>
      <c r="H75" s="531">
        <v>0.77272538860103623</v>
      </c>
      <c r="I75" s="531">
        <v>3824</v>
      </c>
      <c r="J75" s="531">
        <v>50</v>
      </c>
      <c r="K75" s="531">
        <v>193000</v>
      </c>
      <c r="L75" s="531">
        <v>1</v>
      </c>
      <c r="M75" s="531">
        <v>3860</v>
      </c>
      <c r="N75" s="531">
        <v>29</v>
      </c>
      <c r="O75" s="531">
        <v>111940</v>
      </c>
      <c r="P75" s="545">
        <v>0.57999999999999996</v>
      </c>
      <c r="Q75" s="532">
        <v>3860</v>
      </c>
    </row>
    <row r="76" spans="1:17" ht="14.4" customHeight="1" x14ac:dyDescent="0.3">
      <c r="A76" s="526" t="s">
        <v>2181</v>
      </c>
      <c r="B76" s="527" t="s">
        <v>1849</v>
      </c>
      <c r="C76" s="527" t="s">
        <v>1832</v>
      </c>
      <c r="D76" s="527" t="s">
        <v>2131</v>
      </c>
      <c r="E76" s="527" t="s">
        <v>2132</v>
      </c>
      <c r="F76" s="531">
        <v>1</v>
      </c>
      <c r="G76" s="531">
        <v>5162</v>
      </c>
      <c r="H76" s="531"/>
      <c r="I76" s="531">
        <v>5162</v>
      </c>
      <c r="J76" s="531"/>
      <c r="K76" s="531"/>
      <c r="L76" s="531"/>
      <c r="M76" s="531"/>
      <c r="N76" s="531"/>
      <c r="O76" s="531"/>
      <c r="P76" s="545"/>
      <c r="Q76" s="532"/>
    </row>
    <row r="77" spans="1:17" ht="14.4" customHeight="1" x14ac:dyDescent="0.3">
      <c r="A77" s="526" t="s">
        <v>2181</v>
      </c>
      <c r="B77" s="527" t="s">
        <v>1849</v>
      </c>
      <c r="C77" s="527" t="s">
        <v>1832</v>
      </c>
      <c r="D77" s="527" t="s">
        <v>2133</v>
      </c>
      <c r="E77" s="527" t="s">
        <v>2134</v>
      </c>
      <c r="F77" s="531">
        <v>11</v>
      </c>
      <c r="G77" s="531">
        <v>86383</v>
      </c>
      <c r="H77" s="531">
        <v>1.090006309148265</v>
      </c>
      <c r="I77" s="531">
        <v>7853</v>
      </c>
      <c r="J77" s="531">
        <v>10</v>
      </c>
      <c r="K77" s="531">
        <v>79250</v>
      </c>
      <c r="L77" s="531">
        <v>1</v>
      </c>
      <c r="M77" s="531">
        <v>7925</v>
      </c>
      <c r="N77" s="531">
        <v>5</v>
      </c>
      <c r="O77" s="531">
        <v>39630</v>
      </c>
      <c r="P77" s="545">
        <v>0.50006309148264982</v>
      </c>
      <c r="Q77" s="532">
        <v>7926</v>
      </c>
    </row>
    <row r="78" spans="1:17" ht="14.4" customHeight="1" x14ac:dyDescent="0.3">
      <c r="A78" s="526" t="s">
        <v>2181</v>
      </c>
      <c r="B78" s="527" t="s">
        <v>1849</v>
      </c>
      <c r="C78" s="527" t="s">
        <v>1832</v>
      </c>
      <c r="D78" s="527" t="s">
        <v>1929</v>
      </c>
      <c r="E78" s="527" t="s">
        <v>1930</v>
      </c>
      <c r="F78" s="531">
        <v>7</v>
      </c>
      <c r="G78" s="531">
        <v>8967</v>
      </c>
      <c r="H78" s="531">
        <v>1.1558391337973704</v>
      </c>
      <c r="I78" s="531">
        <v>1281</v>
      </c>
      <c r="J78" s="531">
        <v>6</v>
      </c>
      <c r="K78" s="531">
        <v>7758</v>
      </c>
      <c r="L78" s="531">
        <v>1</v>
      </c>
      <c r="M78" s="531">
        <v>1293</v>
      </c>
      <c r="N78" s="531">
        <v>8</v>
      </c>
      <c r="O78" s="531">
        <v>10352</v>
      </c>
      <c r="P78" s="545">
        <v>1.3343645269399329</v>
      </c>
      <c r="Q78" s="532">
        <v>1294</v>
      </c>
    </row>
    <row r="79" spans="1:17" ht="14.4" customHeight="1" x14ac:dyDescent="0.3">
      <c r="A79" s="526" t="s">
        <v>2181</v>
      </c>
      <c r="B79" s="527" t="s">
        <v>1849</v>
      </c>
      <c r="C79" s="527" t="s">
        <v>1832</v>
      </c>
      <c r="D79" s="527" t="s">
        <v>1931</v>
      </c>
      <c r="E79" s="527" t="s">
        <v>1932</v>
      </c>
      <c r="F79" s="531">
        <v>6</v>
      </c>
      <c r="G79" s="531">
        <v>7002</v>
      </c>
      <c r="H79" s="531">
        <v>1.4872557349192863</v>
      </c>
      <c r="I79" s="531">
        <v>1167</v>
      </c>
      <c r="J79" s="531">
        <v>4</v>
      </c>
      <c r="K79" s="531">
        <v>4708</v>
      </c>
      <c r="L79" s="531">
        <v>1</v>
      </c>
      <c r="M79" s="531">
        <v>1177</v>
      </c>
      <c r="N79" s="531">
        <v>5</v>
      </c>
      <c r="O79" s="531">
        <v>5890</v>
      </c>
      <c r="P79" s="545">
        <v>1.2510620220900595</v>
      </c>
      <c r="Q79" s="532">
        <v>1178</v>
      </c>
    </row>
    <row r="80" spans="1:17" ht="14.4" customHeight="1" x14ac:dyDescent="0.3">
      <c r="A80" s="526" t="s">
        <v>2181</v>
      </c>
      <c r="B80" s="527" t="s">
        <v>1849</v>
      </c>
      <c r="C80" s="527" t="s">
        <v>1832</v>
      </c>
      <c r="D80" s="527" t="s">
        <v>1933</v>
      </c>
      <c r="E80" s="527" t="s">
        <v>1934</v>
      </c>
      <c r="F80" s="531">
        <v>12</v>
      </c>
      <c r="G80" s="531">
        <v>60912</v>
      </c>
      <c r="H80" s="531">
        <v>1.3123909249563699</v>
      </c>
      <c r="I80" s="531">
        <v>5076</v>
      </c>
      <c r="J80" s="531">
        <v>9</v>
      </c>
      <c r="K80" s="531">
        <v>46413</v>
      </c>
      <c r="L80" s="531">
        <v>1</v>
      </c>
      <c r="M80" s="531">
        <v>5157</v>
      </c>
      <c r="N80" s="531">
        <v>4</v>
      </c>
      <c r="O80" s="531">
        <v>20628</v>
      </c>
      <c r="P80" s="545">
        <v>0.44444444444444442</v>
      </c>
      <c r="Q80" s="532">
        <v>5157</v>
      </c>
    </row>
    <row r="81" spans="1:17" ht="14.4" customHeight="1" x14ac:dyDescent="0.3">
      <c r="A81" s="526" t="s">
        <v>2181</v>
      </c>
      <c r="B81" s="527" t="s">
        <v>1849</v>
      </c>
      <c r="C81" s="527" t="s">
        <v>1832</v>
      </c>
      <c r="D81" s="527" t="s">
        <v>1935</v>
      </c>
      <c r="E81" s="527" t="s">
        <v>1936</v>
      </c>
      <c r="F81" s="531">
        <v>20</v>
      </c>
      <c r="G81" s="531">
        <v>153700</v>
      </c>
      <c r="H81" s="531">
        <v>0.85608617674252807</v>
      </c>
      <c r="I81" s="531">
        <v>7685</v>
      </c>
      <c r="J81" s="531">
        <v>23</v>
      </c>
      <c r="K81" s="531">
        <v>179538</v>
      </c>
      <c r="L81" s="531">
        <v>1</v>
      </c>
      <c r="M81" s="531">
        <v>7806</v>
      </c>
      <c r="N81" s="531">
        <v>34</v>
      </c>
      <c r="O81" s="531">
        <v>265438</v>
      </c>
      <c r="P81" s="545">
        <v>1.4784502445164811</v>
      </c>
      <c r="Q81" s="532">
        <v>7807</v>
      </c>
    </row>
    <row r="82" spans="1:17" ht="14.4" customHeight="1" x14ac:dyDescent="0.3">
      <c r="A82" s="526" t="s">
        <v>2181</v>
      </c>
      <c r="B82" s="527" t="s">
        <v>1849</v>
      </c>
      <c r="C82" s="527" t="s">
        <v>1832</v>
      </c>
      <c r="D82" s="527" t="s">
        <v>1937</v>
      </c>
      <c r="E82" s="527" t="s">
        <v>1938</v>
      </c>
      <c r="F82" s="531">
        <v>2</v>
      </c>
      <c r="G82" s="531">
        <v>11032</v>
      </c>
      <c r="H82" s="531">
        <v>0.9814946619217082</v>
      </c>
      <c r="I82" s="531">
        <v>5516</v>
      </c>
      <c r="J82" s="531">
        <v>2</v>
      </c>
      <c r="K82" s="531">
        <v>11240</v>
      </c>
      <c r="L82" s="531">
        <v>1</v>
      </c>
      <c r="M82" s="531">
        <v>5620</v>
      </c>
      <c r="N82" s="531">
        <v>1</v>
      </c>
      <c r="O82" s="531">
        <v>5620</v>
      </c>
      <c r="P82" s="545">
        <v>0.5</v>
      </c>
      <c r="Q82" s="532">
        <v>5620</v>
      </c>
    </row>
    <row r="83" spans="1:17" ht="14.4" customHeight="1" x14ac:dyDescent="0.3">
      <c r="A83" s="526" t="s">
        <v>2181</v>
      </c>
      <c r="B83" s="527" t="s">
        <v>1849</v>
      </c>
      <c r="C83" s="527" t="s">
        <v>1832</v>
      </c>
      <c r="D83" s="527" t="s">
        <v>2206</v>
      </c>
      <c r="E83" s="527" t="s">
        <v>2207</v>
      </c>
      <c r="F83" s="531"/>
      <c r="G83" s="531"/>
      <c r="H83" s="531"/>
      <c r="I83" s="531"/>
      <c r="J83" s="531">
        <v>1</v>
      </c>
      <c r="K83" s="531">
        <v>0</v>
      </c>
      <c r="L83" s="531"/>
      <c r="M83" s="531">
        <v>0</v>
      </c>
      <c r="N83" s="531"/>
      <c r="O83" s="531"/>
      <c r="P83" s="545"/>
      <c r="Q83" s="532"/>
    </row>
    <row r="84" spans="1:17" ht="14.4" customHeight="1" x14ac:dyDescent="0.3">
      <c r="A84" s="526" t="s">
        <v>2181</v>
      </c>
      <c r="B84" s="527" t="s">
        <v>1849</v>
      </c>
      <c r="C84" s="527" t="s">
        <v>1832</v>
      </c>
      <c r="D84" s="527" t="s">
        <v>2137</v>
      </c>
      <c r="E84" s="527" t="s">
        <v>2138</v>
      </c>
      <c r="F84" s="531"/>
      <c r="G84" s="531"/>
      <c r="H84" s="531"/>
      <c r="I84" s="531"/>
      <c r="J84" s="531"/>
      <c r="K84" s="531"/>
      <c r="L84" s="531"/>
      <c r="M84" s="531"/>
      <c r="N84" s="531">
        <v>4</v>
      </c>
      <c r="O84" s="531">
        <v>3204</v>
      </c>
      <c r="P84" s="545"/>
      <c r="Q84" s="532">
        <v>801</v>
      </c>
    </row>
    <row r="85" spans="1:17" ht="14.4" customHeight="1" x14ac:dyDescent="0.3">
      <c r="A85" s="526" t="s">
        <v>2181</v>
      </c>
      <c r="B85" s="527" t="s">
        <v>1849</v>
      </c>
      <c r="C85" s="527" t="s">
        <v>1832</v>
      </c>
      <c r="D85" s="527" t="s">
        <v>1941</v>
      </c>
      <c r="E85" s="527" t="s">
        <v>1942</v>
      </c>
      <c r="F85" s="531">
        <v>831</v>
      </c>
      <c r="G85" s="531">
        <v>145425</v>
      </c>
      <c r="H85" s="531">
        <v>1.0219031958849818</v>
      </c>
      <c r="I85" s="531">
        <v>175</v>
      </c>
      <c r="J85" s="531">
        <v>804</v>
      </c>
      <c r="K85" s="531">
        <v>142308</v>
      </c>
      <c r="L85" s="531">
        <v>1</v>
      </c>
      <c r="M85" s="531">
        <v>177</v>
      </c>
      <c r="N85" s="531">
        <v>974</v>
      </c>
      <c r="O85" s="531">
        <v>172398</v>
      </c>
      <c r="P85" s="545">
        <v>1.2114427860696517</v>
      </c>
      <c r="Q85" s="532">
        <v>177</v>
      </c>
    </row>
    <row r="86" spans="1:17" ht="14.4" customHeight="1" x14ac:dyDescent="0.3">
      <c r="A86" s="526" t="s">
        <v>2181</v>
      </c>
      <c r="B86" s="527" t="s">
        <v>1849</v>
      </c>
      <c r="C86" s="527" t="s">
        <v>1832</v>
      </c>
      <c r="D86" s="527" t="s">
        <v>1943</v>
      </c>
      <c r="E86" s="527" t="s">
        <v>1944</v>
      </c>
      <c r="F86" s="531">
        <v>71</v>
      </c>
      <c r="G86" s="531">
        <v>142071</v>
      </c>
      <c r="H86" s="531">
        <v>1.1188807333669355</v>
      </c>
      <c r="I86" s="531">
        <v>2001</v>
      </c>
      <c r="J86" s="531">
        <v>62</v>
      </c>
      <c r="K86" s="531">
        <v>126976</v>
      </c>
      <c r="L86" s="531">
        <v>1</v>
      </c>
      <c r="M86" s="531">
        <v>2048</v>
      </c>
      <c r="N86" s="531">
        <v>54</v>
      </c>
      <c r="O86" s="531">
        <v>110646</v>
      </c>
      <c r="P86" s="545">
        <v>0.87139301915322576</v>
      </c>
      <c r="Q86" s="532">
        <v>2049</v>
      </c>
    </row>
    <row r="87" spans="1:17" ht="14.4" customHeight="1" x14ac:dyDescent="0.3">
      <c r="A87" s="526" t="s">
        <v>2181</v>
      </c>
      <c r="B87" s="527" t="s">
        <v>1849</v>
      </c>
      <c r="C87" s="527" t="s">
        <v>1832</v>
      </c>
      <c r="D87" s="527" t="s">
        <v>1949</v>
      </c>
      <c r="E87" s="527" t="s">
        <v>1950</v>
      </c>
      <c r="F87" s="531">
        <v>22</v>
      </c>
      <c r="G87" s="531">
        <v>59312</v>
      </c>
      <c r="H87" s="531">
        <v>0.83378317588843909</v>
      </c>
      <c r="I87" s="531">
        <v>2696</v>
      </c>
      <c r="J87" s="531">
        <v>26</v>
      </c>
      <c r="K87" s="531">
        <v>71136</v>
      </c>
      <c r="L87" s="531">
        <v>1</v>
      </c>
      <c r="M87" s="531">
        <v>2736</v>
      </c>
      <c r="N87" s="531">
        <v>34</v>
      </c>
      <c r="O87" s="531">
        <v>93058</v>
      </c>
      <c r="P87" s="545">
        <v>1.3081702654071075</v>
      </c>
      <c r="Q87" s="532">
        <v>2737</v>
      </c>
    </row>
    <row r="88" spans="1:17" ht="14.4" customHeight="1" x14ac:dyDescent="0.3">
      <c r="A88" s="526" t="s">
        <v>2181</v>
      </c>
      <c r="B88" s="527" t="s">
        <v>1849</v>
      </c>
      <c r="C88" s="527" t="s">
        <v>1832</v>
      </c>
      <c r="D88" s="527" t="s">
        <v>1951</v>
      </c>
      <c r="E88" s="527" t="s">
        <v>1952</v>
      </c>
      <c r="F88" s="531">
        <v>3</v>
      </c>
      <c r="G88" s="531">
        <v>15564</v>
      </c>
      <c r="H88" s="531"/>
      <c r="I88" s="531">
        <v>5188</v>
      </c>
      <c r="J88" s="531"/>
      <c r="K88" s="531"/>
      <c r="L88" s="531"/>
      <c r="M88" s="531"/>
      <c r="N88" s="531"/>
      <c r="O88" s="531"/>
      <c r="P88" s="545"/>
      <c r="Q88" s="532"/>
    </row>
    <row r="89" spans="1:17" ht="14.4" customHeight="1" x14ac:dyDescent="0.3">
      <c r="A89" s="526" t="s">
        <v>2181</v>
      </c>
      <c r="B89" s="527" t="s">
        <v>1849</v>
      </c>
      <c r="C89" s="527" t="s">
        <v>1832</v>
      </c>
      <c r="D89" s="527" t="s">
        <v>2139</v>
      </c>
      <c r="E89" s="527" t="s">
        <v>2140</v>
      </c>
      <c r="F89" s="531">
        <v>2</v>
      </c>
      <c r="G89" s="531">
        <v>4164</v>
      </c>
      <c r="H89" s="531">
        <v>0.6568859441552295</v>
      </c>
      <c r="I89" s="531">
        <v>2082</v>
      </c>
      <c r="J89" s="531">
        <v>3</v>
      </c>
      <c r="K89" s="531">
        <v>6339</v>
      </c>
      <c r="L89" s="531">
        <v>1</v>
      </c>
      <c r="M89" s="531">
        <v>2113</v>
      </c>
      <c r="N89" s="531">
        <v>4</v>
      </c>
      <c r="O89" s="531">
        <v>8452</v>
      </c>
      <c r="P89" s="545">
        <v>1.3333333333333333</v>
      </c>
      <c r="Q89" s="532">
        <v>2113</v>
      </c>
    </row>
    <row r="90" spans="1:17" ht="14.4" customHeight="1" x14ac:dyDescent="0.3">
      <c r="A90" s="526" t="s">
        <v>2181</v>
      </c>
      <c r="B90" s="527" t="s">
        <v>1849</v>
      </c>
      <c r="C90" s="527" t="s">
        <v>1832</v>
      </c>
      <c r="D90" s="527" t="s">
        <v>1959</v>
      </c>
      <c r="E90" s="527" t="s">
        <v>1960</v>
      </c>
      <c r="F90" s="531">
        <v>3</v>
      </c>
      <c r="G90" s="531">
        <v>453</v>
      </c>
      <c r="H90" s="531"/>
      <c r="I90" s="531">
        <v>151</v>
      </c>
      <c r="J90" s="531"/>
      <c r="K90" s="531"/>
      <c r="L90" s="531"/>
      <c r="M90" s="531"/>
      <c r="N90" s="531">
        <v>1</v>
      </c>
      <c r="O90" s="531">
        <v>155</v>
      </c>
      <c r="P90" s="545"/>
      <c r="Q90" s="532">
        <v>155</v>
      </c>
    </row>
    <row r="91" spans="1:17" ht="14.4" customHeight="1" x14ac:dyDescent="0.3">
      <c r="A91" s="526" t="s">
        <v>2181</v>
      </c>
      <c r="B91" s="527" t="s">
        <v>1849</v>
      </c>
      <c r="C91" s="527" t="s">
        <v>1832</v>
      </c>
      <c r="D91" s="527" t="s">
        <v>1961</v>
      </c>
      <c r="E91" s="527" t="s">
        <v>1962</v>
      </c>
      <c r="F91" s="531">
        <v>10</v>
      </c>
      <c r="G91" s="531">
        <v>1950</v>
      </c>
      <c r="H91" s="531">
        <v>4.8994974874371859</v>
      </c>
      <c r="I91" s="531">
        <v>195</v>
      </c>
      <c r="J91" s="531">
        <v>2</v>
      </c>
      <c r="K91" s="531">
        <v>398</v>
      </c>
      <c r="L91" s="531">
        <v>1</v>
      </c>
      <c r="M91" s="531">
        <v>199</v>
      </c>
      <c r="N91" s="531">
        <v>8</v>
      </c>
      <c r="O91" s="531">
        <v>1592</v>
      </c>
      <c r="P91" s="545">
        <v>4</v>
      </c>
      <c r="Q91" s="532">
        <v>199</v>
      </c>
    </row>
    <row r="92" spans="1:17" ht="14.4" customHeight="1" x14ac:dyDescent="0.3">
      <c r="A92" s="526" t="s">
        <v>2181</v>
      </c>
      <c r="B92" s="527" t="s">
        <v>1849</v>
      </c>
      <c r="C92" s="527" t="s">
        <v>1832</v>
      </c>
      <c r="D92" s="527" t="s">
        <v>1963</v>
      </c>
      <c r="E92" s="527" t="s">
        <v>1964</v>
      </c>
      <c r="F92" s="531"/>
      <c r="G92" s="531"/>
      <c r="H92" s="531"/>
      <c r="I92" s="531"/>
      <c r="J92" s="531">
        <v>8</v>
      </c>
      <c r="K92" s="531">
        <v>1632</v>
      </c>
      <c r="L92" s="531">
        <v>1</v>
      </c>
      <c r="M92" s="531">
        <v>204</v>
      </c>
      <c r="N92" s="531">
        <v>7</v>
      </c>
      <c r="O92" s="531">
        <v>1428</v>
      </c>
      <c r="P92" s="545">
        <v>0.875</v>
      </c>
      <c r="Q92" s="532">
        <v>204</v>
      </c>
    </row>
    <row r="93" spans="1:17" ht="14.4" customHeight="1" x14ac:dyDescent="0.3">
      <c r="A93" s="526" t="s">
        <v>2181</v>
      </c>
      <c r="B93" s="527" t="s">
        <v>1849</v>
      </c>
      <c r="C93" s="527" t="s">
        <v>1832</v>
      </c>
      <c r="D93" s="527" t="s">
        <v>1965</v>
      </c>
      <c r="E93" s="527" t="s">
        <v>1966</v>
      </c>
      <c r="F93" s="531">
        <v>2</v>
      </c>
      <c r="G93" s="531">
        <v>836</v>
      </c>
      <c r="H93" s="531"/>
      <c r="I93" s="531">
        <v>418</v>
      </c>
      <c r="J93" s="531"/>
      <c r="K93" s="531"/>
      <c r="L93" s="531"/>
      <c r="M93" s="531"/>
      <c r="N93" s="531">
        <v>1</v>
      </c>
      <c r="O93" s="531">
        <v>426</v>
      </c>
      <c r="P93" s="545"/>
      <c r="Q93" s="532">
        <v>426</v>
      </c>
    </row>
    <row r="94" spans="1:17" ht="14.4" customHeight="1" x14ac:dyDescent="0.3">
      <c r="A94" s="526" t="s">
        <v>2181</v>
      </c>
      <c r="B94" s="527" t="s">
        <v>1849</v>
      </c>
      <c r="C94" s="527" t="s">
        <v>1832</v>
      </c>
      <c r="D94" s="527" t="s">
        <v>1969</v>
      </c>
      <c r="E94" s="527" t="s">
        <v>1970</v>
      </c>
      <c r="F94" s="531">
        <v>2</v>
      </c>
      <c r="G94" s="531">
        <v>318</v>
      </c>
      <c r="H94" s="531">
        <v>0.97546012269938653</v>
      </c>
      <c r="I94" s="531">
        <v>159</v>
      </c>
      <c r="J94" s="531">
        <v>2</v>
      </c>
      <c r="K94" s="531">
        <v>326</v>
      </c>
      <c r="L94" s="531">
        <v>1</v>
      </c>
      <c r="M94" s="531">
        <v>163</v>
      </c>
      <c r="N94" s="531">
        <v>2</v>
      </c>
      <c r="O94" s="531">
        <v>326</v>
      </c>
      <c r="P94" s="545">
        <v>1</v>
      </c>
      <c r="Q94" s="532">
        <v>163</v>
      </c>
    </row>
    <row r="95" spans="1:17" ht="14.4" customHeight="1" x14ac:dyDescent="0.3">
      <c r="A95" s="526" t="s">
        <v>2181</v>
      </c>
      <c r="B95" s="527" t="s">
        <v>1849</v>
      </c>
      <c r="C95" s="527" t="s">
        <v>1832</v>
      </c>
      <c r="D95" s="527" t="s">
        <v>1973</v>
      </c>
      <c r="E95" s="527" t="s">
        <v>1974</v>
      </c>
      <c r="F95" s="531">
        <v>225</v>
      </c>
      <c r="G95" s="531">
        <v>477675</v>
      </c>
      <c r="H95" s="531">
        <v>1.008008356545961</v>
      </c>
      <c r="I95" s="531">
        <v>2123</v>
      </c>
      <c r="J95" s="531">
        <v>220</v>
      </c>
      <c r="K95" s="531">
        <v>473880</v>
      </c>
      <c r="L95" s="531">
        <v>1</v>
      </c>
      <c r="M95" s="531">
        <v>2154</v>
      </c>
      <c r="N95" s="531">
        <v>289</v>
      </c>
      <c r="O95" s="531">
        <v>622795</v>
      </c>
      <c r="P95" s="545">
        <v>1.3142462226724065</v>
      </c>
      <c r="Q95" s="532">
        <v>2155</v>
      </c>
    </row>
    <row r="96" spans="1:17" ht="14.4" customHeight="1" x14ac:dyDescent="0.3">
      <c r="A96" s="526" t="s">
        <v>2181</v>
      </c>
      <c r="B96" s="527" t="s">
        <v>1849</v>
      </c>
      <c r="C96" s="527" t="s">
        <v>1832</v>
      </c>
      <c r="D96" s="527" t="s">
        <v>2141</v>
      </c>
      <c r="E96" s="527" t="s">
        <v>2130</v>
      </c>
      <c r="F96" s="531">
        <v>41</v>
      </c>
      <c r="G96" s="531">
        <v>76629</v>
      </c>
      <c r="H96" s="531">
        <v>0.78052680899608862</v>
      </c>
      <c r="I96" s="531">
        <v>1869</v>
      </c>
      <c r="J96" s="531">
        <v>52</v>
      </c>
      <c r="K96" s="531">
        <v>98176</v>
      </c>
      <c r="L96" s="531">
        <v>1</v>
      </c>
      <c r="M96" s="531">
        <v>1888</v>
      </c>
      <c r="N96" s="531">
        <v>34</v>
      </c>
      <c r="O96" s="531">
        <v>64226</v>
      </c>
      <c r="P96" s="545">
        <v>0.65419247066492825</v>
      </c>
      <c r="Q96" s="532">
        <v>1889</v>
      </c>
    </row>
    <row r="97" spans="1:17" ht="14.4" customHeight="1" x14ac:dyDescent="0.3">
      <c r="A97" s="526" t="s">
        <v>2181</v>
      </c>
      <c r="B97" s="527" t="s">
        <v>1849</v>
      </c>
      <c r="C97" s="527" t="s">
        <v>1832</v>
      </c>
      <c r="D97" s="527" t="s">
        <v>2142</v>
      </c>
      <c r="E97" s="527" t="s">
        <v>2143</v>
      </c>
      <c r="F97" s="531"/>
      <c r="G97" s="531"/>
      <c r="H97" s="531"/>
      <c r="I97" s="531"/>
      <c r="J97" s="531"/>
      <c r="K97" s="531"/>
      <c r="L97" s="531"/>
      <c r="M97" s="531"/>
      <c r="N97" s="531">
        <v>2</v>
      </c>
      <c r="O97" s="531">
        <v>19676</v>
      </c>
      <c r="P97" s="545"/>
      <c r="Q97" s="532">
        <v>9838</v>
      </c>
    </row>
    <row r="98" spans="1:17" ht="14.4" customHeight="1" x14ac:dyDescent="0.3">
      <c r="A98" s="526" t="s">
        <v>2181</v>
      </c>
      <c r="B98" s="527" t="s">
        <v>1849</v>
      </c>
      <c r="C98" s="527" t="s">
        <v>1832</v>
      </c>
      <c r="D98" s="527" t="s">
        <v>1977</v>
      </c>
      <c r="E98" s="527" t="s">
        <v>1978</v>
      </c>
      <c r="F98" s="531"/>
      <c r="G98" s="531"/>
      <c r="H98" s="531"/>
      <c r="I98" s="531"/>
      <c r="J98" s="531">
        <v>1</v>
      </c>
      <c r="K98" s="531">
        <v>933</v>
      </c>
      <c r="L98" s="531">
        <v>1</v>
      </c>
      <c r="M98" s="531">
        <v>933</v>
      </c>
      <c r="N98" s="531"/>
      <c r="O98" s="531"/>
      <c r="P98" s="545"/>
      <c r="Q98" s="532"/>
    </row>
    <row r="99" spans="1:17" ht="14.4" customHeight="1" x14ac:dyDescent="0.3">
      <c r="A99" s="526" t="s">
        <v>2181</v>
      </c>
      <c r="B99" s="527" t="s">
        <v>1849</v>
      </c>
      <c r="C99" s="527" t="s">
        <v>1832</v>
      </c>
      <c r="D99" s="527" t="s">
        <v>1981</v>
      </c>
      <c r="E99" s="527" t="s">
        <v>1982</v>
      </c>
      <c r="F99" s="531">
        <v>21</v>
      </c>
      <c r="G99" s="531">
        <v>176379</v>
      </c>
      <c r="H99" s="531">
        <v>0.80196331626760753</v>
      </c>
      <c r="I99" s="531">
        <v>8399</v>
      </c>
      <c r="J99" s="531">
        <v>26</v>
      </c>
      <c r="K99" s="531">
        <v>219934</v>
      </c>
      <c r="L99" s="531">
        <v>1</v>
      </c>
      <c r="M99" s="531">
        <v>8459</v>
      </c>
      <c r="N99" s="531">
        <v>18</v>
      </c>
      <c r="O99" s="531">
        <v>152280</v>
      </c>
      <c r="P99" s="545">
        <v>0.69238953504233092</v>
      </c>
      <c r="Q99" s="532">
        <v>8460</v>
      </c>
    </row>
    <row r="100" spans="1:17" ht="14.4" customHeight="1" x14ac:dyDescent="0.3">
      <c r="A100" s="526" t="s">
        <v>2181</v>
      </c>
      <c r="B100" s="527" t="s">
        <v>1849</v>
      </c>
      <c r="C100" s="527" t="s">
        <v>1832</v>
      </c>
      <c r="D100" s="527" t="s">
        <v>2208</v>
      </c>
      <c r="E100" s="527" t="s">
        <v>2209</v>
      </c>
      <c r="F100" s="531">
        <v>2</v>
      </c>
      <c r="G100" s="531">
        <v>0</v>
      </c>
      <c r="H100" s="531"/>
      <c r="I100" s="531">
        <v>0</v>
      </c>
      <c r="J100" s="531">
        <v>3</v>
      </c>
      <c r="K100" s="531">
        <v>0</v>
      </c>
      <c r="L100" s="531"/>
      <c r="M100" s="531">
        <v>0</v>
      </c>
      <c r="N100" s="531">
        <v>4</v>
      </c>
      <c r="O100" s="531">
        <v>0</v>
      </c>
      <c r="P100" s="545"/>
      <c r="Q100" s="532">
        <v>0</v>
      </c>
    </row>
    <row r="101" spans="1:17" ht="14.4" customHeight="1" x14ac:dyDescent="0.3">
      <c r="A101" s="526" t="s">
        <v>2181</v>
      </c>
      <c r="B101" s="527" t="s">
        <v>1849</v>
      </c>
      <c r="C101" s="527" t="s">
        <v>1832</v>
      </c>
      <c r="D101" s="527" t="s">
        <v>2146</v>
      </c>
      <c r="E101" s="527" t="s">
        <v>2147</v>
      </c>
      <c r="F101" s="531">
        <v>1</v>
      </c>
      <c r="G101" s="531">
        <v>919</v>
      </c>
      <c r="H101" s="531"/>
      <c r="I101" s="531">
        <v>919</v>
      </c>
      <c r="J101" s="531"/>
      <c r="K101" s="531"/>
      <c r="L101" s="531"/>
      <c r="M101" s="531"/>
      <c r="N101" s="531"/>
      <c r="O101" s="531"/>
      <c r="P101" s="545"/>
      <c r="Q101" s="532"/>
    </row>
    <row r="102" spans="1:17" ht="14.4" customHeight="1" x14ac:dyDescent="0.3">
      <c r="A102" s="526" t="s">
        <v>2181</v>
      </c>
      <c r="B102" s="527" t="s">
        <v>1849</v>
      </c>
      <c r="C102" s="527" t="s">
        <v>1832</v>
      </c>
      <c r="D102" s="527" t="s">
        <v>2148</v>
      </c>
      <c r="E102" s="527" t="s">
        <v>2149</v>
      </c>
      <c r="F102" s="531">
        <v>1</v>
      </c>
      <c r="G102" s="531">
        <v>563</v>
      </c>
      <c r="H102" s="531"/>
      <c r="I102" s="531">
        <v>563</v>
      </c>
      <c r="J102" s="531"/>
      <c r="K102" s="531"/>
      <c r="L102" s="531"/>
      <c r="M102" s="531"/>
      <c r="N102" s="531"/>
      <c r="O102" s="531"/>
      <c r="P102" s="545"/>
      <c r="Q102" s="532"/>
    </row>
    <row r="103" spans="1:17" ht="14.4" customHeight="1" x14ac:dyDescent="0.3">
      <c r="A103" s="526" t="s">
        <v>2181</v>
      </c>
      <c r="B103" s="527" t="s">
        <v>1849</v>
      </c>
      <c r="C103" s="527" t="s">
        <v>1832</v>
      </c>
      <c r="D103" s="527" t="s">
        <v>1995</v>
      </c>
      <c r="E103" s="527" t="s">
        <v>1996</v>
      </c>
      <c r="F103" s="531"/>
      <c r="G103" s="531"/>
      <c r="H103" s="531"/>
      <c r="I103" s="531"/>
      <c r="J103" s="531">
        <v>2</v>
      </c>
      <c r="K103" s="531">
        <v>704</v>
      </c>
      <c r="L103" s="531">
        <v>1</v>
      </c>
      <c r="M103" s="531">
        <v>352</v>
      </c>
      <c r="N103" s="531"/>
      <c r="O103" s="531"/>
      <c r="P103" s="545"/>
      <c r="Q103" s="532"/>
    </row>
    <row r="104" spans="1:17" ht="14.4" customHeight="1" x14ac:dyDescent="0.3">
      <c r="A104" s="526" t="s">
        <v>2181</v>
      </c>
      <c r="B104" s="527" t="s">
        <v>1849</v>
      </c>
      <c r="C104" s="527" t="s">
        <v>1832</v>
      </c>
      <c r="D104" s="527" t="s">
        <v>2150</v>
      </c>
      <c r="E104" s="527" t="s">
        <v>2151</v>
      </c>
      <c r="F104" s="531"/>
      <c r="G104" s="531"/>
      <c r="H104" s="531"/>
      <c r="I104" s="531"/>
      <c r="J104" s="531">
        <v>1</v>
      </c>
      <c r="K104" s="531">
        <v>0</v>
      </c>
      <c r="L104" s="531"/>
      <c r="M104" s="531">
        <v>0</v>
      </c>
      <c r="N104" s="531"/>
      <c r="O104" s="531"/>
      <c r="P104" s="545"/>
      <c r="Q104" s="532"/>
    </row>
    <row r="105" spans="1:17" ht="14.4" customHeight="1" x14ac:dyDescent="0.3">
      <c r="A105" s="526" t="s">
        <v>2210</v>
      </c>
      <c r="B105" s="527" t="s">
        <v>1824</v>
      </c>
      <c r="C105" s="527" t="s">
        <v>1832</v>
      </c>
      <c r="D105" s="527" t="s">
        <v>1837</v>
      </c>
      <c r="E105" s="527" t="s">
        <v>1838</v>
      </c>
      <c r="F105" s="531">
        <v>1</v>
      </c>
      <c r="G105" s="531">
        <v>123</v>
      </c>
      <c r="H105" s="531"/>
      <c r="I105" s="531">
        <v>123</v>
      </c>
      <c r="J105" s="531"/>
      <c r="K105" s="531"/>
      <c r="L105" s="531"/>
      <c r="M105" s="531"/>
      <c r="N105" s="531"/>
      <c r="O105" s="531"/>
      <c r="P105" s="545"/>
      <c r="Q105" s="532"/>
    </row>
    <row r="106" spans="1:17" ht="14.4" customHeight="1" x14ac:dyDescent="0.3">
      <c r="A106" s="526" t="s">
        <v>2210</v>
      </c>
      <c r="B106" s="527" t="s">
        <v>1824</v>
      </c>
      <c r="C106" s="527" t="s">
        <v>1832</v>
      </c>
      <c r="D106" s="527" t="s">
        <v>1839</v>
      </c>
      <c r="E106" s="527" t="s">
        <v>1840</v>
      </c>
      <c r="F106" s="531">
        <v>1</v>
      </c>
      <c r="G106" s="531">
        <v>269</v>
      </c>
      <c r="H106" s="531"/>
      <c r="I106" s="531">
        <v>269</v>
      </c>
      <c r="J106" s="531"/>
      <c r="K106" s="531"/>
      <c r="L106" s="531"/>
      <c r="M106" s="531"/>
      <c r="N106" s="531"/>
      <c r="O106" s="531"/>
      <c r="P106" s="545"/>
      <c r="Q106" s="532"/>
    </row>
    <row r="107" spans="1:17" ht="14.4" customHeight="1" x14ac:dyDescent="0.3">
      <c r="A107" s="526" t="s">
        <v>2210</v>
      </c>
      <c r="B107" s="527" t="s">
        <v>1824</v>
      </c>
      <c r="C107" s="527" t="s">
        <v>1832</v>
      </c>
      <c r="D107" s="527" t="s">
        <v>1845</v>
      </c>
      <c r="E107" s="527" t="s">
        <v>1846</v>
      </c>
      <c r="F107" s="531">
        <v>1</v>
      </c>
      <c r="G107" s="531">
        <v>725</v>
      </c>
      <c r="H107" s="531"/>
      <c r="I107" s="531">
        <v>725</v>
      </c>
      <c r="J107" s="531"/>
      <c r="K107" s="531"/>
      <c r="L107" s="531"/>
      <c r="M107" s="531"/>
      <c r="N107" s="531"/>
      <c r="O107" s="531"/>
      <c r="P107" s="545"/>
      <c r="Q107" s="532"/>
    </row>
    <row r="108" spans="1:17" ht="14.4" customHeight="1" x14ac:dyDescent="0.3">
      <c r="A108" s="526" t="s">
        <v>2210</v>
      </c>
      <c r="B108" s="527" t="s">
        <v>1849</v>
      </c>
      <c r="C108" s="527" t="s">
        <v>1850</v>
      </c>
      <c r="D108" s="527" t="s">
        <v>1852</v>
      </c>
      <c r="E108" s="527" t="s">
        <v>582</v>
      </c>
      <c r="F108" s="531">
        <v>0.75</v>
      </c>
      <c r="G108" s="531">
        <v>1283.45</v>
      </c>
      <c r="H108" s="531">
        <v>0.60000093498139395</v>
      </c>
      <c r="I108" s="531">
        <v>1711.2666666666667</v>
      </c>
      <c r="J108" s="531">
        <v>1.25</v>
      </c>
      <c r="K108" s="531">
        <v>2139.08</v>
      </c>
      <c r="L108" s="531">
        <v>1</v>
      </c>
      <c r="M108" s="531">
        <v>1711.2639999999999</v>
      </c>
      <c r="N108" s="531">
        <v>1.17</v>
      </c>
      <c r="O108" s="531">
        <v>2002.1799999999998</v>
      </c>
      <c r="P108" s="545">
        <v>0.93600052358958052</v>
      </c>
      <c r="Q108" s="532">
        <v>1711.2649572649573</v>
      </c>
    </row>
    <row r="109" spans="1:17" ht="14.4" customHeight="1" x14ac:dyDescent="0.3">
      <c r="A109" s="526" t="s">
        <v>2210</v>
      </c>
      <c r="B109" s="527" t="s">
        <v>1849</v>
      </c>
      <c r="C109" s="527" t="s">
        <v>1850</v>
      </c>
      <c r="D109" s="527" t="s">
        <v>1853</v>
      </c>
      <c r="E109" s="527" t="s">
        <v>664</v>
      </c>
      <c r="F109" s="531">
        <v>4.33</v>
      </c>
      <c r="G109" s="531">
        <v>11064.48</v>
      </c>
      <c r="H109" s="531">
        <v>1.361929661304855</v>
      </c>
      <c r="I109" s="531">
        <v>2555.3071593533487</v>
      </c>
      <c r="J109" s="531">
        <v>3</v>
      </c>
      <c r="K109" s="531">
        <v>8124.12</v>
      </c>
      <c r="L109" s="531">
        <v>1</v>
      </c>
      <c r="M109" s="531">
        <v>2708.04</v>
      </c>
      <c r="N109" s="531">
        <v>4.33</v>
      </c>
      <c r="O109" s="531">
        <v>11725.810000000001</v>
      </c>
      <c r="P109" s="545">
        <v>1.4433329394445185</v>
      </c>
      <c r="Q109" s="532">
        <v>2708.039260969977</v>
      </c>
    </row>
    <row r="110" spans="1:17" ht="14.4" customHeight="1" x14ac:dyDescent="0.3">
      <c r="A110" s="526" t="s">
        <v>2210</v>
      </c>
      <c r="B110" s="527" t="s">
        <v>1849</v>
      </c>
      <c r="C110" s="527" t="s">
        <v>1850</v>
      </c>
      <c r="D110" s="527" t="s">
        <v>1854</v>
      </c>
      <c r="E110" s="527" t="s">
        <v>664</v>
      </c>
      <c r="F110" s="531">
        <v>0.2</v>
      </c>
      <c r="G110" s="531">
        <v>1277.6500000000001</v>
      </c>
      <c r="H110" s="531">
        <v>0.94359758349211986</v>
      </c>
      <c r="I110" s="531">
        <v>6388.25</v>
      </c>
      <c r="J110" s="531">
        <v>0.2</v>
      </c>
      <c r="K110" s="531">
        <v>1354.02</v>
      </c>
      <c r="L110" s="531">
        <v>1</v>
      </c>
      <c r="M110" s="531">
        <v>6770.0999999999995</v>
      </c>
      <c r="N110" s="531"/>
      <c r="O110" s="531"/>
      <c r="P110" s="545"/>
      <c r="Q110" s="532"/>
    </row>
    <row r="111" spans="1:17" ht="14.4" customHeight="1" x14ac:dyDescent="0.3">
      <c r="A111" s="526" t="s">
        <v>2210</v>
      </c>
      <c r="B111" s="527" t="s">
        <v>1849</v>
      </c>
      <c r="C111" s="527" t="s">
        <v>1850</v>
      </c>
      <c r="D111" s="527" t="s">
        <v>1997</v>
      </c>
      <c r="E111" s="527" t="s">
        <v>610</v>
      </c>
      <c r="F111" s="531">
        <v>0.38</v>
      </c>
      <c r="G111" s="531">
        <v>1878.7</v>
      </c>
      <c r="H111" s="531">
        <v>0.31666703187234208</v>
      </c>
      <c r="I111" s="531">
        <v>4943.9473684210525</v>
      </c>
      <c r="J111" s="531">
        <v>1.2000000000000002</v>
      </c>
      <c r="K111" s="531">
        <v>5932.7300000000005</v>
      </c>
      <c r="L111" s="531">
        <v>1</v>
      </c>
      <c r="M111" s="531">
        <v>4943.9416666666666</v>
      </c>
      <c r="N111" s="531">
        <v>0.89</v>
      </c>
      <c r="O111" s="531">
        <v>4400.08</v>
      </c>
      <c r="P111" s="545">
        <v>0.74166193303925843</v>
      </c>
      <c r="Q111" s="532">
        <v>4943.9101123595501</v>
      </c>
    </row>
    <row r="112" spans="1:17" ht="14.4" customHeight="1" x14ac:dyDescent="0.3">
      <c r="A112" s="526" t="s">
        <v>2210</v>
      </c>
      <c r="B112" s="527" t="s">
        <v>1849</v>
      </c>
      <c r="C112" s="527" t="s">
        <v>1850</v>
      </c>
      <c r="D112" s="527" t="s">
        <v>1855</v>
      </c>
      <c r="E112" s="527" t="s">
        <v>576</v>
      </c>
      <c r="F112" s="531">
        <v>18.75</v>
      </c>
      <c r="G112" s="531">
        <v>17837.46</v>
      </c>
      <c r="H112" s="531">
        <v>1.9154977674400622</v>
      </c>
      <c r="I112" s="531">
        <v>951.33119999999997</v>
      </c>
      <c r="J112" s="531">
        <v>9.35</v>
      </c>
      <c r="K112" s="531">
        <v>9312.18</v>
      </c>
      <c r="L112" s="531">
        <v>1</v>
      </c>
      <c r="M112" s="531">
        <v>995.95508021390378</v>
      </c>
      <c r="N112" s="531">
        <v>15.35</v>
      </c>
      <c r="O112" s="531">
        <v>15424.08</v>
      </c>
      <c r="P112" s="545">
        <v>1.656333962616702</v>
      </c>
      <c r="Q112" s="532">
        <v>1004.8260586319218</v>
      </c>
    </row>
    <row r="113" spans="1:17" ht="14.4" customHeight="1" x14ac:dyDescent="0.3">
      <c r="A113" s="526" t="s">
        <v>2210</v>
      </c>
      <c r="B113" s="527" t="s">
        <v>1849</v>
      </c>
      <c r="C113" s="527" t="s">
        <v>1850</v>
      </c>
      <c r="D113" s="527" t="s">
        <v>1856</v>
      </c>
      <c r="E113" s="527" t="s">
        <v>610</v>
      </c>
      <c r="F113" s="531">
        <v>1.6399999999999997</v>
      </c>
      <c r="G113" s="531">
        <v>16216.089999999998</v>
      </c>
      <c r="H113" s="531">
        <v>0.37230370593496931</v>
      </c>
      <c r="I113" s="531">
        <v>9887.8597560975613</v>
      </c>
      <c r="J113" s="531">
        <v>4.4099999999999993</v>
      </c>
      <c r="K113" s="531">
        <v>43556.08</v>
      </c>
      <c r="L113" s="531">
        <v>1</v>
      </c>
      <c r="M113" s="531">
        <v>9876.662131519277</v>
      </c>
      <c r="N113" s="531">
        <v>2.9899999999999998</v>
      </c>
      <c r="O113" s="531">
        <v>29564.710000000003</v>
      </c>
      <c r="P113" s="545">
        <v>0.67877343415660918</v>
      </c>
      <c r="Q113" s="532">
        <v>9887.862876254183</v>
      </c>
    </row>
    <row r="114" spans="1:17" ht="14.4" customHeight="1" x14ac:dyDescent="0.3">
      <c r="A114" s="526" t="s">
        <v>2210</v>
      </c>
      <c r="B114" s="527" t="s">
        <v>1849</v>
      </c>
      <c r="C114" s="527" t="s">
        <v>1850</v>
      </c>
      <c r="D114" s="527" t="s">
        <v>2211</v>
      </c>
      <c r="E114" s="527" t="s">
        <v>2212</v>
      </c>
      <c r="F114" s="531">
        <v>3</v>
      </c>
      <c r="G114" s="531">
        <v>1194.5999999999999</v>
      </c>
      <c r="H114" s="531">
        <v>0.6</v>
      </c>
      <c r="I114" s="531">
        <v>398.2</v>
      </c>
      <c r="J114" s="531">
        <v>5</v>
      </c>
      <c r="K114" s="531">
        <v>1991</v>
      </c>
      <c r="L114" s="531">
        <v>1</v>
      </c>
      <c r="M114" s="531">
        <v>398.2</v>
      </c>
      <c r="N114" s="531">
        <v>2</v>
      </c>
      <c r="O114" s="531">
        <v>10379.6</v>
      </c>
      <c r="P114" s="545">
        <v>5.2132596685082877</v>
      </c>
      <c r="Q114" s="532">
        <v>5189.8</v>
      </c>
    </row>
    <row r="115" spans="1:17" ht="14.4" customHeight="1" x14ac:dyDescent="0.3">
      <c r="A115" s="526" t="s">
        <v>2210</v>
      </c>
      <c r="B115" s="527" t="s">
        <v>1849</v>
      </c>
      <c r="C115" s="527" t="s">
        <v>1850</v>
      </c>
      <c r="D115" s="527" t="s">
        <v>1860</v>
      </c>
      <c r="E115" s="527" t="s">
        <v>571</v>
      </c>
      <c r="F115" s="531">
        <v>1</v>
      </c>
      <c r="G115" s="531">
        <v>932.82</v>
      </c>
      <c r="H115" s="531">
        <v>1</v>
      </c>
      <c r="I115" s="531">
        <v>932.82</v>
      </c>
      <c r="J115" s="531">
        <v>1</v>
      </c>
      <c r="K115" s="531">
        <v>932.82</v>
      </c>
      <c r="L115" s="531">
        <v>1</v>
      </c>
      <c r="M115" s="531">
        <v>932.82</v>
      </c>
      <c r="N115" s="531">
        <v>1</v>
      </c>
      <c r="O115" s="531">
        <v>843.46</v>
      </c>
      <c r="P115" s="545">
        <v>0.90420445530756199</v>
      </c>
      <c r="Q115" s="532">
        <v>843.46</v>
      </c>
    </row>
    <row r="116" spans="1:17" ht="14.4" customHeight="1" x14ac:dyDescent="0.3">
      <c r="A116" s="526" t="s">
        <v>2210</v>
      </c>
      <c r="B116" s="527" t="s">
        <v>1849</v>
      </c>
      <c r="C116" s="527" t="s">
        <v>1850</v>
      </c>
      <c r="D116" s="527" t="s">
        <v>1862</v>
      </c>
      <c r="E116" s="527" t="s">
        <v>584</v>
      </c>
      <c r="F116" s="531">
        <v>0.14000000000000001</v>
      </c>
      <c r="G116" s="531">
        <v>619.78</v>
      </c>
      <c r="H116" s="531"/>
      <c r="I116" s="531">
        <v>4426.9999999999991</v>
      </c>
      <c r="J116" s="531"/>
      <c r="K116" s="531"/>
      <c r="L116" s="531"/>
      <c r="M116" s="531"/>
      <c r="N116" s="531">
        <v>0.14000000000000001</v>
      </c>
      <c r="O116" s="531">
        <v>636.66</v>
      </c>
      <c r="P116" s="545"/>
      <c r="Q116" s="532">
        <v>4547.5714285714275</v>
      </c>
    </row>
    <row r="117" spans="1:17" ht="14.4" customHeight="1" x14ac:dyDescent="0.3">
      <c r="A117" s="526" t="s">
        <v>2210</v>
      </c>
      <c r="B117" s="527" t="s">
        <v>1849</v>
      </c>
      <c r="C117" s="527" t="s">
        <v>1850</v>
      </c>
      <c r="D117" s="527" t="s">
        <v>1863</v>
      </c>
      <c r="E117" s="527" t="s">
        <v>584</v>
      </c>
      <c r="F117" s="531">
        <v>0.60000000000000009</v>
      </c>
      <c r="G117" s="531">
        <v>5223.8599999999997</v>
      </c>
      <c r="H117" s="531">
        <v>0.90629863201450389</v>
      </c>
      <c r="I117" s="531">
        <v>8706.4333333333307</v>
      </c>
      <c r="J117" s="531">
        <v>0.65</v>
      </c>
      <c r="K117" s="531">
        <v>5763.95</v>
      </c>
      <c r="L117" s="531">
        <v>1</v>
      </c>
      <c r="M117" s="531">
        <v>8867.6153846153848</v>
      </c>
      <c r="N117" s="531">
        <v>0.75000000000000011</v>
      </c>
      <c r="O117" s="531">
        <v>6821.3499999999995</v>
      </c>
      <c r="P117" s="545">
        <v>1.1834505851022301</v>
      </c>
      <c r="Q117" s="532">
        <v>9095.1333333333314</v>
      </c>
    </row>
    <row r="118" spans="1:17" ht="14.4" customHeight="1" x14ac:dyDescent="0.3">
      <c r="A118" s="526" t="s">
        <v>2210</v>
      </c>
      <c r="B118" s="527" t="s">
        <v>1849</v>
      </c>
      <c r="C118" s="527" t="s">
        <v>1850</v>
      </c>
      <c r="D118" s="527" t="s">
        <v>1864</v>
      </c>
      <c r="E118" s="527" t="s">
        <v>649</v>
      </c>
      <c r="F118" s="531">
        <v>3.2000000000000006</v>
      </c>
      <c r="G118" s="531">
        <v>6237.7599999999993</v>
      </c>
      <c r="H118" s="531">
        <v>0.90140910200996804</v>
      </c>
      <c r="I118" s="531">
        <v>1949.2999999999995</v>
      </c>
      <c r="J118" s="531">
        <v>3.5500000000000003</v>
      </c>
      <c r="K118" s="531">
        <v>6920.01</v>
      </c>
      <c r="L118" s="531">
        <v>1</v>
      </c>
      <c r="M118" s="531">
        <v>1949.2985915492957</v>
      </c>
      <c r="N118" s="531">
        <v>3.0500000000000007</v>
      </c>
      <c r="O118" s="531">
        <v>5945.3600000000006</v>
      </c>
      <c r="P118" s="545">
        <v>0.85915482781094255</v>
      </c>
      <c r="Q118" s="532">
        <v>1949.2983606557375</v>
      </c>
    </row>
    <row r="119" spans="1:17" ht="14.4" customHeight="1" x14ac:dyDescent="0.3">
      <c r="A119" s="526" t="s">
        <v>2210</v>
      </c>
      <c r="B119" s="527" t="s">
        <v>1849</v>
      </c>
      <c r="C119" s="527" t="s">
        <v>1850</v>
      </c>
      <c r="D119" s="527" t="s">
        <v>1865</v>
      </c>
      <c r="E119" s="527" t="s">
        <v>584</v>
      </c>
      <c r="F119" s="531">
        <v>18.170000000000002</v>
      </c>
      <c r="G119" s="531">
        <v>32147.100000000002</v>
      </c>
      <c r="H119" s="531">
        <v>0.68830251215611216</v>
      </c>
      <c r="I119" s="531">
        <v>1769.2405063291139</v>
      </c>
      <c r="J119" s="531">
        <v>26.379999999999995</v>
      </c>
      <c r="K119" s="531">
        <v>46704.9</v>
      </c>
      <c r="L119" s="531">
        <v>1</v>
      </c>
      <c r="M119" s="531">
        <v>1770.4662623199397</v>
      </c>
      <c r="N119" s="531">
        <v>17.850000000000001</v>
      </c>
      <c r="O119" s="531">
        <v>32469.739999999998</v>
      </c>
      <c r="P119" s="545">
        <v>0.6952105667713665</v>
      </c>
      <c r="Q119" s="532">
        <v>1819.0330532212884</v>
      </c>
    </row>
    <row r="120" spans="1:17" ht="14.4" customHeight="1" x14ac:dyDescent="0.3">
      <c r="A120" s="526" t="s">
        <v>2210</v>
      </c>
      <c r="B120" s="527" t="s">
        <v>1849</v>
      </c>
      <c r="C120" s="527" t="s">
        <v>1850</v>
      </c>
      <c r="D120" s="527" t="s">
        <v>1866</v>
      </c>
      <c r="E120" s="527" t="s">
        <v>578</v>
      </c>
      <c r="F120" s="531">
        <v>0.44999999999999996</v>
      </c>
      <c r="G120" s="531">
        <v>170.7</v>
      </c>
      <c r="H120" s="531">
        <v>1.0993044822256568</v>
      </c>
      <c r="I120" s="531">
        <v>379.33333333333337</v>
      </c>
      <c r="J120" s="531">
        <v>0.30000000000000004</v>
      </c>
      <c r="K120" s="531">
        <v>155.28</v>
      </c>
      <c r="L120" s="531">
        <v>1</v>
      </c>
      <c r="M120" s="531">
        <v>517.59999999999991</v>
      </c>
      <c r="N120" s="531">
        <v>0.3</v>
      </c>
      <c r="O120" s="531">
        <v>155.28</v>
      </c>
      <c r="P120" s="545">
        <v>1</v>
      </c>
      <c r="Q120" s="532">
        <v>517.6</v>
      </c>
    </row>
    <row r="121" spans="1:17" ht="14.4" customHeight="1" x14ac:dyDescent="0.3">
      <c r="A121" s="526" t="s">
        <v>2210</v>
      </c>
      <c r="B121" s="527" t="s">
        <v>1849</v>
      </c>
      <c r="C121" s="527" t="s">
        <v>1850</v>
      </c>
      <c r="D121" s="527" t="s">
        <v>1867</v>
      </c>
      <c r="E121" s="527" t="s">
        <v>580</v>
      </c>
      <c r="F121" s="531">
        <v>1.36</v>
      </c>
      <c r="G121" s="531">
        <v>1231.8499999999999</v>
      </c>
      <c r="H121" s="531">
        <v>2.1132039867565573</v>
      </c>
      <c r="I121" s="531">
        <v>905.77205882352928</v>
      </c>
      <c r="J121" s="531">
        <v>0.65</v>
      </c>
      <c r="K121" s="531">
        <v>582.92999999999995</v>
      </c>
      <c r="L121" s="531">
        <v>1</v>
      </c>
      <c r="M121" s="531">
        <v>896.81538461538446</v>
      </c>
      <c r="N121" s="531">
        <v>1.1400000000000001</v>
      </c>
      <c r="O121" s="531">
        <v>1030.3000000000002</v>
      </c>
      <c r="P121" s="545">
        <v>1.7674506372977892</v>
      </c>
      <c r="Q121" s="532">
        <v>903.77192982456143</v>
      </c>
    </row>
    <row r="122" spans="1:17" ht="14.4" customHeight="1" x14ac:dyDescent="0.3">
      <c r="A122" s="526" t="s">
        <v>2210</v>
      </c>
      <c r="B122" s="527" t="s">
        <v>1849</v>
      </c>
      <c r="C122" s="527" t="s">
        <v>1850</v>
      </c>
      <c r="D122" s="527" t="s">
        <v>1868</v>
      </c>
      <c r="E122" s="527" t="s">
        <v>584</v>
      </c>
      <c r="F122" s="531">
        <v>1.3100000000000003</v>
      </c>
      <c r="G122" s="531">
        <v>43668.039999999994</v>
      </c>
      <c r="H122" s="531">
        <v>1.29109935229258</v>
      </c>
      <c r="I122" s="531">
        <v>33334.381679389298</v>
      </c>
      <c r="J122" s="531">
        <v>0.9700000000000002</v>
      </c>
      <c r="K122" s="531">
        <v>33822.370000000003</v>
      </c>
      <c r="L122" s="531">
        <v>1</v>
      </c>
      <c r="M122" s="531">
        <v>34868.422680412368</v>
      </c>
      <c r="N122" s="531">
        <v>0.94000000000000017</v>
      </c>
      <c r="O122" s="531">
        <v>31505.58</v>
      </c>
      <c r="P122" s="545">
        <v>0.93150125198204614</v>
      </c>
      <c r="Q122" s="532">
        <v>33516.574468085106</v>
      </c>
    </row>
    <row r="123" spans="1:17" ht="14.4" customHeight="1" x14ac:dyDescent="0.3">
      <c r="A123" s="526" t="s">
        <v>2210</v>
      </c>
      <c r="B123" s="527" t="s">
        <v>1849</v>
      </c>
      <c r="C123" s="527" t="s">
        <v>1825</v>
      </c>
      <c r="D123" s="527" t="s">
        <v>2028</v>
      </c>
      <c r="E123" s="527" t="s">
        <v>2029</v>
      </c>
      <c r="F123" s="531">
        <v>2</v>
      </c>
      <c r="G123" s="531">
        <v>1179.18</v>
      </c>
      <c r="H123" s="531">
        <v>1</v>
      </c>
      <c r="I123" s="531">
        <v>589.59</v>
      </c>
      <c r="J123" s="531">
        <v>2</v>
      </c>
      <c r="K123" s="531">
        <v>1179.18</v>
      </c>
      <c r="L123" s="531">
        <v>1</v>
      </c>
      <c r="M123" s="531">
        <v>589.59</v>
      </c>
      <c r="N123" s="531">
        <v>2</v>
      </c>
      <c r="O123" s="531">
        <v>1179.18</v>
      </c>
      <c r="P123" s="545">
        <v>1</v>
      </c>
      <c r="Q123" s="532">
        <v>589.59</v>
      </c>
    </row>
    <row r="124" spans="1:17" ht="14.4" customHeight="1" x14ac:dyDescent="0.3">
      <c r="A124" s="526" t="s">
        <v>2210</v>
      </c>
      <c r="B124" s="527" t="s">
        <v>1849</v>
      </c>
      <c r="C124" s="527" t="s">
        <v>1825</v>
      </c>
      <c r="D124" s="527" t="s">
        <v>2030</v>
      </c>
      <c r="E124" s="527" t="s">
        <v>2031</v>
      </c>
      <c r="F124" s="531"/>
      <c r="G124" s="531"/>
      <c r="H124" s="531"/>
      <c r="I124" s="531"/>
      <c r="J124" s="531">
        <v>1</v>
      </c>
      <c r="K124" s="531">
        <v>1447.28</v>
      </c>
      <c r="L124" s="531">
        <v>1</v>
      </c>
      <c r="M124" s="531">
        <v>1447.28</v>
      </c>
      <c r="N124" s="531">
        <v>1</v>
      </c>
      <c r="O124" s="531">
        <v>1447.28</v>
      </c>
      <c r="P124" s="545">
        <v>1</v>
      </c>
      <c r="Q124" s="532">
        <v>1447.28</v>
      </c>
    </row>
    <row r="125" spans="1:17" ht="14.4" customHeight="1" x14ac:dyDescent="0.3">
      <c r="A125" s="526" t="s">
        <v>2210</v>
      </c>
      <c r="B125" s="527" t="s">
        <v>1849</v>
      </c>
      <c r="C125" s="527" t="s">
        <v>1825</v>
      </c>
      <c r="D125" s="527" t="s">
        <v>2032</v>
      </c>
      <c r="E125" s="527" t="s">
        <v>2033</v>
      </c>
      <c r="F125" s="531">
        <v>2</v>
      </c>
      <c r="G125" s="531">
        <v>1944.64</v>
      </c>
      <c r="H125" s="531">
        <v>0.39999999999999997</v>
      </c>
      <c r="I125" s="531">
        <v>972.32</v>
      </c>
      <c r="J125" s="531">
        <v>5</v>
      </c>
      <c r="K125" s="531">
        <v>4861.6000000000004</v>
      </c>
      <c r="L125" s="531">
        <v>1</v>
      </c>
      <c r="M125" s="531">
        <v>972.32</v>
      </c>
      <c r="N125" s="531">
        <v>5</v>
      </c>
      <c r="O125" s="531">
        <v>4861.6000000000004</v>
      </c>
      <c r="P125" s="545">
        <v>1</v>
      </c>
      <c r="Q125" s="532">
        <v>972.32</v>
      </c>
    </row>
    <row r="126" spans="1:17" ht="14.4" customHeight="1" x14ac:dyDescent="0.3">
      <c r="A126" s="526" t="s">
        <v>2210</v>
      </c>
      <c r="B126" s="527" t="s">
        <v>1849</v>
      </c>
      <c r="C126" s="527" t="s">
        <v>1825</v>
      </c>
      <c r="D126" s="527" t="s">
        <v>2035</v>
      </c>
      <c r="E126" s="527" t="s">
        <v>2033</v>
      </c>
      <c r="F126" s="531">
        <v>14</v>
      </c>
      <c r="G126" s="531">
        <v>23902.339999999997</v>
      </c>
      <c r="H126" s="531">
        <v>0.55999999999999994</v>
      </c>
      <c r="I126" s="531">
        <v>1707.3099999999997</v>
      </c>
      <c r="J126" s="531">
        <v>25</v>
      </c>
      <c r="K126" s="531">
        <v>42682.75</v>
      </c>
      <c r="L126" s="531">
        <v>1</v>
      </c>
      <c r="M126" s="531">
        <v>1707.31</v>
      </c>
      <c r="N126" s="531">
        <v>18</v>
      </c>
      <c r="O126" s="531">
        <v>30731.58</v>
      </c>
      <c r="P126" s="545">
        <v>0.72000000000000008</v>
      </c>
      <c r="Q126" s="532">
        <v>1707.3100000000002</v>
      </c>
    </row>
    <row r="127" spans="1:17" ht="14.4" customHeight="1" x14ac:dyDescent="0.3">
      <c r="A127" s="526" t="s">
        <v>2210</v>
      </c>
      <c r="B127" s="527" t="s">
        <v>1849</v>
      </c>
      <c r="C127" s="527" t="s">
        <v>1825</v>
      </c>
      <c r="D127" s="527" t="s">
        <v>2036</v>
      </c>
      <c r="E127" s="527" t="s">
        <v>2033</v>
      </c>
      <c r="F127" s="531"/>
      <c r="G127" s="531"/>
      <c r="H127" s="531"/>
      <c r="I127" s="531"/>
      <c r="J127" s="531">
        <v>1</v>
      </c>
      <c r="K127" s="531">
        <v>2066.3000000000002</v>
      </c>
      <c r="L127" s="531">
        <v>1</v>
      </c>
      <c r="M127" s="531">
        <v>2066.3000000000002</v>
      </c>
      <c r="N127" s="531">
        <v>2</v>
      </c>
      <c r="O127" s="531">
        <v>4132.6000000000004</v>
      </c>
      <c r="P127" s="545">
        <v>2</v>
      </c>
      <c r="Q127" s="532">
        <v>2066.3000000000002</v>
      </c>
    </row>
    <row r="128" spans="1:17" ht="14.4" customHeight="1" x14ac:dyDescent="0.3">
      <c r="A128" s="526" t="s">
        <v>2210</v>
      </c>
      <c r="B128" s="527" t="s">
        <v>1849</v>
      </c>
      <c r="C128" s="527" t="s">
        <v>1825</v>
      </c>
      <c r="D128" s="527" t="s">
        <v>2213</v>
      </c>
      <c r="E128" s="527" t="s">
        <v>2116</v>
      </c>
      <c r="F128" s="531"/>
      <c r="G128" s="531"/>
      <c r="H128" s="531"/>
      <c r="I128" s="531"/>
      <c r="J128" s="531"/>
      <c r="K128" s="531"/>
      <c r="L128" s="531"/>
      <c r="M128" s="531"/>
      <c r="N128" s="531">
        <v>1</v>
      </c>
      <c r="O128" s="531">
        <v>1932.09</v>
      </c>
      <c r="P128" s="545"/>
      <c r="Q128" s="532">
        <v>1932.09</v>
      </c>
    </row>
    <row r="129" spans="1:17" ht="14.4" customHeight="1" x14ac:dyDescent="0.3">
      <c r="A129" s="526" t="s">
        <v>2210</v>
      </c>
      <c r="B129" s="527" t="s">
        <v>1849</v>
      </c>
      <c r="C129" s="527" t="s">
        <v>1825</v>
      </c>
      <c r="D129" s="527" t="s">
        <v>2037</v>
      </c>
      <c r="E129" s="527" t="s">
        <v>2038</v>
      </c>
      <c r="F129" s="531">
        <v>2</v>
      </c>
      <c r="G129" s="531">
        <v>2055.52</v>
      </c>
      <c r="H129" s="531">
        <v>0.66666666666666674</v>
      </c>
      <c r="I129" s="531">
        <v>1027.76</v>
      </c>
      <c r="J129" s="531">
        <v>3</v>
      </c>
      <c r="K129" s="531">
        <v>3083.2799999999997</v>
      </c>
      <c r="L129" s="531">
        <v>1</v>
      </c>
      <c r="M129" s="531">
        <v>1027.76</v>
      </c>
      <c r="N129" s="531">
        <v>1</v>
      </c>
      <c r="O129" s="531">
        <v>1027.76</v>
      </c>
      <c r="P129" s="545">
        <v>0.33333333333333337</v>
      </c>
      <c r="Q129" s="532">
        <v>1027.76</v>
      </c>
    </row>
    <row r="130" spans="1:17" ht="14.4" customHeight="1" x14ac:dyDescent="0.3">
      <c r="A130" s="526" t="s">
        <v>2210</v>
      </c>
      <c r="B130" s="527" t="s">
        <v>1849</v>
      </c>
      <c r="C130" s="527" t="s">
        <v>1825</v>
      </c>
      <c r="D130" s="527" t="s">
        <v>2039</v>
      </c>
      <c r="E130" s="527" t="s">
        <v>2038</v>
      </c>
      <c r="F130" s="531">
        <v>2</v>
      </c>
      <c r="G130" s="531">
        <v>4283.7</v>
      </c>
      <c r="H130" s="531">
        <v>0.5</v>
      </c>
      <c r="I130" s="531">
        <v>2141.85</v>
      </c>
      <c r="J130" s="531">
        <v>4</v>
      </c>
      <c r="K130" s="531">
        <v>8567.4</v>
      </c>
      <c r="L130" s="531">
        <v>1</v>
      </c>
      <c r="M130" s="531">
        <v>2141.85</v>
      </c>
      <c r="N130" s="531">
        <v>3</v>
      </c>
      <c r="O130" s="531">
        <v>6425.5499999999993</v>
      </c>
      <c r="P130" s="545">
        <v>0.75</v>
      </c>
      <c r="Q130" s="532">
        <v>2141.85</v>
      </c>
    </row>
    <row r="131" spans="1:17" ht="14.4" customHeight="1" x14ac:dyDescent="0.3">
      <c r="A131" s="526" t="s">
        <v>2210</v>
      </c>
      <c r="B131" s="527" t="s">
        <v>1849</v>
      </c>
      <c r="C131" s="527" t="s">
        <v>1825</v>
      </c>
      <c r="D131" s="527" t="s">
        <v>2040</v>
      </c>
      <c r="E131" s="527" t="s">
        <v>2041</v>
      </c>
      <c r="F131" s="531">
        <v>1</v>
      </c>
      <c r="G131" s="531">
        <v>8536.5499999999993</v>
      </c>
      <c r="H131" s="531"/>
      <c r="I131" s="531">
        <v>8536.5499999999993</v>
      </c>
      <c r="J131" s="531"/>
      <c r="K131" s="531"/>
      <c r="L131" s="531"/>
      <c r="M131" s="531"/>
      <c r="N131" s="531"/>
      <c r="O131" s="531"/>
      <c r="P131" s="545"/>
      <c r="Q131" s="532"/>
    </row>
    <row r="132" spans="1:17" ht="14.4" customHeight="1" x14ac:dyDescent="0.3">
      <c r="A132" s="526" t="s">
        <v>2210</v>
      </c>
      <c r="B132" s="527" t="s">
        <v>1849</v>
      </c>
      <c r="C132" s="527" t="s">
        <v>1825</v>
      </c>
      <c r="D132" s="527" t="s">
        <v>2042</v>
      </c>
      <c r="E132" s="527" t="s">
        <v>2043</v>
      </c>
      <c r="F132" s="531">
        <v>4</v>
      </c>
      <c r="G132" s="531">
        <v>12013.52</v>
      </c>
      <c r="H132" s="531">
        <v>0.44444444444444442</v>
      </c>
      <c r="I132" s="531">
        <v>3003.38</v>
      </c>
      <c r="J132" s="531">
        <v>9</v>
      </c>
      <c r="K132" s="531">
        <v>27030.420000000002</v>
      </c>
      <c r="L132" s="531">
        <v>1</v>
      </c>
      <c r="M132" s="531">
        <v>3003.38</v>
      </c>
      <c r="N132" s="531">
        <v>7</v>
      </c>
      <c r="O132" s="531">
        <v>21023.660000000003</v>
      </c>
      <c r="P132" s="545">
        <v>0.7777777777777779</v>
      </c>
      <c r="Q132" s="532">
        <v>3003.3800000000006</v>
      </c>
    </row>
    <row r="133" spans="1:17" ht="14.4" customHeight="1" x14ac:dyDescent="0.3">
      <c r="A133" s="526" t="s">
        <v>2210</v>
      </c>
      <c r="B133" s="527" t="s">
        <v>1849</v>
      </c>
      <c r="C133" s="527" t="s">
        <v>1825</v>
      </c>
      <c r="D133" s="527" t="s">
        <v>2044</v>
      </c>
      <c r="E133" s="527" t="s">
        <v>2045</v>
      </c>
      <c r="F133" s="531">
        <v>1</v>
      </c>
      <c r="G133" s="531">
        <v>2236.5</v>
      </c>
      <c r="H133" s="531"/>
      <c r="I133" s="531">
        <v>2236.5</v>
      </c>
      <c r="J133" s="531"/>
      <c r="K133" s="531"/>
      <c r="L133" s="531"/>
      <c r="M133" s="531"/>
      <c r="N133" s="531"/>
      <c r="O133" s="531"/>
      <c r="P133" s="545"/>
      <c r="Q133" s="532"/>
    </row>
    <row r="134" spans="1:17" ht="14.4" customHeight="1" x14ac:dyDescent="0.3">
      <c r="A134" s="526" t="s">
        <v>2210</v>
      </c>
      <c r="B134" s="527" t="s">
        <v>1849</v>
      </c>
      <c r="C134" s="527" t="s">
        <v>1825</v>
      </c>
      <c r="D134" s="527" t="s">
        <v>2046</v>
      </c>
      <c r="E134" s="527" t="s">
        <v>2047</v>
      </c>
      <c r="F134" s="531"/>
      <c r="G134" s="531"/>
      <c r="H134" s="531"/>
      <c r="I134" s="531"/>
      <c r="J134" s="531">
        <v>1</v>
      </c>
      <c r="K134" s="531">
        <v>6890.78</v>
      </c>
      <c r="L134" s="531">
        <v>1</v>
      </c>
      <c r="M134" s="531">
        <v>6890.78</v>
      </c>
      <c r="N134" s="531">
        <v>1</v>
      </c>
      <c r="O134" s="531">
        <v>6890.78</v>
      </c>
      <c r="P134" s="545">
        <v>1</v>
      </c>
      <c r="Q134" s="532">
        <v>6890.78</v>
      </c>
    </row>
    <row r="135" spans="1:17" ht="14.4" customHeight="1" x14ac:dyDescent="0.3">
      <c r="A135" s="526" t="s">
        <v>2210</v>
      </c>
      <c r="B135" s="527" t="s">
        <v>1849</v>
      </c>
      <c r="C135" s="527" t="s">
        <v>1825</v>
      </c>
      <c r="D135" s="527" t="s">
        <v>2214</v>
      </c>
      <c r="E135" s="527" t="s">
        <v>2215</v>
      </c>
      <c r="F135" s="531"/>
      <c r="G135" s="531"/>
      <c r="H135" s="531"/>
      <c r="I135" s="531"/>
      <c r="J135" s="531">
        <v>1</v>
      </c>
      <c r="K135" s="531">
        <v>2298.9699999999998</v>
      </c>
      <c r="L135" s="531">
        <v>1</v>
      </c>
      <c r="M135" s="531">
        <v>2298.9699999999998</v>
      </c>
      <c r="N135" s="531"/>
      <c r="O135" s="531"/>
      <c r="P135" s="545"/>
      <c r="Q135" s="532"/>
    </row>
    <row r="136" spans="1:17" ht="14.4" customHeight="1" x14ac:dyDescent="0.3">
      <c r="A136" s="526" t="s">
        <v>2210</v>
      </c>
      <c r="B136" s="527" t="s">
        <v>1849</v>
      </c>
      <c r="C136" s="527" t="s">
        <v>1825</v>
      </c>
      <c r="D136" s="527" t="s">
        <v>2048</v>
      </c>
      <c r="E136" s="527" t="s">
        <v>2049</v>
      </c>
      <c r="F136" s="531">
        <v>7</v>
      </c>
      <c r="G136" s="531">
        <v>28965.230000000003</v>
      </c>
      <c r="H136" s="531">
        <v>0.53846153846153855</v>
      </c>
      <c r="I136" s="531">
        <v>4137.8900000000003</v>
      </c>
      <c r="J136" s="531">
        <v>13</v>
      </c>
      <c r="K136" s="531">
        <v>53792.57</v>
      </c>
      <c r="L136" s="531">
        <v>1</v>
      </c>
      <c r="M136" s="531">
        <v>4137.8900000000003</v>
      </c>
      <c r="N136" s="531">
        <v>9</v>
      </c>
      <c r="O136" s="531">
        <v>37241.01</v>
      </c>
      <c r="P136" s="545">
        <v>0.6923076923076924</v>
      </c>
      <c r="Q136" s="532">
        <v>4137.8900000000003</v>
      </c>
    </row>
    <row r="137" spans="1:17" ht="14.4" customHeight="1" x14ac:dyDescent="0.3">
      <c r="A137" s="526" t="s">
        <v>2210</v>
      </c>
      <c r="B137" s="527" t="s">
        <v>1849</v>
      </c>
      <c r="C137" s="527" t="s">
        <v>1825</v>
      </c>
      <c r="D137" s="527" t="s">
        <v>2054</v>
      </c>
      <c r="E137" s="527" t="s">
        <v>2055</v>
      </c>
      <c r="F137" s="531">
        <v>1</v>
      </c>
      <c r="G137" s="531">
        <v>1002.8</v>
      </c>
      <c r="H137" s="531">
        <v>0.19999999999999998</v>
      </c>
      <c r="I137" s="531">
        <v>1002.8</v>
      </c>
      <c r="J137" s="531">
        <v>5</v>
      </c>
      <c r="K137" s="531">
        <v>5014</v>
      </c>
      <c r="L137" s="531">
        <v>1</v>
      </c>
      <c r="M137" s="531">
        <v>1002.8</v>
      </c>
      <c r="N137" s="531">
        <v>15</v>
      </c>
      <c r="O137" s="531">
        <v>15042</v>
      </c>
      <c r="P137" s="545">
        <v>3</v>
      </c>
      <c r="Q137" s="532">
        <v>1002.8</v>
      </c>
    </row>
    <row r="138" spans="1:17" ht="14.4" customHeight="1" x14ac:dyDescent="0.3">
      <c r="A138" s="526" t="s">
        <v>2210</v>
      </c>
      <c r="B138" s="527" t="s">
        <v>1849</v>
      </c>
      <c r="C138" s="527" t="s">
        <v>1825</v>
      </c>
      <c r="D138" s="527" t="s">
        <v>2056</v>
      </c>
      <c r="E138" s="527" t="s">
        <v>2057</v>
      </c>
      <c r="F138" s="531">
        <v>6</v>
      </c>
      <c r="G138" s="531">
        <v>45900</v>
      </c>
      <c r="H138" s="531">
        <v>0.46153846153846156</v>
      </c>
      <c r="I138" s="531">
        <v>7650</v>
      </c>
      <c r="J138" s="531">
        <v>13</v>
      </c>
      <c r="K138" s="531">
        <v>99450</v>
      </c>
      <c r="L138" s="531">
        <v>1</v>
      </c>
      <c r="M138" s="531">
        <v>7650</v>
      </c>
      <c r="N138" s="531">
        <v>4</v>
      </c>
      <c r="O138" s="531">
        <v>30600</v>
      </c>
      <c r="P138" s="545">
        <v>0.30769230769230771</v>
      </c>
      <c r="Q138" s="532">
        <v>7650</v>
      </c>
    </row>
    <row r="139" spans="1:17" ht="14.4" customHeight="1" x14ac:dyDescent="0.3">
      <c r="A139" s="526" t="s">
        <v>2210</v>
      </c>
      <c r="B139" s="527" t="s">
        <v>1849</v>
      </c>
      <c r="C139" s="527" t="s">
        <v>1825</v>
      </c>
      <c r="D139" s="527" t="s">
        <v>2060</v>
      </c>
      <c r="E139" s="527" t="s">
        <v>2061</v>
      </c>
      <c r="F139" s="531">
        <v>3</v>
      </c>
      <c r="G139" s="531">
        <v>39853.56</v>
      </c>
      <c r="H139" s="531">
        <v>0.29999999999999993</v>
      </c>
      <c r="I139" s="531">
        <v>13284.519999999999</v>
      </c>
      <c r="J139" s="531">
        <v>10</v>
      </c>
      <c r="K139" s="531">
        <v>132845.20000000001</v>
      </c>
      <c r="L139" s="531">
        <v>1</v>
      </c>
      <c r="M139" s="531">
        <v>13284.52</v>
      </c>
      <c r="N139" s="531">
        <v>2</v>
      </c>
      <c r="O139" s="531">
        <v>26569.040000000001</v>
      </c>
      <c r="P139" s="545">
        <v>0.19999999999999998</v>
      </c>
      <c r="Q139" s="532">
        <v>13284.52</v>
      </c>
    </row>
    <row r="140" spans="1:17" ht="14.4" customHeight="1" x14ac:dyDescent="0.3">
      <c r="A140" s="526" t="s">
        <v>2210</v>
      </c>
      <c r="B140" s="527" t="s">
        <v>1849</v>
      </c>
      <c r="C140" s="527" t="s">
        <v>1825</v>
      </c>
      <c r="D140" s="527" t="s">
        <v>2062</v>
      </c>
      <c r="E140" s="527" t="s">
        <v>2063</v>
      </c>
      <c r="F140" s="531">
        <v>4</v>
      </c>
      <c r="G140" s="531">
        <v>8683.8799999999992</v>
      </c>
      <c r="H140" s="531">
        <v>0.44444444444444442</v>
      </c>
      <c r="I140" s="531">
        <v>2170.9699999999998</v>
      </c>
      <c r="J140" s="531">
        <v>9</v>
      </c>
      <c r="K140" s="531">
        <v>19538.73</v>
      </c>
      <c r="L140" s="531">
        <v>1</v>
      </c>
      <c r="M140" s="531">
        <v>2170.9699999999998</v>
      </c>
      <c r="N140" s="531">
        <v>7</v>
      </c>
      <c r="O140" s="531">
        <v>15196.789999999997</v>
      </c>
      <c r="P140" s="545">
        <v>0.77777777777777768</v>
      </c>
      <c r="Q140" s="532">
        <v>2170.9699999999998</v>
      </c>
    </row>
    <row r="141" spans="1:17" ht="14.4" customHeight="1" x14ac:dyDescent="0.3">
      <c r="A141" s="526" t="s">
        <v>2210</v>
      </c>
      <c r="B141" s="527" t="s">
        <v>1849</v>
      </c>
      <c r="C141" s="527" t="s">
        <v>1825</v>
      </c>
      <c r="D141" s="527" t="s">
        <v>2187</v>
      </c>
      <c r="E141" s="527" t="s">
        <v>2188</v>
      </c>
      <c r="F141" s="531"/>
      <c r="G141" s="531"/>
      <c r="H141" s="531"/>
      <c r="I141" s="531"/>
      <c r="J141" s="531">
        <v>1</v>
      </c>
      <c r="K141" s="531">
        <v>797</v>
      </c>
      <c r="L141" s="531">
        <v>1</v>
      </c>
      <c r="M141" s="531">
        <v>797</v>
      </c>
      <c r="N141" s="531"/>
      <c r="O141" s="531"/>
      <c r="P141" s="545"/>
      <c r="Q141" s="532"/>
    </row>
    <row r="142" spans="1:17" ht="14.4" customHeight="1" x14ac:dyDescent="0.3">
      <c r="A142" s="526" t="s">
        <v>2210</v>
      </c>
      <c r="B142" s="527" t="s">
        <v>1849</v>
      </c>
      <c r="C142" s="527" t="s">
        <v>1825</v>
      </c>
      <c r="D142" s="527" t="s">
        <v>2216</v>
      </c>
      <c r="E142" s="527" t="s">
        <v>2217</v>
      </c>
      <c r="F142" s="531">
        <v>5</v>
      </c>
      <c r="G142" s="531">
        <v>14871.800000000001</v>
      </c>
      <c r="H142" s="531">
        <v>0.55555555555555558</v>
      </c>
      <c r="I142" s="531">
        <v>2974.36</v>
      </c>
      <c r="J142" s="531">
        <v>9</v>
      </c>
      <c r="K142" s="531">
        <v>26769.24</v>
      </c>
      <c r="L142" s="531">
        <v>1</v>
      </c>
      <c r="M142" s="531">
        <v>2974.36</v>
      </c>
      <c r="N142" s="531">
        <v>3</v>
      </c>
      <c r="O142" s="531">
        <v>8923.08</v>
      </c>
      <c r="P142" s="545">
        <v>0.33333333333333331</v>
      </c>
      <c r="Q142" s="532">
        <v>2974.36</v>
      </c>
    </row>
    <row r="143" spans="1:17" ht="14.4" customHeight="1" x14ac:dyDescent="0.3">
      <c r="A143" s="526" t="s">
        <v>2210</v>
      </c>
      <c r="B143" s="527" t="s">
        <v>1849</v>
      </c>
      <c r="C143" s="527" t="s">
        <v>1825</v>
      </c>
      <c r="D143" s="527" t="s">
        <v>2189</v>
      </c>
      <c r="E143" s="527" t="s">
        <v>2190</v>
      </c>
      <c r="F143" s="531">
        <v>2</v>
      </c>
      <c r="G143" s="531">
        <v>10518.46</v>
      </c>
      <c r="H143" s="531">
        <v>0.5</v>
      </c>
      <c r="I143" s="531">
        <v>5259.23</v>
      </c>
      <c r="J143" s="531">
        <v>4</v>
      </c>
      <c r="K143" s="531">
        <v>21036.92</v>
      </c>
      <c r="L143" s="531">
        <v>1</v>
      </c>
      <c r="M143" s="531">
        <v>5259.23</v>
      </c>
      <c r="N143" s="531">
        <v>7</v>
      </c>
      <c r="O143" s="531">
        <v>36814.61</v>
      </c>
      <c r="P143" s="545">
        <v>1.7500000000000002</v>
      </c>
      <c r="Q143" s="532">
        <v>5259.2300000000005</v>
      </c>
    </row>
    <row r="144" spans="1:17" ht="14.4" customHeight="1" x14ac:dyDescent="0.3">
      <c r="A144" s="526" t="s">
        <v>2210</v>
      </c>
      <c r="B144" s="527" t="s">
        <v>1849</v>
      </c>
      <c r="C144" s="527" t="s">
        <v>1825</v>
      </c>
      <c r="D144" s="527" t="s">
        <v>2066</v>
      </c>
      <c r="E144" s="527" t="s">
        <v>2067</v>
      </c>
      <c r="F144" s="531">
        <v>6</v>
      </c>
      <c r="G144" s="531">
        <v>3633.9</v>
      </c>
      <c r="H144" s="531">
        <v>0.375</v>
      </c>
      <c r="I144" s="531">
        <v>605.65</v>
      </c>
      <c r="J144" s="531">
        <v>16</v>
      </c>
      <c r="K144" s="531">
        <v>9690.4</v>
      </c>
      <c r="L144" s="531">
        <v>1</v>
      </c>
      <c r="M144" s="531">
        <v>605.65</v>
      </c>
      <c r="N144" s="531">
        <v>11</v>
      </c>
      <c r="O144" s="531">
        <v>6662.15</v>
      </c>
      <c r="P144" s="545">
        <v>0.6875</v>
      </c>
      <c r="Q144" s="532">
        <v>605.65</v>
      </c>
    </row>
    <row r="145" spans="1:17" ht="14.4" customHeight="1" x14ac:dyDescent="0.3">
      <c r="A145" s="526" t="s">
        <v>2210</v>
      </c>
      <c r="B145" s="527" t="s">
        <v>1849</v>
      </c>
      <c r="C145" s="527" t="s">
        <v>1825</v>
      </c>
      <c r="D145" s="527" t="s">
        <v>2068</v>
      </c>
      <c r="E145" s="527" t="s">
        <v>2069</v>
      </c>
      <c r="F145" s="531"/>
      <c r="G145" s="531"/>
      <c r="H145" s="531"/>
      <c r="I145" s="531"/>
      <c r="J145" s="531"/>
      <c r="K145" s="531"/>
      <c r="L145" s="531"/>
      <c r="M145" s="531"/>
      <c r="N145" s="531">
        <v>1</v>
      </c>
      <c r="O145" s="531">
        <v>15489.6</v>
      </c>
      <c r="P145" s="545"/>
      <c r="Q145" s="532">
        <v>15489.6</v>
      </c>
    </row>
    <row r="146" spans="1:17" ht="14.4" customHeight="1" x14ac:dyDescent="0.3">
      <c r="A146" s="526" t="s">
        <v>2210</v>
      </c>
      <c r="B146" s="527" t="s">
        <v>1849</v>
      </c>
      <c r="C146" s="527" t="s">
        <v>1825</v>
      </c>
      <c r="D146" s="527" t="s">
        <v>2218</v>
      </c>
      <c r="E146" s="527" t="s">
        <v>2219</v>
      </c>
      <c r="F146" s="531">
        <v>5</v>
      </c>
      <c r="G146" s="531">
        <v>86909.950000000012</v>
      </c>
      <c r="H146" s="531">
        <v>0.45454545454545459</v>
      </c>
      <c r="I146" s="531">
        <v>17381.990000000002</v>
      </c>
      <c r="J146" s="531">
        <v>11</v>
      </c>
      <c r="K146" s="531">
        <v>191201.89</v>
      </c>
      <c r="L146" s="531">
        <v>1</v>
      </c>
      <c r="M146" s="531">
        <v>17381.990000000002</v>
      </c>
      <c r="N146" s="531">
        <v>3</v>
      </c>
      <c r="O146" s="531">
        <v>52145.97</v>
      </c>
      <c r="P146" s="545">
        <v>0.27272727272727271</v>
      </c>
      <c r="Q146" s="532">
        <v>17381.990000000002</v>
      </c>
    </row>
    <row r="147" spans="1:17" ht="14.4" customHeight="1" x14ac:dyDescent="0.3">
      <c r="A147" s="526" t="s">
        <v>2210</v>
      </c>
      <c r="B147" s="527" t="s">
        <v>1849</v>
      </c>
      <c r="C147" s="527" t="s">
        <v>1825</v>
      </c>
      <c r="D147" s="527" t="s">
        <v>2070</v>
      </c>
      <c r="E147" s="527" t="s">
        <v>2071</v>
      </c>
      <c r="F147" s="531">
        <v>6</v>
      </c>
      <c r="G147" s="531">
        <v>4986.96</v>
      </c>
      <c r="H147" s="531">
        <v>0.4</v>
      </c>
      <c r="I147" s="531">
        <v>831.16</v>
      </c>
      <c r="J147" s="531">
        <v>15</v>
      </c>
      <c r="K147" s="531">
        <v>12467.4</v>
      </c>
      <c r="L147" s="531">
        <v>1</v>
      </c>
      <c r="M147" s="531">
        <v>831.16</v>
      </c>
      <c r="N147" s="531">
        <v>6</v>
      </c>
      <c r="O147" s="531">
        <v>4986.96</v>
      </c>
      <c r="P147" s="545">
        <v>0.4</v>
      </c>
      <c r="Q147" s="532">
        <v>831.16</v>
      </c>
    </row>
    <row r="148" spans="1:17" ht="14.4" customHeight="1" x14ac:dyDescent="0.3">
      <c r="A148" s="526" t="s">
        <v>2210</v>
      </c>
      <c r="B148" s="527" t="s">
        <v>1849</v>
      </c>
      <c r="C148" s="527" t="s">
        <v>1825</v>
      </c>
      <c r="D148" s="527" t="s">
        <v>2072</v>
      </c>
      <c r="E148" s="527" t="s">
        <v>2071</v>
      </c>
      <c r="F148" s="531">
        <v>8</v>
      </c>
      <c r="G148" s="531">
        <v>7104.4799999999987</v>
      </c>
      <c r="H148" s="531">
        <v>0.53333333333333333</v>
      </c>
      <c r="I148" s="531">
        <v>888.05999999999983</v>
      </c>
      <c r="J148" s="531">
        <v>15</v>
      </c>
      <c r="K148" s="531">
        <v>13320.899999999998</v>
      </c>
      <c r="L148" s="531">
        <v>1</v>
      </c>
      <c r="M148" s="531">
        <v>888.05999999999983</v>
      </c>
      <c r="N148" s="531">
        <v>4</v>
      </c>
      <c r="O148" s="531">
        <v>3552.24</v>
      </c>
      <c r="P148" s="545">
        <v>0.26666666666666672</v>
      </c>
      <c r="Q148" s="532">
        <v>888.06</v>
      </c>
    </row>
    <row r="149" spans="1:17" ht="14.4" customHeight="1" x14ac:dyDescent="0.3">
      <c r="A149" s="526" t="s">
        <v>2210</v>
      </c>
      <c r="B149" s="527" t="s">
        <v>1849</v>
      </c>
      <c r="C149" s="527" t="s">
        <v>1825</v>
      </c>
      <c r="D149" s="527" t="s">
        <v>2073</v>
      </c>
      <c r="E149" s="527" t="s">
        <v>2074</v>
      </c>
      <c r="F149" s="531"/>
      <c r="G149" s="531"/>
      <c r="H149" s="531"/>
      <c r="I149" s="531"/>
      <c r="J149" s="531">
        <v>2</v>
      </c>
      <c r="K149" s="531">
        <v>1776.12</v>
      </c>
      <c r="L149" s="531">
        <v>1</v>
      </c>
      <c r="M149" s="531">
        <v>888.06</v>
      </c>
      <c r="N149" s="531"/>
      <c r="O149" s="531"/>
      <c r="P149" s="545"/>
      <c r="Q149" s="532"/>
    </row>
    <row r="150" spans="1:17" ht="14.4" customHeight="1" x14ac:dyDescent="0.3">
      <c r="A150" s="526" t="s">
        <v>2210</v>
      </c>
      <c r="B150" s="527" t="s">
        <v>1849</v>
      </c>
      <c r="C150" s="527" t="s">
        <v>1825</v>
      </c>
      <c r="D150" s="527" t="s">
        <v>2075</v>
      </c>
      <c r="E150" s="527" t="s">
        <v>2076</v>
      </c>
      <c r="F150" s="531">
        <v>8</v>
      </c>
      <c r="G150" s="531">
        <v>6649.28</v>
      </c>
      <c r="H150" s="531">
        <v>0.72727272727272718</v>
      </c>
      <c r="I150" s="531">
        <v>831.16</v>
      </c>
      <c r="J150" s="531">
        <v>11</v>
      </c>
      <c r="K150" s="531">
        <v>9142.76</v>
      </c>
      <c r="L150" s="531">
        <v>1</v>
      </c>
      <c r="M150" s="531">
        <v>831.16</v>
      </c>
      <c r="N150" s="531">
        <v>3</v>
      </c>
      <c r="O150" s="531">
        <v>2493.48</v>
      </c>
      <c r="P150" s="545">
        <v>0.27272727272727271</v>
      </c>
      <c r="Q150" s="532">
        <v>831.16</v>
      </c>
    </row>
    <row r="151" spans="1:17" ht="14.4" customHeight="1" x14ac:dyDescent="0.3">
      <c r="A151" s="526" t="s">
        <v>2210</v>
      </c>
      <c r="B151" s="527" t="s">
        <v>1849</v>
      </c>
      <c r="C151" s="527" t="s">
        <v>1825</v>
      </c>
      <c r="D151" s="527" t="s">
        <v>2220</v>
      </c>
      <c r="E151" s="527" t="s">
        <v>2221</v>
      </c>
      <c r="F151" s="531"/>
      <c r="G151" s="531"/>
      <c r="H151" s="531"/>
      <c r="I151" s="531"/>
      <c r="J151" s="531">
        <v>5</v>
      </c>
      <c r="K151" s="531">
        <v>19494</v>
      </c>
      <c r="L151" s="531">
        <v>1</v>
      </c>
      <c r="M151" s="531">
        <v>3898.8</v>
      </c>
      <c r="N151" s="531"/>
      <c r="O151" s="531"/>
      <c r="P151" s="545"/>
      <c r="Q151" s="532"/>
    </row>
    <row r="152" spans="1:17" ht="14.4" customHeight="1" x14ac:dyDescent="0.3">
      <c r="A152" s="526" t="s">
        <v>2210</v>
      </c>
      <c r="B152" s="527" t="s">
        <v>1849</v>
      </c>
      <c r="C152" s="527" t="s">
        <v>1825</v>
      </c>
      <c r="D152" s="527" t="s">
        <v>2077</v>
      </c>
      <c r="E152" s="527" t="s">
        <v>2078</v>
      </c>
      <c r="F152" s="531">
        <v>7</v>
      </c>
      <c r="G152" s="531">
        <v>9184.98</v>
      </c>
      <c r="H152" s="531">
        <v>0.7</v>
      </c>
      <c r="I152" s="531">
        <v>1312.1399999999999</v>
      </c>
      <c r="J152" s="531">
        <v>10</v>
      </c>
      <c r="K152" s="531">
        <v>13121.4</v>
      </c>
      <c r="L152" s="531">
        <v>1</v>
      </c>
      <c r="M152" s="531">
        <v>1312.1399999999999</v>
      </c>
      <c r="N152" s="531">
        <v>5</v>
      </c>
      <c r="O152" s="531">
        <v>6560.7000000000007</v>
      </c>
      <c r="P152" s="545">
        <v>0.50000000000000011</v>
      </c>
      <c r="Q152" s="532">
        <v>1312.14</v>
      </c>
    </row>
    <row r="153" spans="1:17" ht="14.4" customHeight="1" x14ac:dyDescent="0.3">
      <c r="A153" s="526" t="s">
        <v>2210</v>
      </c>
      <c r="B153" s="527" t="s">
        <v>1849</v>
      </c>
      <c r="C153" s="527" t="s">
        <v>1825</v>
      </c>
      <c r="D153" s="527" t="s">
        <v>2222</v>
      </c>
      <c r="E153" s="527" t="s">
        <v>2223</v>
      </c>
      <c r="F153" s="531">
        <v>14</v>
      </c>
      <c r="G153" s="531">
        <v>51024.119999999995</v>
      </c>
      <c r="H153" s="531">
        <v>0.77777777777777768</v>
      </c>
      <c r="I153" s="531">
        <v>3644.5799999999995</v>
      </c>
      <c r="J153" s="531">
        <v>18</v>
      </c>
      <c r="K153" s="531">
        <v>65602.44</v>
      </c>
      <c r="L153" s="531">
        <v>1</v>
      </c>
      <c r="M153" s="531">
        <v>3644.58</v>
      </c>
      <c r="N153" s="531">
        <v>32</v>
      </c>
      <c r="O153" s="531">
        <v>116626.56</v>
      </c>
      <c r="P153" s="545">
        <v>1.7777777777777777</v>
      </c>
      <c r="Q153" s="532">
        <v>3644.58</v>
      </c>
    </row>
    <row r="154" spans="1:17" ht="14.4" customHeight="1" x14ac:dyDescent="0.3">
      <c r="A154" s="526" t="s">
        <v>2210</v>
      </c>
      <c r="B154" s="527" t="s">
        <v>1849</v>
      </c>
      <c r="C154" s="527" t="s">
        <v>1825</v>
      </c>
      <c r="D154" s="527" t="s">
        <v>2079</v>
      </c>
      <c r="E154" s="527" t="s">
        <v>2080</v>
      </c>
      <c r="F154" s="531">
        <v>6</v>
      </c>
      <c r="G154" s="531">
        <v>6877.98</v>
      </c>
      <c r="H154" s="531">
        <v>0.42857142857142855</v>
      </c>
      <c r="I154" s="531">
        <v>1146.33</v>
      </c>
      <c r="J154" s="531">
        <v>14</v>
      </c>
      <c r="K154" s="531">
        <v>16048.619999999999</v>
      </c>
      <c r="L154" s="531">
        <v>1</v>
      </c>
      <c r="M154" s="531">
        <v>1146.33</v>
      </c>
      <c r="N154" s="531">
        <v>6</v>
      </c>
      <c r="O154" s="531">
        <v>6877.98</v>
      </c>
      <c r="P154" s="545">
        <v>0.42857142857142855</v>
      </c>
      <c r="Q154" s="532">
        <v>1146.33</v>
      </c>
    </row>
    <row r="155" spans="1:17" ht="14.4" customHeight="1" x14ac:dyDescent="0.3">
      <c r="A155" s="526" t="s">
        <v>2210</v>
      </c>
      <c r="B155" s="527" t="s">
        <v>1849</v>
      </c>
      <c r="C155" s="527" t="s">
        <v>1825</v>
      </c>
      <c r="D155" s="527" t="s">
        <v>2224</v>
      </c>
      <c r="E155" s="527" t="s">
        <v>2225</v>
      </c>
      <c r="F155" s="531">
        <v>5</v>
      </c>
      <c r="G155" s="531">
        <v>400000</v>
      </c>
      <c r="H155" s="531">
        <v>0.5</v>
      </c>
      <c r="I155" s="531">
        <v>80000</v>
      </c>
      <c r="J155" s="531">
        <v>10</v>
      </c>
      <c r="K155" s="531">
        <v>800000</v>
      </c>
      <c r="L155" s="531">
        <v>1</v>
      </c>
      <c r="M155" s="531">
        <v>80000</v>
      </c>
      <c r="N155" s="531">
        <v>5</v>
      </c>
      <c r="O155" s="531">
        <v>400000</v>
      </c>
      <c r="P155" s="545">
        <v>0.5</v>
      </c>
      <c r="Q155" s="532">
        <v>80000</v>
      </c>
    </row>
    <row r="156" spans="1:17" ht="14.4" customHeight="1" x14ac:dyDescent="0.3">
      <c r="A156" s="526" t="s">
        <v>2210</v>
      </c>
      <c r="B156" s="527" t="s">
        <v>1849</v>
      </c>
      <c r="C156" s="527" t="s">
        <v>1825</v>
      </c>
      <c r="D156" s="527" t="s">
        <v>2081</v>
      </c>
      <c r="E156" s="527" t="s">
        <v>2082</v>
      </c>
      <c r="F156" s="531">
        <v>6</v>
      </c>
      <c r="G156" s="531">
        <v>2154.6</v>
      </c>
      <c r="H156" s="531">
        <v>0.46153846153846151</v>
      </c>
      <c r="I156" s="531">
        <v>359.09999999999997</v>
      </c>
      <c r="J156" s="531">
        <v>13</v>
      </c>
      <c r="K156" s="531">
        <v>4668.3</v>
      </c>
      <c r="L156" s="531">
        <v>1</v>
      </c>
      <c r="M156" s="531">
        <v>359.1</v>
      </c>
      <c r="N156" s="531">
        <v>6</v>
      </c>
      <c r="O156" s="531">
        <v>2154.6000000000004</v>
      </c>
      <c r="P156" s="545">
        <v>0.46153846153846162</v>
      </c>
      <c r="Q156" s="532">
        <v>359.10000000000008</v>
      </c>
    </row>
    <row r="157" spans="1:17" ht="14.4" customHeight="1" x14ac:dyDescent="0.3">
      <c r="A157" s="526" t="s">
        <v>2210</v>
      </c>
      <c r="B157" s="527" t="s">
        <v>1849</v>
      </c>
      <c r="C157" s="527" t="s">
        <v>1825</v>
      </c>
      <c r="D157" s="527" t="s">
        <v>2226</v>
      </c>
      <c r="E157" s="527" t="s">
        <v>2227</v>
      </c>
      <c r="F157" s="531">
        <v>1</v>
      </c>
      <c r="G157" s="531">
        <v>565.85</v>
      </c>
      <c r="H157" s="531"/>
      <c r="I157" s="531">
        <v>565.85</v>
      </c>
      <c r="J157" s="531"/>
      <c r="K157" s="531"/>
      <c r="L157" s="531"/>
      <c r="M157" s="531"/>
      <c r="N157" s="531"/>
      <c r="O157" s="531"/>
      <c r="P157" s="545"/>
      <c r="Q157" s="532"/>
    </row>
    <row r="158" spans="1:17" ht="14.4" customHeight="1" x14ac:dyDescent="0.3">
      <c r="A158" s="526" t="s">
        <v>2210</v>
      </c>
      <c r="B158" s="527" t="s">
        <v>1849</v>
      </c>
      <c r="C158" s="527" t="s">
        <v>1825</v>
      </c>
      <c r="D158" s="527" t="s">
        <v>1826</v>
      </c>
      <c r="E158" s="527" t="s">
        <v>1827</v>
      </c>
      <c r="F158" s="531">
        <v>9</v>
      </c>
      <c r="G158" s="531">
        <v>8045.0999999999995</v>
      </c>
      <c r="H158" s="531">
        <v>1.125</v>
      </c>
      <c r="I158" s="531">
        <v>893.9</v>
      </c>
      <c r="J158" s="531">
        <v>8</v>
      </c>
      <c r="K158" s="531">
        <v>7151.2</v>
      </c>
      <c r="L158" s="531">
        <v>1</v>
      </c>
      <c r="M158" s="531">
        <v>893.9</v>
      </c>
      <c r="N158" s="531">
        <v>9</v>
      </c>
      <c r="O158" s="531">
        <v>8045.1</v>
      </c>
      <c r="P158" s="545">
        <v>1.125</v>
      </c>
      <c r="Q158" s="532">
        <v>893.90000000000009</v>
      </c>
    </row>
    <row r="159" spans="1:17" ht="14.4" customHeight="1" x14ac:dyDescent="0.3">
      <c r="A159" s="526" t="s">
        <v>2210</v>
      </c>
      <c r="B159" s="527" t="s">
        <v>1849</v>
      </c>
      <c r="C159" s="527" t="s">
        <v>1825</v>
      </c>
      <c r="D159" s="527" t="s">
        <v>1877</v>
      </c>
      <c r="E159" s="527" t="s">
        <v>1878</v>
      </c>
      <c r="F159" s="531"/>
      <c r="G159" s="531"/>
      <c r="H159" s="531"/>
      <c r="I159" s="531"/>
      <c r="J159" s="531">
        <v>1</v>
      </c>
      <c r="K159" s="531">
        <v>893.9</v>
      </c>
      <c r="L159" s="531">
        <v>1</v>
      </c>
      <c r="M159" s="531">
        <v>893.9</v>
      </c>
      <c r="N159" s="531">
        <v>1</v>
      </c>
      <c r="O159" s="531">
        <v>893.9</v>
      </c>
      <c r="P159" s="545">
        <v>1</v>
      </c>
      <c r="Q159" s="532">
        <v>893.9</v>
      </c>
    </row>
    <row r="160" spans="1:17" ht="14.4" customHeight="1" x14ac:dyDescent="0.3">
      <c r="A160" s="526" t="s">
        <v>2210</v>
      </c>
      <c r="B160" s="527" t="s">
        <v>1849</v>
      </c>
      <c r="C160" s="527" t="s">
        <v>1825</v>
      </c>
      <c r="D160" s="527" t="s">
        <v>2083</v>
      </c>
      <c r="E160" s="527" t="s">
        <v>2084</v>
      </c>
      <c r="F160" s="531">
        <v>2</v>
      </c>
      <c r="G160" s="531">
        <v>33663.379999999997</v>
      </c>
      <c r="H160" s="531">
        <v>0.5</v>
      </c>
      <c r="I160" s="531">
        <v>16831.689999999999</v>
      </c>
      <c r="J160" s="531">
        <v>4</v>
      </c>
      <c r="K160" s="531">
        <v>67326.759999999995</v>
      </c>
      <c r="L160" s="531">
        <v>1</v>
      </c>
      <c r="M160" s="531">
        <v>16831.689999999999</v>
      </c>
      <c r="N160" s="531">
        <v>5</v>
      </c>
      <c r="O160" s="531">
        <v>84158.45</v>
      </c>
      <c r="P160" s="545">
        <v>1.25</v>
      </c>
      <c r="Q160" s="532">
        <v>16831.689999999999</v>
      </c>
    </row>
    <row r="161" spans="1:17" ht="14.4" customHeight="1" x14ac:dyDescent="0.3">
      <c r="A161" s="526" t="s">
        <v>2210</v>
      </c>
      <c r="B161" s="527" t="s">
        <v>1849</v>
      </c>
      <c r="C161" s="527" t="s">
        <v>1825</v>
      </c>
      <c r="D161" s="527" t="s">
        <v>2085</v>
      </c>
      <c r="E161" s="527" t="s">
        <v>2086</v>
      </c>
      <c r="F161" s="531">
        <v>4</v>
      </c>
      <c r="G161" s="531">
        <v>26348.52</v>
      </c>
      <c r="H161" s="531">
        <v>1</v>
      </c>
      <c r="I161" s="531">
        <v>6587.13</v>
      </c>
      <c r="J161" s="531">
        <v>4</v>
      </c>
      <c r="K161" s="531">
        <v>26348.52</v>
      </c>
      <c r="L161" s="531">
        <v>1</v>
      </c>
      <c r="M161" s="531">
        <v>6587.13</v>
      </c>
      <c r="N161" s="531">
        <v>5</v>
      </c>
      <c r="O161" s="531">
        <v>32935.65</v>
      </c>
      <c r="P161" s="545">
        <v>1.25</v>
      </c>
      <c r="Q161" s="532">
        <v>6587.13</v>
      </c>
    </row>
    <row r="162" spans="1:17" ht="14.4" customHeight="1" x14ac:dyDescent="0.3">
      <c r="A162" s="526" t="s">
        <v>2210</v>
      </c>
      <c r="B162" s="527" t="s">
        <v>1849</v>
      </c>
      <c r="C162" s="527" t="s">
        <v>1825</v>
      </c>
      <c r="D162" s="527" t="s">
        <v>1879</v>
      </c>
      <c r="E162" s="527" t="s">
        <v>1880</v>
      </c>
      <c r="F162" s="531">
        <v>4</v>
      </c>
      <c r="G162" s="531">
        <v>7366.48</v>
      </c>
      <c r="H162" s="531">
        <v>0.66666666666666674</v>
      </c>
      <c r="I162" s="531">
        <v>1841.62</v>
      </c>
      <c r="J162" s="531">
        <v>6</v>
      </c>
      <c r="K162" s="531">
        <v>11049.719999999998</v>
      </c>
      <c r="L162" s="531">
        <v>1</v>
      </c>
      <c r="M162" s="531">
        <v>1841.6199999999997</v>
      </c>
      <c r="N162" s="531">
        <v>8</v>
      </c>
      <c r="O162" s="531">
        <v>14732.959999999997</v>
      </c>
      <c r="P162" s="545">
        <v>1.3333333333333335</v>
      </c>
      <c r="Q162" s="532">
        <v>1841.6199999999997</v>
      </c>
    </row>
    <row r="163" spans="1:17" ht="14.4" customHeight="1" x14ac:dyDescent="0.3">
      <c r="A163" s="526" t="s">
        <v>2210</v>
      </c>
      <c r="B163" s="527" t="s">
        <v>1849</v>
      </c>
      <c r="C163" s="527" t="s">
        <v>1825</v>
      </c>
      <c r="D163" s="527" t="s">
        <v>2089</v>
      </c>
      <c r="E163" s="527" t="s">
        <v>2090</v>
      </c>
      <c r="F163" s="531"/>
      <c r="G163" s="531"/>
      <c r="H163" s="531"/>
      <c r="I163" s="531"/>
      <c r="J163" s="531"/>
      <c r="K163" s="531"/>
      <c r="L163" s="531"/>
      <c r="M163" s="531"/>
      <c r="N163" s="531">
        <v>1</v>
      </c>
      <c r="O163" s="531">
        <v>16719</v>
      </c>
      <c r="P163" s="545"/>
      <c r="Q163" s="532">
        <v>16719</v>
      </c>
    </row>
    <row r="164" spans="1:17" ht="14.4" customHeight="1" x14ac:dyDescent="0.3">
      <c r="A164" s="526" t="s">
        <v>2210</v>
      </c>
      <c r="B164" s="527" t="s">
        <v>1849</v>
      </c>
      <c r="C164" s="527" t="s">
        <v>1825</v>
      </c>
      <c r="D164" s="527" t="s">
        <v>2093</v>
      </c>
      <c r="E164" s="527" t="s">
        <v>2094</v>
      </c>
      <c r="F164" s="531"/>
      <c r="G164" s="531"/>
      <c r="H164" s="531"/>
      <c r="I164" s="531"/>
      <c r="J164" s="531">
        <v>1</v>
      </c>
      <c r="K164" s="531">
        <v>18844.98</v>
      </c>
      <c r="L164" s="531">
        <v>1</v>
      </c>
      <c r="M164" s="531">
        <v>18844.98</v>
      </c>
      <c r="N164" s="531">
        <v>1</v>
      </c>
      <c r="O164" s="531">
        <v>18844.98</v>
      </c>
      <c r="P164" s="545">
        <v>1</v>
      </c>
      <c r="Q164" s="532">
        <v>18844.98</v>
      </c>
    </row>
    <row r="165" spans="1:17" ht="14.4" customHeight="1" x14ac:dyDescent="0.3">
      <c r="A165" s="526" t="s">
        <v>2210</v>
      </c>
      <c r="B165" s="527" t="s">
        <v>1849</v>
      </c>
      <c r="C165" s="527" t="s">
        <v>1825</v>
      </c>
      <c r="D165" s="527" t="s">
        <v>2095</v>
      </c>
      <c r="E165" s="527" t="s">
        <v>2096</v>
      </c>
      <c r="F165" s="531">
        <v>1</v>
      </c>
      <c r="G165" s="531">
        <v>4360</v>
      </c>
      <c r="H165" s="531"/>
      <c r="I165" s="531">
        <v>4360</v>
      </c>
      <c r="J165" s="531"/>
      <c r="K165" s="531"/>
      <c r="L165" s="531"/>
      <c r="M165" s="531"/>
      <c r="N165" s="531">
        <v>1</v>
      </c>
      <c r="O165" s="531">
        <v>4360</v>
      </c>
      <c r="P165" s="545"/>
      <c r="Q165" s="532">
        <v>4360</v>
      </c>
    </row>
    <row r="166" spans="1:17" ht="14.4" customHeight="1" x14ac:dyDescent="0.3">
      <c r="A166" s="526" t="s">
        <v>2210</v>
      </c>
      <c r="B166" s="527" t="s">
        <v>1849</v>
      </c>
      <c r="C166" s="527" t="s">
        <v>1825</v>
      </c>
      <c r="D166" s="527" t="s">
        <v>1883</v>
      </c>
      <c r="E166" s="527" t="s">
        <v>1884</v>
      </c>
      <c r="F166" s="531"/>
      <c r="G166" s="531"/>
      <c r="H166" s="531"/>
      <c r="I166" s="531"/>
      <c r="J166" s="531">
        <v>1</v>
      </c>
      <c r="K166" s="531">
        <v>26500.21</v>
      </c>
      <c r="L166" s="531">
        <v>1</v>
      </c>
      <c r="M166" s="531">
        <v>26500.21</v>
      </c>
      <c r="N166" s="531"/>
      <c r="O166" s="531"/>
      <c r="P166" s="545"/>
      <c r="Q166" s="532"/>
    </row>
    <row r="167" spans="1:17" ht="14.4" customHeight="1" x14ac:dyDescent="0.3">
      <c r="A167" s="526" t="s">
        <v>2210</v>
      </c>
      <c r="B167" s="527" t="s">
        <v>1849</v>
      </c>
      <c r="C167" s="527" t="s">
        <v>1825</v>
      </c>
      <c r="D167" s="527" t="s">
        <v>2099</v>
      </c>
      <c r="E167" s="527" t="s">
        <v>2100</v>
      </c>
      <c r="F167" s="531">
        <v>4</v>
      </c>
      <c r="G167" s="531">
        <v>1523.44</v>
      </c>
      <c r="H167" s="531">
        <v>0.79999999999999993</v>
      </c>
      <c r="I167" s="531">
        <v>380.86</v>
      </c>
      <c r="J167" s="531">
        <v>5</v>
      </c>
      <c r="K167" s="531">
        <v>1904.3000000000002</v>
      </c>
      <c r="L167" s="531">
        <v>1</v>
      </c>
      <c r="M167" s="531">
        <v>380.86</v>
      </c>
      <c r="N167" s="531">
        <v>6</v>
      </c>
      <c r="O167" s="531">
        <v>2285.1600000000003</v>
      </c>
      <c r="P167" s="545">
        <v>1.2</v>
      </c>
      <c r="Q167" s="532">
        <v>380.86000000000007</v>
      </c>
    </row>
    <row r="168" spans="1:17" ht="14.4" customHeight="1" x14ac:dyDescent="0.3">
      <c r="A168" s="526" t="s">
        <v>2210</v>
      </c>
      <c r="B168" s="527" t="s">
        <v>1849</v>
      </c>
      <c r="C168" s="527" t="s">
        <v>1825</v>
      </c>
      <c r="D168" s="527" t="s">
        <v>2228</v>
      </c>
      <c r="E168" s="527" t="s">
        <v>2229</v>
      </c>
      <c r="F168" s="531"/>
      <c r="G168" s="531"/>
      <c r="H168" s="531"/>
      <c r="I168" s="531"/>
      <c r="J168" s="531"/>
      <c r="K168" s="531"/>
      <c r="L168" s="531"/>
      <c r="M168" s="531"/>
      <c r="N168" s="531">
        <v>1</v>
      </c>
      <c r="O168" s="531">
        <v>3178.63</v>
      </c>
      <c r="P168" s="545"/>
      <c r="Q168" s="532">
        <v>3178.63</v>
      </c>
    </row>
    <row r="169" spans="1:17" ht="14.4" customHeight="1" x14ac:dyDescent="0.3">
      <c r="A169" s="526" t="s">
        <v>2210</v>
      </c>
      <c r="B169" s="527" t="s">
        <v>1849</v>
      </c>
      <c r="C169" s="527" t="s">
        <v>1825</v>
      </c>
      <c r="D169" s="527" t="s">
        <v>2230</v>
      </c>
      <c r="E169" s="527" t="s">
        <v>2231</v>
      </c>
      <c r="F169" s="531">
        <v>1</v>
      </c>
      <c r="G169" s="531">
        <v>1085.2</v>
      </c>
      <c r="H169" s="531">
        <v>1</v>
      </c>
      <c r="I169" s="531">
        <v>1085.2</v>
      </c>
      <c r="J169" s="531">
        <v>1</v>
      </c>
      <c r="K169" s="531">
        <v>1085.2</v>
      </c>
      <c r="L169" s="531">
        <v>1</v>
      </c>
      <c r="M169" s="531">
        <v>1085.2</v>
      </c>
      <c r="N169" s="531">
        <v>1</v>
      </c>
      <c r="O169" s="531">
        <v>1085.2</v>
      </c>
      <c r="P169" s="545">
        <v>1</v>
      </c>
      <c r="Q169" s="532">
        <v>1085.2</v>
      </c>
    </row>
    <row r="170" spans="1:17" ht="14.4" customHeight="1" x14ac:dyDescent="0.3">
      <c r="A170" s="526" t="s">
        <v>2210</v>
      </c>
      <c r="B170" s="527" t="s">
        <v>1849</v>
      </c>
      <c r="C170" s="527" t="s">
        <v>1825</v>
      </c>
      <c r="D170" s="527" t="s">
        <v>2232</v>
      </c>
      <c r="E170" s="527" t="s">
        <v>2233</v>
      </c>
      <c r="F170" s="531">
        <v>1</v>
      </c>
      <c r="G170" s="531">
        <v>20319.98</v>
      </c>
      <c r="H170" s="531"/>
      <c r="I170" s="531">
        <v>20319.98</v>
      </c>
      <c r="J170" s="531"/>
      <c r="K170" s="531"/>
      <c r="L170" s="531"/>
      <c r="M170" s="531"/>
      <c r="N170" s="531"/>
      <c r="O170" s="531"/>
      <c r="P170" s="545"/>
      <c r="Q170" s="532"/>
    </row>
    <row r="171" spans="1:17" ht="14.4" customHeight="1" x14ac:dyDescent="0.3">
      <c r="A171" s="526" t="s">
        <v>2210</v>
      </c>
      <c r="B171" s="527" t="s">
        <v>1849</v>
      </c>
      <c r="C171" s="527" t="s">
        <v>1825</v>
      </c>
      <c r="D171" s="527" t="s">
        <v>2113</v>
      </c>
      <c r="E171" s="527" t="s">
        <v>2114</v>
      </c>
      <c r="F171" s="531"/>
      <c r="G171" s="531"/>
      <c r="H171" s="531"/>
      <c r="I171" s="531"/>
      <c r="J171" s="531">
        <v>1</v>
      </c>
      <c r="K171" s="531">
        <v>18900</v>
      </c>
      <c r="L171" s="531">
        <v>1</v>
      </c>
      <c r="M171" s="531">
        <v>18900</v>
      </c>
      <c r="N171" s="531">
        <v>1</v>
      </c>
      <c r="O171" s="531">
        <v>18900</v>
      </c>
      <c r="P171" s="545">
        <v>1</v>
      </c>
      <c r="Q171" s="532">
        <v>18900</v>
      </c>
    </row>
    <row r="172" spans="1:17" ht="14.4" customHeight="1" x14ac:dyDescent="0.3">
      <c r="A172" s="526" t="s">
        <v>2210</v>
      </c>
      <c r="B172" s="527" t="s">
        <v>1849</v>
      </c>
      <c r="C172" s="527" t="s">
        <v>1825</v>
      </c>
      <c r="D172" s="527" t="s">
        <v>2234</v>
      </c>
      <c r="E172" s="527" t="s">
        <v>2235</v>
      </c>
      <c r="F172" s="531">
        <v>1</v>
      </c>
      <c r="G172" s="531">
        <v>549</v>
      </c>
      <c r="H172" s="531"/>
      <c r="I172" s="531">
        <v>549</v>
      </c>
      <c r="J172" s="531"/>
      <c r="K172" s="531"/>
      <c r="L172" s="531"/>
      <c r="M172" s="531"/>
      <c r="N172" s="531"/>
      <c r="O172" s="531"/>
      <c r="P172" s="545"/>
      <c r="Q172" s="532"/>
    </row>
    <row r="173" spans="1:17" ht="14.4" customHeight="1" x14ac:dyDescent="0.3">
      <c r="A173" s="526" t="s">
        <v>2210</v>
      </c>
      <c r="B173" s="527" t="s">
        <v>1849</v>
      </c>
      <c r="C173" s="527" t="s">
        <v>1832</v>
      </c>
      <c r="D173" s="527" t="s">
        <v>1891</v>
      </c>
      <c r="E173" s="527" t="s">
        <v>1892</v>
      </c>
      <c r="F173" s="531">
        <v>3</v>
      </c>
      <c r="G173" s="531">
        <v>621</v>
      </c>
      <c r="H173" s="531"/>
      <c r="I173" s="531">
        <v>207</v>
      </c>
      <c r="J173" s="531"/>
      <c r="K173" s="531"/>
      <c r="L173" s="531"/>
      <c r="M173" s="531"/>
      <c r="N173" s="531">
        <v>2</v>
      </c>
      <c r="O173" s="531">
        <v>426</v>
      </c>
      <c r="P173" s="545"/>
      <c r="Q173" s="532">
        <v>213</v>
      </c>
    </row>
    <row r="174" spans="1:17" ht="14.4" customHeight="1" x14ac:dyDescent="0.3">
      <c r="A174" s="526" t="s">
        <v>2210</v>
      </c>
      <c r="B174" s="527" t="s">
        <v>1849</v>
      </c>
      <c r="C174" s="527" t="s">
        <v>1832</v>
      </c>
      <c r="D174" s="527" t="s">
        <v>1893</v>
      </c>
      <c r="E174" s="527" t="s">
        <v>1894</v>
      </c>
      <c r="F174" s="531">
        <v>4</v>
      </c>
      <c r="G174" s="531">
        <v>604</v>
      </c>
      <c r="H174" s="531"/>
      <c r="I174" s="531">
        <v>151</v>
      </c>
      <c r="J174" s="531"/>
      <c r="K174" s="531"/>
      <c r="L174" s="531"/>
      <c r="M174" s="531"/>
      <c r="N174" s="531">
        <v>5</v>
      </c>
      <c r="O174" s="531">
        <v>775</v>
      </c>
      <c r="P174" s="545"/>
      <c r="Q174" s="532">
        <v>155</v>
      </c>
    </row>
    <row r="175" spans="1:17" ht="14.4" customHeight="1" x14ac:dyDescent="0.3">
      <c r="A175" s="526" t="s">
        <v>2210</v>
      </c>
      <c r="B175" s="527" t="s">
        <v>1849</v>
      </c>
      <c r="C175" s="527" t="s">
        <v>1832</v>
      </c>
      <c r="D175" s="527" t="s">
        <v>1895</v>
      </c>
      <c r="E175" s="527" t="s">
        <v>1896</v>
      </c>
      <c r="F175" s="531">
        <v>6</v>
      </c>
      <c r="G175" s="531">
        <v>1098</v>
      </c>
      <c r="H175" s="531">
        <v>1.9572192513368984</v>
      </c>
      <c r="I175" s="531">
        <v>183</v>
      </c>
      <c r="J175" s="531">
        <v>3</v>
      </c>
      <c r="K175" s="531">
        <v>561</v>
      </c>
      <c r="L175" s="531">
        <v>1</v>
      </c>
      <c r="M175" s="531">
        <v>187</v>
      </c>
      <c r="N175" s="531">
        <v>10</v>
      </c>
      <c r="O175" s="531">
        <v>1870</v>
      </c>
      <c r="P175" s="545">
        <v>3.3333333333333335</v>
      </c>
      <c r="Q175" s="532">
        <v>187</v>
      </c>
    </row>
    <row r="176" spans="1:17" ht="14.4" customHeight="1" x14ac:dyDescent="0.3">
      <c r="A176" s="526" t="s">
        <v>2210</v>
      </c>
      <c r="B176" s="527" t="s">
        <v>1849</v>
      </c>
      <c r="C176" s="527" t="s">
        <v>1832</v>
      </c>
      <c r="D176" s="527" t="s">
        <v>1897</v>
      </c>
      <c r="E176" s="527" t="s">
        <v>1898</v>
      </c>
      <c r="F176" s="531">
        <v>12</v>
      </c>
      <c r="G176" s="531">
        <v>1500</v>
      </c>
      <c r="H176" s="531">
        <v>1.953125</v>
      </c>
      <c r="I176" s="531">
        <v>125</v>
      </c>
      <c r="J176" s="531">
        <v>6</v>
      </c>
      <c r="K176" s="531">
        <v>768</v>
      </c>
      <c r="L176" s="531">
        <v>1</v>
      </c>
      <c r="M176" s="531">
        <v>128</v>
      </c>
      <c r="N176" s="531">
        <v>6</v>
      </c>
      <c r="O176" s="531">
        <v>768</v>
      </c>
      <c r="P176" s="545">
        <v>1</v>
      </c>
      <c r="Q176" s="532">
        <v>128</v>
      </c>
    </row>
    <row r="177" spans="1:17" ht="14.4" customHeight="1" x14ac:dyDescent="0.3">
      <c r="A177" s="526" t="s">
        <v>2210</v>
      </c>
      <c r="B177" s="527" t="s">
        <v>1849</v>
      </c>
      <c r="C177" s="527" t="s">
        <v>1832</v>
      </c>
      <c r="D177" s="527" t="s">
        <v>1899</v>
      </c>
      <c r="E177" s="527" t="s">
        <v>1900</v>
      </c>
      <c r="F177" s="531">
        <v>19</v>
      </c>
      <c r="G177" s="531">
        <v>4161</v>
      </c>
      <c r="H177" s="531">
        <v>1.554932735426009</v>
      </c>
      <c r="I177" s="531">
        <v>219</v>
      </c>
      <c r="J177" s="531">
        <v>12</v>
      </c>
      <c r="K177" s="531">
        <v>2676</v>
      </c>
      <c r="L177" s="531">
        <v>1</v>
      </c>
      <c r="M177" s="531">
        <v>223</v>
      </c>
      <c r="N177" s="531">
        <v>20</v>
      </c>
      <c r="O177" s="531">
        <v>4460</v>
      </c>
      <c r="P177" s="545">
        <v>1.6666666666666667</v>
      </c>
      <c r="Q177" s="532">
        <v>223</v>
      </c>
    </row>
    <row r="178" spans="1:17" ht="14.4" customHeight="1" x14ac:dyDescent="0.3">
      <c r="A178" s="526" t="s">
        <v>2210</v>
      </c>
      <c r="B178" s="527" t="s">
        <v>1849</v>
      </c>
      <c r="C178" s="527" t="s">
        <v>1832</v>
      </c>
      <c r="D178" s="527" t="s">
        <v>1901</v>
      </c>
      <c r="E178" s="527" t="s">
        <v>1902</v>
      </c>
      <c r="F178" s="531">
        <v>2</v>
      </c>
      <c r="G178" s="531">
        <v>438</v>
      </c>
      <c r="H178" s="531">
        <v>0.98206278026905824</v>
      </c>
      <c r="I178" s="531">
        <v>219</v>
      </c>
      <c r="J178" s="531">
        <v>2</v>
      </c>
      <c r="K178" s="531">
        <v>446</v>
      </c>
      <c r="L178" s="531">
        <v>1</v>
      </c>
      <c r="M178" s="531">
        <v>223</v>
      </c>
      <c r="N178" s="531"/>
      <c r="O178" s="531"/>
      <c r="P178" s="545"/>
      <c r="Q178" s="532"/>
    </row>
    <row r="179" spans="1:17" ht="14.4" customHeight="1" x14ac:dyDescent="0.3">
      <c r="A179" s="526" t="s">
        <v>2210</v>
      </c>
      <c r="B179" s="527" t="s">
        <v>1849</v>
      </c>
      <c r="C179" s="527" t="s">
        <v>1832</v>
      </c>
      <c r="D179" s="527" t="s">
        <v>1905</v>
      </c>
      <c r="E179" s="527" t="s">
        <v>1906</v>
      </c>
      <c r="F179" s="531">
        <v>269</v>
      </c>
      <c r="G179" s="531">
        <v>59449</v>
      </c>
      <c r="H179" s="531">
        <v>1.1291358024691358</v>
      </c>
      <c r="I179" s="531">
        <v>221</v>
      </c>
      <c r="J179" s="531">
        <v>234</v>
      </c>
      <c r="K179" s="531">
        <v>52650</v>
      </c>
      <c r="L179" s="531">
        <v>1</v>
      </c>
      <c r="M179" s="531">
        <v>225</v>
      </c>
      <c r="N179" s="531">
        <v>252</v>
      </c>
      <c r="O179" s="531">
        <v>56700</v>
      </c>
      <c r="P179" s="545">
        <v>1.0769230769230769</v>
      </c>
      <c r="Q179" s="532">
        <v>225</v>
      </c>
    </row>
    <row r="180" spans="1:17" ht="14.4" customHeight="1" x14ac:dyDescent="0.3">
      <c r="A180" s="526" t="s">
        <v>2210</v>
      </c>
      <c r="B180" s="527" t="s">
        <v>1849</v>
      </c>
      <c r="C180" s="527" t="s">
        <v>1832</v>
      </c>
      <c r="D180" s="527" t="s">
        <v>1907</v>
      </c>
      <c r="E180" s="527" t="s">
        <v>1908</v>
      </c>
      <c r="F180" s="531">
        <v>2</v>
      </c>
      <c r="G180" s="531">
        <v>1226</v>
      </c>
      <c r="H180" s="531">
        <v>1.9616</v>
      </c>
      <c r="I180" s="531">
        <v>613</v>
      </c>
      <c r="J180" s="531">
        <v>1</v>
      </c>
      <c r="K180" s="531">
        <v>625</v>
      </c>
      <c r="L180" s="531">
        <v>1</v>
      </c>
      <c r="M180" s="531">
        <v>625</v>
      </c>
      <c r="N180" s="531">
        <v>2</v>
      </c>
      <c r="O180" s="531">
        <v>1252</v>
      </c>
      <c r="P180" s="545">
        <v>2.0032000000000001</v>
      </c>
      <c r="Q180" s="532">
        <v>626</v>
      </c>
    </row>
    <row r="181" spans="1:17" ht="14.4" customHeight="1" x14ac:dyDescent="0.3">
      <c r="A181" s="526" t="s">
        <v>2210</v>
      </c>
      <c r="B181" s="527" t="s">
        <v>1849</v>
      </c>
      <c r="C181" s="527" t="s">
        <v>1832</v>
      </c>
      <c r="D181" s="527" t="s">
        <v>1917</v>
      </c>
      <c r="E181" s="527" t="s">
        <v>1918</v>
      </c>
      <c r="F181" s="531">
        <v>2</v>
      </c>
      <c r="G181" s="531">
        <v>518</v>
      </c>
      <c r="H181" s="531"/>
      <c r="I181" s="531">
        <v>259</v>
      </c>
      <c r="J181" s="531"/>
      <c r="K181" s="531"/>
      <c r="L181" s="531"/>
      <c r="M181" s="531"/>
      <c r="N181" s="531"/>
      <c r="O181" s="531"/>
      <c r="P181" s="545"/>
      <c r="Q181" s="532"/>
    </row>
    <row r="182" spans="1:17" ht="14.4" customHeight="1" x14ac:dyDescent="0.3">
      <c r="A182" s="526" t="s">
        <v>2210</v>
      </c>
      <c r="B182" s="527" t="s">
        <v>1849</v>
      </c>
      <c r="C182" s="527" t="s">
        <v>1832</v>
      </c>
      <c r="D182" s="527" t="s">
        <v>1919</v>
      </c>
      <c r="E182" s="527" t="s">
        <v>1920</v>
      </c>
      <c r="F182" s="531">
        <v>17</v>
      </c>
      <c r="G182" s="531">
        <v>5610</v>
      </c>
      <c r="H182" s="531">
        <v>1.1481784690953745</v>
      </c>
      <c r="I182" s="531">
        <v>330</v>
      </c>
      <c r="J182" s="531">
        <v>14</v>
      </c>
      <c r="K182" s="531">
        <v>4886</v>
      </c>
      <c r="L182" s="531">
        <v>1</v>
      </c>
      <c r="M182" s="531">
        <v>349</v>
      </c>
      <c r="N182" s="531">
        <v>14</v>
      </c>
      <c r="O182" s="531">
        <v>4900</v>
      </c>
      <c r="P182" s="545">
        <v>1.002865329512894</v>
      </c>
      <c r="Q182" s="532">
        <v>350</v>
      </c>
    </row>
    <row r="183" spans="1:17" ht="14.4" customHeight="1" x14ac:dyDescent="0.3">
      <c r="A183" s="526" t="s">
        <v>2210</v>
      </c>
      <c r="B183" s="527" t="s">
        <v>1849</v>
      </c>
      <c r="C183" s="527" t="s">
        <v>1832</v>
      </c>
      <c r="D183" s="527" t="s">
        <v>2121</v>
      </c>
      <c r="E183" s="527" t="s">
        <v>2122</v>
      </c>
      <c r="F183" s="531">
        <v>5</v>
      </c>
      <c r="G183" s="531">
        <v>20695</v>
      </c>
      <c r="H183" s="531">
        <v>0.49699807877041308</v>
      </c>
      <c r="I183" s="531">
        <v>4139</v>
      </c>
      <c r="J183" s="531">
        <v>10</v>
      </c>
      <c r="K183" s="531">
        <v>41640</v>
      </c>
      <c r="L183" s="531">
        <v>1</v>
      </c>
      <c r="M183" s="531">
        <v>4164</v>
      </c>
      <c r="N183" s="531">
        <v>7</v>
      </c>
      <c r="O183" s="531">
        <v>29148</v>
      </c>
      <c r="P183" s="545">
        <v>0.7</v>
      </c>
      <c r="Q183" s="532">
        <v>4164</v>
      </c>
    </row>
    <row r="184" spans="1:17" ht="14.4" customHeight="1" x14ac:dyDescent="0.3">
      <c r="A184" s="526" t="s">
        <v>2210</v>
      </c>
      <c r="B184" s="527" t="s">
        <v>1849</v>
      </c>
      <c r="C184" s="527" t="s">
        <v>1832</v>
      </c>
      <c r="D184" s="527" t="s">
        <v>2123</v>
      </c>
      <c r="E184" s="527" t="s">
        <v>2124</v>
      </c>
      <c r="F184" s="531">
        <v>6</v>
      </c>
      <c r="G184" s="531">
        <v>1674</v>
      </c>
      <c r="H184" s="531">
        <v>0.49293286219081273</v>
      </c>
      <c r="I184" s="531">
        <v>279</v>
      </c>
      <c r="J184" s="531">
        <v>12</v>
      </c>
      <c r="K184" s="531">
        <v>3396</v>
      </c>
      <c r="L184" s="531">
        <v>1</v>
      </c>
      <c r="M184" s="531">
        <v>283</v>
      </c>
      <c r="N184" s="531">
        <v>7</v>
      </c>
      <c r="O184" s="531">
        <v>1981</v>
      </c>
      <c r="P184" s="545">
        <v>0.58333333333333337</v>
      </c>
      <c r="Q184" s="532">
        <v>283</v>
      </c>
    </row>
    <row r="185" spans="1:17" ht="14.4" customHeight="1" x14ac:dyDescent="0.3">
      <c r="A185" s="526" t="s">
        <v>2210</v>
      </c>
      <c r="B185" s="527" t="s">
        <v>1849</v>
      </c>
      <c r="C185" s="527" t="s">
        <v>1832</v>
      </c>
      <c r="D185" s="527" t="s">
        <v>2125</v>
      </c>
      <c r="E185" s="527" t="s">
        <v>2126</v>
      </c>
      <c r="F185" s="531">
        <v>9</v>
      </c>
      <c r="G185" s="531">
        <v>56376</v>
      </c>
      <c r="H185" s="531">
        <v>0.63726177288449803</v>
      </c>
      <c r="I185" s="531">
        <v>6264</v>
      </c>
      <c r="J185" s="531">
        <v>14</v>
      </c>
      <c r="K185" s="531">
        <v>88466</v>
      </c>
      <c r="L185" s="531">
        <v>1</v>
      </c>
      <c r="M185" s="531">
        <v>6319</v>
      </c>
      <c r="N185" s="531">
        <v>10</v>
      </c>
      <c r="O185" s="531">
        <v>63200</v>
      </c>
      <c r="P185" s="545">
        <v>0.71439875206293946</v>
      </c>
      <c r="Q185" s="532">
        <v>6320</v>
      </c>
    </row>
    <row r="186" spans="1:17" ht="14.4" customHeight="1" x14ac:dyDescent="0.3">
      <c r="A186" s="526" t="s">
        <v>2210</v>
      </c>
      <c r="B186" s="527" t="s">
        <v>1849</v>
      </c>
      <c r="C186" s="527" t="s">
        <v>1832</v>
      </c>
      <c r="D186" s="527" t="s">
        <v>2127</v>
      </c>
      <c r="E186" s="527" t="s">
        <v>2128</v>
      </c>
      <c r="F186" s="531">
        <v>1</v>
      </c>
      <c r="G186" s="531">
        <v>1527</v>
      </c>
      <c r="H186" s="531">
        <v>0.48476190476190478</v>
      </c>
      <c r="I186" s="531">
        <v>1527</v>
      </c>
      <c r="J186" s="531">
        <v>2</v>
      </c>
      <c r="K186" s="531">
        <v>3150</v>
      </c>
      <c r="L186" s="531">
        <v>1</v>
      </c>
      <c r="M186" s="531">
        <v>1575</v>
      </c>
      <c r="N186" s="531">
        <v>3</v>
      </c>
      <c r="O186" s="531">
        <v>4725</v>
      </c>
      <c r="P186" s="545">
        <v>1.5</v>
      </c>
      <c r="Q186" s="532">
        <v>1575</v>
      </c>
    </row>
    <row r="187" spans="1:17" ht="14.4" customHeight="1" x14ac:dyDescent="0.3">
      <c r="A187" s="526" t="s">
        <v>2210</v>
      </c>
      <c r="B187" s="527" t="s">
        <v>1849</v>
      </c>
      <c r="C187" s="527" t="s">
        <v>1832</v>
      </c>
      <c r="D187" s="527" t="s">
        <v>2204</v>
      </c>
      <c r="E187" s="527" t="s">
        <v>2205</v>
      </c>
      <c r="F187" s="531">
        <v>5</v>
      </c>
      <c r="G187" s="531">
        <v>75360</v>
      </c>
      <c r="H187" s="531">
        <v>0.49384010484927915</v>
      </c>
      <c r="I187" s="531">
        <v>15072</v>
      </c>
      <c r="J187" s="531">
        <v>10</v>
      </c>
      <c r="K187" s="531">
        <v>152600</v>
      </c>
      <c r="L187" s="531">
        <v>1</v>
      </c>
      <c r="M187" s="531">
        <v>15260</v>
      </c>
      <c r="N187" s="531">
        <v>3</v>
      </c>
      <c r="O187" s="531">
        <v>45786</v>
      </c>
      <c r="P187" s="545">
        <v>0.30003931847968546</v>
      </c>
      <c r="Q187" s="532">
        <v>15262</v>
      </c>
    </row>
    <row r="188" spans="1:17" ht="14.4" customHeight="1" x14ac:dyDescent="0.3">
      <c r="A188" s="526" t="s">
        <v>2210</v>
      </c>
      <c r="B188" s="527" t="s">
        <v>1849</v>
      </c>
      <c r="C188" s="527" t="s">
        <v>1832</v>
      </c>
      <c r="D188" s="527" t="s">
        <v>2129</v>
      </c>
      <c r="E188" s="527" t="s">
        <v>2130</v>
      </c>
      <c r="F188" s="531">
        <v>18</v>
      </c>
      <c r="G188" s="531">
        <v>68832</v>
      </c>
      <c r="H188" s="531">
        <v>0.57522981781714855</v>
      </c>
      <c r="I188" s="531">
        <v>3824</v>
      </c>
      <c r="J188" s="531">
        <v>31</v>
      </c>
      <c r="K188" s="531">
        <v>119660</v>
      </c>
      <c r="L188" s="531">
        <v>1</v>
      </c>
      <c r="M188" s="531">
        <v>3860</v>
      </c>
      <c r="N188" s="531">
        <v>18</v>
      </c>
      <c r="O188" s="531">
        <v>69480</v>
      </c>
      <c r="P188" s="545">
        <v>0.58064516129032262</v>
      </c>
      <c r="Q188" s="532">
        <v>3860</v>
      </c>
    </row>
    <row r="189" spans="1:17" ht="14.4" customHeight="1" x14ac:dyDescent="0.3">
      <c r="A189" s="526" t="s">
        <v>2210</v>
      </c>
      <c r="B189" s="527" t="s">
        <v>1849</v>
      </c>
      <c r="C189" s="527" t="s">
        <v>1832</v>
      </c>
      <c r="D189" s="527" t="s">
        <v>2133</v>
      </c>
      <c r="E189" s="527" t="s">
        <v>2134</v>
      </c>
      <c r="F189" s="531">
        <v>11</v>
      </c>
      <c r="G189" s="531">
        <v>86383</v>
      </c>
      <c r="H189" s="531">
        <v>0.47391578658620215</v>
      </c>
      <c r="I189" s="531">
        <v>7853</v>
      </c>
      <c r="J189" s="531">
        <v>23</v>
      </c>
      <c r="K189" s="531">
        <v>182275</v>
      </c>
      <c r="L189" s="531">
        <v>1</v>
      </c>
      <c r="M189" s="531">
        <v>7925</v>
      </c>
      <c r="N189" s="531">
        <v>6</v>
      </c>
      <c r="O189" s="531">
        <v>47556</v>
      </c>
      <c r="P189" s="545">
        <v>0.26090248251268688</v>
      </c>
      <c r="Q189" s="532">
        <v>7926</v>
      </c>
    </row>
    <row r="190" spans="1:17" ht="14.4" customHeight="1" x14ac:dyDescent="0.3">
      <c r="A190" s="526" t="s">
        <v>2210</v>
      </c>
      <c r="B190" s="527" t="s">
        <v>1849</v>
      </c>
      <c r="C190" s="527" t="s">
        <v>1832</v>
      </c>
      <c r="D190" s="527" t="s">
        <v>2135</v>
      </c>
      <c r="E190" s="527" t="s">
        <v>2136</v>
      </c>
      <c r="F190" s="531">
        <v>5</v>
      </c>
      <c r="G190" s="531">
        <v>8330</v>
      </c>
      <c r="H190" s="531">
        <v>0.54380467423945689</v>
      </c>
      <c r="I190" s="531">
        <v>1666</v>
      </c>
      <c r="J190" s="531">
        <v>9</v>
      </c>
      <c r="K190" s="531">
        <v>15318</v>
      </c>
      <c r="L190" s="531">
        <v>1</v>
      </c>
      <c r="M190" s="531">
        <v>1702</v>
      </c>
      <c r="N190" s="531">
        <v>7</v>
      </c>
      <c r="O190" s="531">
        <v>11914</v>
      </c>
      <c r="P190" s="545">
        <v>0.77777777777777779</v>
      </c>
      <c r="Q190" s="532">
        <v>1702</v>
      </c>
    </row>
    <row r="191" spans="1:17" ht="14.4" customHeight="1" x14ac:dyDescent="0.3">
      <c r="A191" s="526" t="s">
        <v>2210</v>
      </c>
      <c r="B191" s="527" t="s">
        <v>1849</v>
      </c>
      <c r="C191" s="527" t="s">
        <v>1832</v>
      </c>
      <c r="D191" s="527" t="s">
        <v>1929</v>
      </c>
      <c r="E191" s="527" t="s">
        <v>1930</v>
      </c>
      <c r="F191" s="531">
        <v>114</v>
      </c>
      <c r="G191" s="531">
        <v>146034</v>
      </c>
      <c r="H191" s="531">
        <v>1.1182375778181066</v>
      </c>
      <c r="I191" s="531">
        <v>1281</v>
      </c>
      <c r="J191" s="531">
        <v>101</v>
      </c>
      <c r="K191" s="531">
        <v>130593</v>
      </c>
      <c r="L191" s="531">
        <v>1</v>
      </c>
      <c r="M191" s="531">
        <v>1293</v>
      </c>
      <c r="N191" s="531">
        <v>104</v>
      </c>
      <c r="O191" s="531">
        <v>134576</v>
      </c>
      <c r="P191" s="545">
        <v>1.0304993376367799</v>
      </c>
      <c r="Q191" s="532">
        <v>1294</v>
      </c>
    </row>
    <row r="192" spans="1:17" ht="14.4" customHeight="1" x14ac:dyDescent="0.3">
      <c r="A192" s="526" t="s">
        <v>2210</v>
      </c>
      <c r="B192" s="527" t="s">
        <v>1849</v>
      </c>
      <c r="C192" s="527" t="s">
        <v>1832</v>
      </c>
      <c r="D192" s="527" t="s">
        <v>1931</v>
      </c>
      <c r="E192" s="527" t="s">
        <v>1932</v>
      </c>
      <c r="F192" s="531">
        <v>104</v>
      </c>
      <c r="G192" s="531">
        <v>121368</v>
      </c>
      <c r="H192" s="531">
        <v>1.0522081389905156</v>
      </c>
      <c r="I192" s="531">
        <v>1167</v>
      </c>
      <c r="J192" s="531">
        <v>98</v>
      </c>
      <c r="K192" s="531">
        <v>115346</v>
      </c>
      <c r="L192" s="531">
        <v>1</v>
      </c>
      <c r="M192" s="531">
        <v>1177</v>
      </c>
      <c r="N192" s="531">
        <v>90</v>
      </c>
      <c r="O192" s="531">
        <v>106020</v>
      </c>
      <c r="P192" s="545">
        <v>0.91914760806616613</v>
      </c>
      <c r="Q192" s="532">
        <v>1178</v>
      </c>
    </row>
    <row r="193" spans="1:17" ht="14.4" customHeight="1" x14ac:dyDescent="0.3">
      <c r="A193" s="526" t="s">
        <v>2210</v>
      </c>
      <c r="B193" s="527" t="s">
        <v>1849</v>
      </c>
      <c r="C193" s="527" t="s">
        <v>1832</v>
      </c>
      <c r="D193" s="527" t="s">
        <v>1933</v>
      </c>
      <c r="E193" s="527" t="s">
        <v>1934</v>
      </c>
      <c r="F193" s="531">
        <v>9</v>
      </c>
      <c r="G193" s="531">
        <v>45684</v>
      </c>
      <c r="H193" s="531">
        <v>4.4293193717277486</v>
      </c>
      <c r="I193" s="531">
        <v>5076</v>
      </c>
      <c r="J193" s="531">
        <v>2</v>
      </c>
      <c r="K193" s="531">
        <v>10314</v>
      </c>
      <c r="L193" s="531">
        <v>1</v>
      </c>
      <c r="M193" s="531">
        <v>5157</v>
      </c>
      <c r="N193" s="531">
        <v>5</v>
      </c>
      <c r="O193" s="531">
        <v>25785</v>
      </c>
      <c r="P193" s="545">
        <v>2.5</v>
      </c>
      <c r="Q193" s="532">
        <v>5157</v>
      </c>
    </row>
    <row r="194" spans="1:17" ht="14.4" customHeight="1" x14ac:dyDescent="0.3">
      <c r="A194" s="526" t="s">
        <v>2210</v>
      </c>
      <c r="B194" s="527" t="s">
        <v>1849</v>
      </c>
      <c r="C194" s="527" t="s">
        <v>1832</v>
      </c>
      <c r="D194" s="527" t="s">
        <v>1937</v>
      </c>
      <c r="E194" s="527" t="s">
        <v>1938</v>
      </c>
      <c r="F194" s="531">
        <v>1</v>
      </c>
      <c r="G194" s="531">
        <v>5516</v>
      </c>
      <c r="H194" s="531"/>
      <c r="I194" s="531">
        <v>5516</v>
      </c>
      <c r="J194" s="531"/>
      <c r="K194" s="531"/>
      <c r="L194" s="531"/>
      <c r="M194" s="531"/>
      <c r="N194" s="531"/>
      <c r="O194" s="531"/>
      <c r="P194" s="545"/>
      <c r="Q194" s="532"/>
    </row>
    <row r="195" spans="1:17" ht="14.4" customHeight="1" x14ac:dyDescent="0.3">
      <c r="A195" s="526" t="s">
        <v>2210</v>
      </c>
      <c r="B195" s="527" t="s">
        <v>1849</v>
      </c>
      <c r="C195" s="527" t="s">
        <v>1832</v>
      </c>
      <c r="D195" s="527" t="s">
        <v>2206</v>
      </c>
      <c r="E195" s="527" t="s">
        <v>2207</v>
      </c>
      <c r="F195" s="531">
        <v>4</v>
      </c>
      <c r="G195" s="531">
        <v>0</v>
      </c>
      <c r="H195" s="531"/>
      <c r="I195" s="531">
        <v>0</v>
      </c>
      <c r="J195" s="531">
        <v>10</v>
      </c>
      <c r="K195" s="531">
        <v>0</v>
      </c>
      <c r="L195" s="531"/>
      <c r="M195" s="531">
        <v>0</v>
      </c>
      <c r="N195" s="531">
        <v>2</v>
      </c>
      <c r="O195" s="531">
        <v>0</v>
      </c>
      <c r="P195" s="545"/>
      <c r="Q195" s="532">
        <v>0</v>
      </c>
    </row>
    <row r="196" spans="1:17" ht="14.4" customHeight="1" x14ac:dyDescent="0.3">
      <c r="A196" s="526" t="s">
        <v>2210</v>
      </c>
      <c r="B196" s="527" t="s">
        <v>1849</v>
      </c>
      <c r="C196" s="527" t="s">
        <v>1832</v>
      </c>
      <c r="D196" s="527" t="s">
        <v>2236</v>
      </c>
      <c r="E196" s="527" t="s">
        <v>2207</v>
      </c>
      <c r="F196" s="531"/>
      <c r="G196" s="531"/>
      <c r="H196" s="531"/>
      <c r="I196" s="531"/>
      <c r="J196" s="531">
        <v>2</v>
      </c>
      <c r="K196" s="531">
        <v>0</v>
      </c>
      <c r="L196" s="531"/>
      <c r="M196" s="531">
        <v>0</v>
      </c>
      <c r="N196" s="531">
        <v>1</v>
      </c>
      <c r="O196" s="531">
        <v>0</v>
      </c>
      <c r="P196" s="545"/>
      <c r="Q196" s="532">
        <v>0</v>
      </c>
    </row>
    <row r="197" spans="1:17" ht="14.4" customHeight="1" x14ac:dyDescent="0.3">
      <c r="A197" s="526" t="s">
        <v>2210</v>
      </c>
      <c r="B197" s="527" t="s">
        <v>1849</v>
      </c>
      <c r="C197" s="527" t="s">
        <v>1832</v>
      </c>
      <c r="D197" s="527" t="s">
        <v>2137</v>
      </c>
      <c r="E197" s="527" t="s">
        <v>2138</v>
      </c>
      <c r="F197" s="531"/>
      <c r="G197" s="531"/>
      <c r="H197" s="531"/>
      <c r="I197" s="531"/>
      <c r="J197" s="531">
        <v>1</v>
      </c>
      <c r="K197" s="531">
        <v>800</v>
      </c>
      <c r="L197" s="531">
        <v>1</v>
      </c>
      <c r="M197" s="531">
        <v>800</v>
      </c>
      <c r="N197" s="531">
        <v>2</v>
      </c>
      <c r="O197" s="531">
        <v>1602</v>
      </c>
      <c r="P197" s="545">
        <v>2.0024999999999999</v>
      </c>
      <c r="Q197" s="532">
        <v>801</v>
      </c>
    </row>
    <row r="198" spans="1:17" ht="14.4" customHeight="1" x14ac:dyDescent="0.3">
      <c r="A198" s="526" t="s">
        <v>2210</v>
      </c>
      <c r="B198" s="527" t="s">
        <v>1849</v>
      </c>
      <c r="C198" s="527" t="s">
        <v>1832</v>
      </c>
      <c r="D198" s="527" t="s">
        <v>1941</v>
      </c>
      <c r="E198" s="527" t="s">
        <v>1942</v>
      </c>
      <c r="F198" s="531">
        <v>427</v>
      </c>
      <c r="G198" s="531">
        <v>74725</v>
      </c>
      <c r="H198" s="531">
        <v>1.0075779027277754</v>
      </c>
      <c r="I198" s="531">
        <v>175</v>
      </c>
      <c r="J198" s="531">
        <v>419</v>
      </c>
      <c r="K198" s="531">
        <v>74163</v>
      </c>
      <c r="L198" s="531">
        <v>1</v>
      </c>
      <c r="M198" s="531">
        <v>177</v>
      </c>
      <c r="N198" s="531">
        <v>442</v>
      </c>
      <c r="O198" s="531">
        <v>78234</v>
      </c>
      <c r="P198" s="545">
        <v>1.0548926014319808</v>
      </c>
      <c r="Q198" s="532">
        <v>177</v>
      </c>
    </row>
    <row r="199" spans="1:17" ht="14.4" customHeight="1" x14ac:dyDescent="0.3">
      <c r="A199" s="526" t="s">
        <v>2210</v>
      </c>
      <c r="B199" s="527" t="s">
        <v>1849</v>
      </c>
      <c r="C199" s="527" t="s">
        <v>1832</v>
      </c>
      <c r="D199" s="527" t="s">
        <v>1943</v>
      </c>
      <c r="E199" s="527" t="s">
        <v>1944</v>
      </c>
      <c r="F199" s="531">
        <v>65</v>
      </c>
      <c r="G199" s="531">
        <v>130065</v>
      </c>
      <c r="H199" s="531">
        <v>1.1340767996651786</v>
      </c>
      <c r="I199" s="531">
        <v>2001</v>
      </c>
      <c r="J199" s="531">
        <v>56</v>
      </c>
      <c r="K199" s="531">
        <v>114688</v>
      </c>
      <c r="L199" s="531">
        <v>1</v>
      </c>
      <c r="M199" s="531">
        <v>2048</v>
      </c>
      <c r="N199" s="531">
        <v>72</v>
      </c>
      <c r="O199" s="531">
        <v>147528</v>
      </c>
      <c r="P199" s="545">
        <v>1.2863420758928572</v>
      </c>
      <c r="Q199" s="532">
        <v>2049</v>
      </c>
    </row>
    <row r="200" spans="1:17" ht="14.4" customHeight="1" x14ac:dyDescent="0.3">
      <c r="A200" s="526" t="s">
        <v>2210</v>
      </c>
      <c r="B200" s="527" t="s">
        <v>1849</v>
      </c>
      <c r="C200" s="527" t="s">
        <v>1832</v>
      </c>
      <c r="D200" s="527" t="s">
        <v>1949</v>
      </c>
      <c r="E200" s="527" t="s">
        <v>1950</v>
      </c>
      <c r="F200" s="531">
        <v>19</v>
      </c>
      <c r="G200" s="531">
        <v>51224</v>
      </c>
      <c r="H200" s="531">
        <v>1.1013071895424837</v>
      </c>
      <c r="I200" s="531">
        <v>2696</v>
      </c>
      <c r="J200" s="531">
        <v>17</v>
      </c>
      <c r="K200" s="531">
        <v>46512</v>
      </c>
      <c r="L200" s="531">
        <v>1</v>
      </c>
      <c r="M200" s="531">
        <v>2736</v>
      </c>
      <c r="N200" s="531">
        <v>16</v>
      </c>
      <c r="O200" s="531">
        <v>43792</v>
      </c>
      <c r="P200" s="545">
        <v>0.94152046783625731</v>
      </c>
      <c r="Q200" s="532">
        <v>2737</v>
      </c>
    </row>
    <row r="201" spans="1:17" ht="14.4" customHeight="1" x14ac:dyDescent="0.3">
      <c r="A201" s="526" t="s">
        <v>2210</v>
      </c>
      <c r="B201" s="527" t="s">
        <v>1849</v>
      </c>
      <c r="C201" s="527" t="s">
        <v>1832</v>
      </c>
      <c r="D201" s="527" t="s">
        <v>1951</v>
      </c>
      <c r="E201" s="527" t="s">
        <v>1952</v>
      </c>
      <c r="F201" s="531">
        <v>19</v>
      </c>
      <c r="G201" s="531">
        <v>98572</v>
      </c>
      <c r="H201" s="531">
        <v>1.1692446384513191</v>
      </c>
      <c r="I201" s="531">
        <v>5188</v>
      </c>
      <c r="J201" s="531">
        <v>16</v>
      </c>
      <c r="K201" s="531">
        <v>84304</v>
      </c>
      <c r="L201" s="531">
        <v>1</v>
      </c>
      <c r="M201" s="531">
        <v>5269</v>
      </c>
      <c r="N201" s="531">
        <v>15</v>
      </c>
      <c r="O201" s="531">
        <v>79035</v>
      </c>
      <c r="P201" s="545">
        <v>0.9375</v>
      </c>
      <c r="Q201" s="532">
        <v>5269</v>
      </c>
    </row>
    <row r="202" spans="1:17" ht="14.4" customHeight="1" x14ac:dyDescent="0.3">
      <c r="A202" s="526" t="s">
        <v>2210</v>
      </c>
      <c r="B202" s="527" t="s">
        <v>1849</v>
      </c>
      <c r="C202" s="527" t="s">
        <v>1832</v>
      </c>
      <c r="D202" s="527" t="s">
        <v>1955</v>
      </c>
      <c r="E202" s="527" t="s">
        <v>1956</v>
      </c>
      <c r="F202" s="531"/>
      <c r="G202" s="531"/>
      <c r="H202" s="531"/>
      <c r="I202" s="531"/>
      <c r="J202" s="531">
        <v>1</v>
      </c>
      <c r="K202" s="531">
        <v>674</v>
      </c>
      <c r="L202" s="531">
        <v>1</v>
      </c>
      <c r="M202" s="531">
        <v>674</v>
      </c>
      <c r="N202" s="531">
        <v>2</v>
      </c>
      <c r="O202" s="531">
        <v>1350</v>
      </c>
      <c r="P202" s="545">
        <v>2.0029673590504453</v>
      </c>
      <c r="Q202" s="532">
        <v>675</v>
      </c>
    </row>
    <row r="203" spans="1:17" ht="14.4" customHeight="1" x14ac:dyDescent="0.3">
      <c r="A203" s="526" t="s">
        <v>2210</v>
      </c>
      <c r="B203" s="527" t="s">
        <v>1849</v>
      </c>
      <c r="C203" s="527" t="s">
        <v>1832</v>
      </c>
      <c r="D203" s="527" t="s">
        <v>2139</v>
      </c>
      <c r="E203" s="527" t="s">
        <v>2140</v>
      </c>
      <c r="F203" s="531"/>
      <c r="G203" s="531"/>
      <c r="H203" s="531"/>
      <c r="I203" s="531"/>
      <c r="J203" s="531">
        <v>1</v>
      </c>
      <c r="K203" s="531">
        <v>2113</v>
      </c>
      <c r="L203" s="531">
        <v>1</v>
      </c>
      <c r="M203" s="531">
        <v>2113</v>
      </c>
      <c r="N203" s="531"/>
      <c r="O203" s="531"/>
      <c r="P203" s="545"/>
      <c r="Q203" s="532"/>
    </row>
    <row r="204" spans="1:17" ht="14.4" customHeight="1" x14ac:dyDescent="0.3">
      <c r="A204" s="526" t="s">
        <v>2210</v>
      </c>
      <c r="B204" s="527" t="s">
        <v>1849</v>
      </c>
      <c r="C204" s="527" t="s">
        <v>1832</v>
      </c>
      <c r="D204" s="527" t="s">
        <v>1959</v>
      </c>
      <c r="E204" s="527" t="s">
        <v>1960</v>
      </c>
      <c r="F204" s="531">
        <v>4</v>
      </c>
      <c r="G204" s="531">
        <v>604</v>
      </c>
      <c r="H204" s="531">
        <v>1.9483870967741936</v>
      </c>
      <c r="I204" s="531">
        <v>151</v>
      </c>
      <c r="J204" s="531">
        <v>2</v>
      </c>
      <c r="K204" s="531">
        <v>310</v>
      </c>
      <c r="L204" s="531">
        <v>1</v>
      </c>
      <c r="M204" s="531">
        <v>155</v>
      </c>
      <c r="N204" s="531">
        <v>3</v>
      </c>
      <c r="O204" s="531">
        <v>465</v>
      </c>
      <c r="P204" s="545">
        <v>1.5</v>
      </c>
      <c r="Q204" s="532">
        <v>155</v>
      </c>
    </row>
    <row r="205" spans="1:17" ht="14.4" customHeight="1" x14ac:dyDescent="0.3">
      <c r="A205" s="526" t="s">
        <v>2210</v>
      </c>
      <c r="B205" s="527" t="s">
        <v>1849</v>
      </c>
      <c r="C205" s="527" t="s">
        <v>1832</v>
      </c>
      <c r="D205" s="527" t="s">
        <v>1961</v>
      </c>
      <c r="E205" s="527" t="s">
        <v>1962</v>
      </c>
      <c r="F205" s="531">
        <v>8</v>
      </c>
      <c r="G205" s="531">
        <v>1560</v>
      </c>
      <c r="H205" s="531">
        <v>2.613065326633166</v>
      </c>
      <c r="I205" s="531">
        <v>195</v>
      </c>
      <c r="J205" s="531">
        <v>3</v>
      </c>
      <c r="K205" s="531">
        <v>597</v>
      </c>
      <c r="L205" s="531">
        <v>1</v>
      </c>
      <c r="M205" s="531">
        <v>199</v>
      </c>
      <c r="N205" s="531">
        <v>2</v>
      </c>
      <c r="O205" s="531">
        <v>398</v>
      </c>
      <c r="P205" s="545">
        <v>0.66666666666666663</v>
      </c>
      <c r="Q205" s="532">
        <v>199</v>
      </c>
    </row>
    <row r="206" spans="1:17" ht="14.4" customHeight="1" x14ac:dyDescent="0.3">
      <c r="A206" s="526" t="s">
        <v>2210</v>
      </c>
      <c r="B206" s="527" t="s">
        <v>1849</v>
      </c>
      <c r="C206" s="527" t="s">
        <v>1832</v>
      </c>
      <c r="D206" s="527" t="s">
        <v>1963</v>
      </c>
      <c r="E206" s="527" t="s">
        <v>1964</v>
      </c>
      <c r="F206" s="531"/>
      <c r="G206" s="531"/>
      <c r="H206" s="531"/>
      <c r="I206" s="531"/>
      <c r="J206" s="531">
        <v>4</v>
      </c>
      <c r="K206" s="531">
        <v>816</v>
      </c>
      <c r="L206" s="531">
        <v>1</v>
      </c>
      <c r="M206" s="531">
        <v>204</v>
      </c>
      <c r="N206" s="531">
        <v>10</v>
      </c>
      <c r="O206" s="531">
        <v>2040</v>
      </c>
      <c r="P206" s="545">
        <v>2.5</v>
      </c>
      <c r="Q206" s="532">
        <v>204</v>
      </c>
    </row>
    <row r="207" spans="1:17" ht="14.4" customHeight="1" x14ac:dyDescent="0.3">
      <c r="A207" s="526" t="s">
        <v>2210</v>
      </c>
      <c r="B207" s="527" t="s">
        <v>1849</v>
      </c>
      <c r="C207" s="527" t="s">
        <v>1832</v>
      </c>
      <c r="D207" s="527" t="s">
        <v>1965</v>
      </c>
      <c r="E207" s="527" t="s">
        <v>1966</v>
      </c>
      <c r="F207" s="531">
        <v>4</v>
      </c>
      <c r="G207" s="531">
        <v>1672</v>
      </c>
      <c r="H207" s="531">
        <v>1.3082942097026604</v>
      </c>
      <c r="I207" s="531">
        <v>418</v>
      </c>
      <c r="J207" s="531">
        <v>3</v>
      </c>
      <c r="K207" s="531">
        <v>1278</v>
      </c>
      <c r="L207" s="531">
        <v>1</v>
      </c>
      <c r="M207" s="531">
        <v>426</v>
      </c>
      <c r="N207" s="531">
        <v>3</v>
      </c>
      <c r="O207" s="531">
        <v>1278</v>
      </c>
      <c r="P207" s="545">
        <v>1</v>
      </c>
      <c r="Q207" s="532">
        <v>426</v>
      </c>
    </row>
    <row r="208" spans="1:17" ht="14.4" customHeight="1" x14ac:dyDescent="0.3">
      <c r="A208" s="526" t="s">
        <v>2210</v>
      </c>
      <c r="B208" s="527" t="s">
        <v>1849</v>
      </c>
      <c r="C208" s="527" t="s">
        <v>1832</v>
      </c>
      <c r="D208" s="527" t="s">
        <v>1969</v>
      </c>
      <c r="E208" s="527" t="s">
        <v>1970</v>
      </c>
      <c r="F208" s="531">
        <v>2</v>
      </c>
      <c r="G208" s="531">
        <v>318</v>
      </c>
      <c r="H208" s="531"/>
      <c r="I208" s="531">
        <v>159</v>
      </c>
      <c r="J208" s="531"/>
      <c r="K208" s="531"/>
      <c r="L208" s="531"/>
      <c r="M208" s="531"/>
      <c r="N208" s="531">
        <v>3</v>
      </c>
      <c r="O208" s="531">
        <v>489</v>
      </c>
      <c r="P208" s="545"/>
      <c r="Q208" s="532">
        <v>163</v>
      </c>
    </row>
    <row r="209" spans="1:17" ht="14.4" customHeight="1" x14ac:dyDescent="0.3">
      <c r="A209" s="526" t="s">
        <v>2210</v>
      </c>
      <c r="B209" s="527" t="s">
        <v>1849</v>
      </c>
      <c r="C209" s="527" t="s">
        <v>1832</v>
      </c>
      <c r="D209" s="527" t="s">
        <v>1971</v>
      </c>
      <c r="E209" s="527" t="s">
        <v>1972</v>
      </c>
      <c r="F209" s="531">
        <v>3</v>
      </c>
      <c r="G209" s="531">
        <v>1284</v>
      </c>
      <c r="H209" s="531"/>
      <c r="I209" s="531">
        <v>428</v>
      </c>
      <c r="J209" s="531"/>
      <c r="K209" s="531"/>
      <c r="L209" s="531"/>
      <c r="M209" s="531"/>
      <c r="N209" s="531"/>
      <c r="O209" s="531"/>
      <c r="P209" s="545"/>
      <c r="Q209" s="532"/>
    </row>
    <row r="210" spans="1:17" ht="14.4" customHeight="1" x14ac:dyDescent="0.3">
      <c r="A210" s="526" t="s">
        <v>2210</v>
      </c>
      <c r="B210" s="527" t="s">
        <v>1849</v>
      </c>
      <c r="C210" s="527" t="s">
        <v>1832</v>
      </c>
      <c r="D210" s="527" t="s">
        <v>1973</v>
      </c>
      <c r="E210" s="527" t="s">
        <v>1974</v>
      </c>
      <c r="F210" s="531">
        <v>90</v>
      </c>
      <c r="G210" s="531">
        <v>191070</v>
      </c>
      <c r="H210" s="531">
        <v>0.96418190626135403</v>
      </c>
      <c r="I210" s="531">
        <v>2123</v>
      </c>
      <c r="J210" s="531">
        <v>92</v>
      </c>
      <c r="K210" s="531">
        <v>198168</v>
      </c>
      <c r="L210" s="531">
        <v>1</v>
      </c>
      <c r="M210" s="531">
        <v>2154</v>
      </c>
      <c r="N210" s="531">
        <v>80</v>
      </c>
      <c r="O210" s="531">
        <v>172400</v>
      </c>
      <c r="P210" s="545">
        <v>0.86996891526381659</v>
      </c>
      <c r="Q210" s="532">
        <v>2155</v>
      </c>
    </row>
    <row r="211" spans="1:17" ht="14.4" customHeight="1" x14ac:dyDescent="0.3">
      <c r="A211" s="526" t="s">
        <v>2210</v>
      </c>
      <c r="B211" s="527" t="s">
        <v>1849</v>
      </c>
      <c r="C211" s="527" t="s">
        <v>1832</v>
      </c>
      <c r="D211" s="527" t="s">
        <v>2141</v>
      </c>
      <c r="E211" s="527" t="s">
        <v>2130</v>
      </c>
      <c r="F211" s="531">
        <v>18</v>
      </c>
      <c r="G211" s="531">
        <v>33642</v>
      </c>
      <c r="H211" s="531">
        <v>0.55683924788135597</v>
      </c>
      <c r="I211" s="531">
        <v>1869</v>
      </c>
      <c r="J211" s="531">
        <v>32</v>
      </c>
      <c r="K211" s="531">
        <v>60416</v>
      </c>
      <c r="L211" s="531">
        <v>1</v>
      </c>
      <c r="M211" s="531">
        <v>1888</v>
      </c>
      <c r="N211" s="531">
        <v>20</v>
      </c>
      <c r="O211" s="531">
        <v>37780</v>
      </c>
      <c r="P211" s="545">
        <v>0.62533103813559321</v>
      </c>
      <c r="Q211" s="532">
        <v>1889</v>
      </c>
    </row>
    <row r="212" spans="1:17" ht="14.4" customHeight="1" x14ac:dyDescent="0.3">
      <c r="A212" s="526" t="s">
        <v>2210</v>
      </c>
      <c r="B212" s="527" t="s">
        <v>1849</v>
      </c>
      <c r="C212" s="527" t="s">
        <v>1832</v>
      </c>
      <c r="D212" s="527" t="s">
        <v>1981</v>
      </c>
      <c r="E212" s="527" t="s">
        <v>1982</v>
      </c>
      <c r="F212" s="531">
        <v>10</v>
      </c>
      <c r="G212" s="531">
        <v>83990</v>
      </c>
      <c r="H212" s="531">
        <v>0.52258261210420542</v>
      </c>
      <c r="I212" s="531">
        <v>8399</v>
      </c>
      <c r="J212" s="531">
        <v>19</v>
      </c>
      <c r="K212" s="531">
        <v>160721</v>
      </c>
      <c r="L212" s="531">
        <v>1</v>
      </c>
      <c r="M212" s="531">
        <v>8459</v>
      </c>
      <c r="N212" s="531">
        <v>10</v>
      </c>
      <c r="O212" s="531">
        <v>84600</v>
      </c>
      <c r="P212" s="545">
        <v>0.52637800909650889</v>
      </c>
      <c r="Q212" s="532">
        <v>8460</v>
      </c>
    </row>
    <row r="213" spans="1:17" ht="14.4" customHeight="1" x14ac:dyDescent="0.3">
      <c r="A213" s="526" t="s">
        <v>2210</v>
      </c>
      <c r="B213" s="527" t="s">
        <v>1849</v>
      </c>
      <c r="C213" s="527" t="s">
        <v>1832</v>
      </c>
      <c r="D213" s="527" t="s">
        <v>2208</v>
      </c>
      <c r="E213" s="527" t="s">
        <v>2209</v>
      </c>
      <c r="F213" s="531"/>
      <c r="G213" s="531"/>
      <c r="H213" s="531"/>
      <c r="I213" s="531"/>
      <c r="J213" s="531">
        <v>1</v>
      </c>
      <c r="K213" s="531">
        <v>0</v>
      </c>
      <c r="L213" s="531"/>
      <c r="M213" s="531">
        <v>0</v>
      </c>
      <c r="N213" s="531"/>
      <c r="O213" s="531"/>
      <c r="P213" s="545"/>
      <c r="Q213" s="532"/>
    </row>
    <row r="214" spans="1:17" ht="14.4" customHeight="1" x14ac:dyDescent="0.3">
      <c r="A214" s="526" t="s">
        <v>2210</v>
      </c>
      <c r="B214" s="527" t="s">
        <v>1849</v>
      </c>
      <c r="C214" s="527" t="s">
        <v>1832</v>
      </c>
      <c r="D214" s="527" t="s">
        <v>1985</v>
      </c>
      <c r="E214" s="527" t="s">
        <v>1986</v>
      </c>
      <c r="F214" s="531">
        <v>3</v>
      </c>
      <c r="G214" s="531">
        <v>6015</v>
      </c>
      <c r="H214" s="531">
        <v>0.48830979055041401</v>
      </c>
      <c r="I214" s="531">
        <v>2005</v>
      </c>
      <c r="J214" s="531">
        <v>6</v>
      </c>
      <c r="K214" s="531">
        <v>12318</v>
      </c>
      <c r="L214" s="531">
        <v>1</v>
      </c>
      <c r="M214" s="531">
        <v>2053</v>
      </c>
      <c r="N214" s="531">
        <v>8</v>
      </c>
      <c r="O214" s="531">
        <v>16424</v>
      </c>
      <c r="P214" s="545">
        <v>1.3333333333333333</v>
      </c>
      <c r="Q214" s="532">
        <v>2053</v>
      </c>
    </row>
    <row r="215" spans="1:17" ht="14.4" customHeight="1" x14ac:dyDescent="0.3">
      <c r="A215" s="526" t="s">
        <v>2210</v>
      </c>
      <c r="B215" s="527" t="s">
        <v>1849</v>
      </c>
      <c r="C215" s="527" t="s">
        <v>1832</v>
      </c>
      <c r="D215" s="527" t="s">
        <v>2144</v>
      </c>
      <c r="E215" s="527" t="s">
        <v>2145</v>
      </c>
      <c r="F215" s="531">
        <v>5</v>
      </c>
      <c r="G215" s="531">
        <v>28525</v>
      </c>
      <c r="H215" s="531">
        <v>0.45075296683153454</v>
      </c>
      <c r="I215" s="531">
        <v>5705</v>
      </c>
      <c r="J215" s="531">
        <v>11</v>
      </c>
      <c r="K215" s="531">
        <v>63283</v>
      </c>
      <c r="L215" s="531">
        <v>1</v>
      </c>
      <c r="M215" s="531">
        <v>5753</v>
      </c>
      <c r="N215" s="531">
        <v>5</v>
      </c>
      <c r="O215" s="531">
        <v>28765</v>
      </c>
      <c r="P215" s="545">
        <v>0.45454545454545453</v>
      </c>
      <c r="Q215" s="532">
        <v>5753</v>
      </c>
    </row>
    <row r="216" spans="1:17" ht="14.4" customHeight="1" x14ac:dyDescent="0.3">
      <c r="A216" s="526" t="s">
        <v>2210</v>
      </c>
      <c r="B216" s="527" t="s">
        <v>1849</v>
      </c>
      <c r="C216" s="527" t="s">
        <v>1832</v>
      </c>
      <c r="D216" s="527" t="s">
        <v>2148</v>
      </c>
      <c r="E216" s="527" t="s">
        <v>2149</v>
      </c>
      <c r="F216" s="531">
        <v>5</v>
      </c>
      <c r="G216" s="531">
        <v>2815</v>
      </c>
      <c r="H216" s="531">
        <v>0.4853448275862069</v>
      </c>
      <c r="I216" s="531">
        <v>563</v>
      </c>
      <c r="J216" s="531">
        <v>10</v>
      </c>
      <c r="K216" s="531">
        <v>5800</v>
      </c>
      <c r="L216" s="531">
        <v>1</v>
      </c>
      <c r="M216" s="531">
        <v>580</v>
      </c>
      <c r="N216" s="531">
        <v>2</v>
      </c>
      <c r="O216" s="531">
        <v>1160</v>
      </c>
      <c r="P216" s="545">
        <v>0.2</v>
      </c>
      <c r="Q216" s="532">
        <v>580</v>
      </c>
    </row>
    <row r="217" spans="1:17" ht="14.4" customHeight="1" x14ac:dyDescent="0.3">
      <c r="A217" s="526" t="s">
        <v>2210</v>
      </c>
      <c r="B217" s="527" t="s">
        <v>1849</v>
      </c>
      <c r="C217" s="527" t="s">
        <v>1832</v>
      </c>
      <c r="D217" s="527" t="s">
        <v>1989</v>
      </c>
      <c r="E217" s="527" t="s">
        <v>1990</v>
      </c>
      <c r="F217" s="531"/>
      <c r="G217" s="531"/>
      <c r="H217" s="531"/>
      <c r="I217" s="531"/>
      <c r="J217" s="531"/>
      <c r="K217" s="531"/>
      <c r="L217" s="531"/>
      <c r="M217" s="531"/>
      <c r="N217" s="531">
        <v>1</v>
      </c>
      <c r="O217" s="531">
        <v>373</v>
      </c>
      <c r="P217" s="545"/>
      <c r="Q217" s="532">
        <v>373</v>
      </c>
    </row>
    <row r="218" spans="1:17" ht="14.4" customHeight="1" x14ac:dyDescent="0.3">
      <c r="A218" s="526" t="s">
        <v>2210</v>
      </c>
      <c r="B218" s="527" t="s">
        <v>1849</v>
      </c>
      <c r="C218" s="527" t="s">
        <v>1832</v>
      </c>
      <c r="D218" s="527" t="s">
        <v>2150</v>
      </c>
      <c r="E218" s="527" t="s">
        <v>2151</v>
      </c>
      <c r="F218" s="531"/>
      <c r="G218" s="531"/>
      <c r="H218" s="531"/>
      <c r="I218" s="531"/>
      <c r="J218" s="531"/>
      <c r="K218" s="531"/>
      <c r="L218" s="531"/>
      <c r="M218" s="531"/>
      <c r="N218" s="531">
        <v>1</v>
      </c>
      <c r="O218" s="531">
        <v>0</v>
      </c>
      <c r="P218" s="545"/>
      <c r="Q218" s="532">
        <v>0</v>
      </c>
    </row>
    <row r="219" spans="1:17" ht="14.4" customHeight="1" x14ac:dyDescent="0.3">
      <c r="A219" s="526" t="s">
        <v>2237</v>
      </c>
      <c r="B219" s="527" t="s">
        <v>1824</v>
      </c>
      <c r="C219" s="527" t="s">
        <v>1832</v>
      </c>
      <c r="D219" s="527" t="s">
        <v>1837</v>
      </c>
      <c r="E219" s="527" t="s">
        <v>1838</v>
      </c>
      <c r="F219" s="531">
        <v>1</v>
      </c>
      <c r="G219" s="531">
        <v>123</v>
      </c>
      <c r="H219" s="531">
        <v>0.93893129770992367</v>
      </c>
      <c r="I219" s="531">
        <v>123</v>
      </c>
      <c r="J219" s="531">
        <v>1</v>
      </c>
      <c r="K219" s="531">
        <v>131</v>
      </c>
      <c r="L219" s="531">
        <v>1</v>
      </c>
      <c r="M219" s="531">
        <v>131</v>
      </c>
      <c r="N219" s="531">
        <v>2</v>
      </c>
      <c r="O219" s="531">
        <v>262</v>
      </c>
      <c r="P219" s="545">
        <v>2</v>
      </c>
      <c r="Q219" s="532">
        <v>131</v>
      </c>
    </row>
    <row r="220" spans="1:17" ht="14.4" customHeight="1" x14ac:dyDescent="0.3">
      <c r="A220" s="526" t="s">
        <v>2237</v>
      </c>
      <c r="B220" s="527" t="s">
        <v>1824</v>
      </c>
      <c r="C220" s="527" t="s">
        <v>1832</v>
      </c>
      <c r="D220" s="527" t="s">
        <v>1839</v>
      </c>
      <c r="E220" s="527" t="s">
        <v>1840</v>
      </c>
      <c r="F220" s="531">
        <v>1</v>
      </c>
      <c r="G220" s="531">
        <v>269</v>
      </c>
      <c r="H220" s="531">
        <v>0.95729537366548045</v>
      </c>
      <c r="I220" s="531">
        <v>269</v>
      </c>
      <c r="J220" s="531">
        <v>1</v>
      </c>
      <c r="K220" s="531">
        <v>281</v>
      </c>
      <c r="L220" s="531">
        <v>1</v>
      </c>
      <c r="M220" s="531">
        <v>281</v>
      </c>
      <c r="N220" s="531">
        <v>1</v>
      </c>
      <c r="O220" s="531">
        <v>281</v>
      </c>
      <c r="P220" s="545">
        <v>1</v>
      </c>
      <c r="Q220" s="532">
        <v>281</v>
      </c>
    </row>
    <row r="221" spans="1:17" ht="14.4" customHeight="1" x14ac:dyDescent="0.3">
      <c r="A221" s="526" t="s">
        <v>2237</v>
      </c>
      <c r="B221" s="527" t="s">
        <v>1824</v>
      </c>
      <c r="C221" s="527" t="s">
        <v>1832</v>
      </c>
      <c r="D221" s="527" t="s">
        <v>1845</v>
      </c>
      <c r="E221" s="527" t="s">
        <v>1846</v>
      </c>
      <c r="F221" s="531">
        <v>1</v>
      </c>
      <c r="G221" s="531">
        <v>725</v>
      </c>
      <c r="H221" s="531">
        <v>0.97708894878706198</v>
      </c>
      <c r="I221" s="531">
        <v>725</v>
      </c>
      <c r="J221" s="531">
        <v>1</v>
      </c>
      <c r="K221" s="531">
        <v>742</v>
      </c>
      <c r="L221" s="531">
        <v>1</v>
      </c>
      <c r="M221" s="531">
        <v>742</v>
      </c>
      <c r="N221" s="531">
        <v>2</v>
      </c>
      <c r="O221" s="531">
        <v>1484</v>
      </c>
      <c r="P221" s="545">
        <v>2</v>
      </c>
      <c r="Q221" s="532">
        <v>742</v>
      </c>
    </row>
    <row r="222" spans="1:17" ht="14.4" customHeight="1" x14ac:dyDescent="0.3">
      <c r="A222" s="526" t="s">
        <v>2237</v>
      </c>
      <c r="B222" s="527" t="s">
        <v>1849</v>
      </c>
      <c r="C222" s="527" t="s">
        <v>1850</v>
      </c>
      <c r="D222" s="527" t="s">
        <v>1852</v>
      </c>
      <c r="E222" s="527" t="s">
        <v>582</v>
      </c>
      <c r="F222" s="531">
        <v>2.5</v>
      </c>
      <c r="G222" s="531">
        <v>4278.16</v>
      </c>
      <c r="H222" s="531">
        <v>3.3333281390003502</v>
      </c>
      <c r="I222" s="531">
        <v>1711.2639999999999</v>
      </c>
      <c r="J222" s="531">
        <v>0.75</v>
      </c>
      <c r="K222" s="531">
        <v>1283.45</v>
      </c>
      <c r="L222" s="531">
        <v>1</v>
      </c>
      <c r="M222" s="531">
        <v>1711.2666666666667</v>
      </c>
      <c r="N222" s="531">
        <v>1.5</v>
      </c>
      <c r="O222" s="531">
        <v>2566.89</v>
      </c>
      <c r="P222" s="545">
        <v>1.9999922085005257</v>
      </c>
      <c r="Q222" s="532">
        <v>1711.26</v>
      </c>
    </row>
    <row r="223" spans="1:17" ht="14.4" customHeight="1" x14ac:dyDescent="0.3">
      <c r="A223" s="526" t="s">
        <v>2237</v>
      </c>
      <c r="B223" s="527" t="s">
        <v>1849</v>
      </c>
      <c r="C223" s="527" t="s">
        <v>1850</v>
      </c>
      <c r="D223" s="527" t="s">
        <v>1853</v>
      </c>
      <c r="E223" s="527" t="s">
        <v>664</v>
      </c>
      <c r="F223" s="531">
        <v>2.68</v>
      </c>
      <c r="G223" s="531">
        <v>6848.2</v>
      </c>
      <c r="H223" s="531">
        <v>0.37800419832938936</v>
      </c>
      <c r="I223" s="531">
        <v>2555.2985074626863</v>
      </c>
      <c r="J223" s="531">
        <v>6.6899999999999995</v>
      </c>
      <c r="K223" s="531">
        <v>18116.730000000003</v>
      </c>
      <c r="L223" s="531">
        <v>1</v>
      </c>
      <c r="M223" s="531">
        <v>2708.0313901345298</v>
      </c>
      <c r="N223" s="531">
        <v>7.6999999999999993</v>
      </c>
      <c r="O223" s="531">
        <v>20851.84</v>
      </c>
      <c r="P223" s="545">
        <v>1.1509715053434033</v>
      </c>
      <c r="Q223" s="532">
        <v>2708.031168831169</v>
      </c>
    </row>
    <row r="224" spans="1:17" ht="14.4" customHeight="1" x14ac:dyDescent="0.3">
      <c r="A224" s="526" t="s">
        <v>2237</v>
      </c>
      <c r="B224" s="527" t="s">
        <v>1849</v>
      </c>
      <c r="C224" s="527" t="s">
        <v>1850</v>
      </c>
      <c r="D224" s="527" t="s">
        <v>1854</v>
      </c>
      <c r="E224" s="527" t="s">
        <v>664</v>
      </c>
      <c r="F224" s="531">
        <v>0.60000000000000009</v>
      </c>
      <c r="G224" s="531">
        <v>3832.9500000000003</v>
      </c>
      <c r="H224" s="531">
        <v>0.94359758349211986</v>
      </c>
      <c r="I224" s="531">
        <v>6388.2499999999991</v>
      </c>
      <c r="J224" s="531">
        <v>0.60000000000000009</v>
      </c>
      <c r="K224" s="531">
        <v>4062.06</v>
      </c>
      <c r="L224" s="531">
        <v>1</v>
      </c>
      <c r="M224" s="531">
        <v>6770.0999999999985</v>
      </c>
      <c r="N224" s="531"/>
      <c r="O224" s="531"/>
      <c r="P224" s="545"/>
      <c r="Q224" s="532"/>
    </row>
    <row r="225" spans="1:17" ht="14.4" customHeight="1" x14ac:dyDescent="0.3">
      <c r="A225" s="526" t="s">
        <v>2237</v>
      </c>
      <c r="B225" s="527" t="s">
        <v>1849</v>
      </c>
      <c r="C225" s="527" t="s">
        <v>1850</v>
      </c>
      <c r="D225" s="527" t="s">
        <v>1997</v>
      </c>
      <c r="E225" s="527" t="s">
        <v>610</v>
      </c>
      <c r="F225" s="531"/>
      <c r="G225" s="531"/>
      <c r="H225" s="531"/>
      <c r="I225" s="531"/>
      <c r="J225" s="531">
        <v>0.1</v>
      </c>
      <c r="K225" s="531">
        <v>494.39</v>
      </c>
      <c r="L225" s="531">
        <v>1</v>
      </c>
      <c r="M225" s="531">
        <v>4943.8999999999996</v>
      </c>
      <c r="N225" s="531">
        <v>0.04</v>
      </c>
      <c r="O225" s="531">
        <v>197.75</v>
      </c>
      <c r="P225" s="545">
        <v>0.39998786383219725</v>
      </c>
      <c r="Q225" s="532">
        <v>4943.75</v>
      </c>
    </row>
    <row r="226" spans="1:17" ht="14.4" customHeight="1" x14ac:dyDescent="0.3">
      <c r="A226" s="526" t="s">
        <v>2237</v>
      </c>
      <c r="B226" s="527" t="s">
        <v>1849</v>
      </c>
      <c r="C226" s="527" t="s">
        <v>1850</v>
      </c>
      <c r="D226" s="527" t="s">
        <v>1855</v>
      </c>
      <c r="E226" s="527" t="s">
        <v>576</v>
      </c>
      <c r="F226" s="531">
        <v>12.650000000000002</v>
      </c>
      <c r="G226" s="531">
        <v>12034.4</v>
      </c>
      <c r="H226" s="531">
        <v>1.7921294269367432</v>
      </c>
      <c r="I226" s="531">
        <v>951.3359683794464</v>
      </c>
      <c r="J226" s="531">
        <v>6.8</v>
      </c>
      <c r="K226" s="531">
        <v>6715.1399999999994</v>
      </c>
      <c r="L226" s="531">
        <v>1</v>
      </c>
      <c r="M226" s="531">
        <v>987.5205882352941</v>
      </c>
      <c r="N226" s="531">
        <v>6</v>
      </c>
      <c r="O226" s="531">
        <v>6028.95</v>
      </c>
      <c r="P226" s="545">
        <v>0.89781449083712328</v>
      </c>
      <c r="Q226" s="532">
        <v>1004.8249999999999</v>
      </c>
    </row>
    <row r="227" spans="1:17" ht="14.4" customHeight="1" x14ac:dyDescent="0.3">
      <c r="A227" s="526" t="s">
        <v>2237</v>
      </c>
      <c r="B227" s="527" t="s">
        <v>1849</v>
      </c>
      <c r="C227" s="527" t="s">
        <v>1850</v>
      </c>
      <c r="D227" s="527" t="s">
        <v>1856</v>
      </c>
      <c r="E227" s="527" t="s">
        <v>610</v>
      </c>
      <c r="F227" s="531">
        <v>0.89</v>
      </c>
      <c r="G227" s="531">
        <v>8800.2099999999991</v>
      </c>
      <c r="H227" s="531">
        <v>0.56687956351315216</v>
      </c>
      <c r="I227" s="531">
        <v>9887.87640449438</v>
      </c>
      <c r="J227" s="531">
        <v>1.57</v>
      </c>
      <c r="K227" s="531">
        <v>15523.95</v>
      </c>
      <c r="L227" s="531">
        <v>1</v>
      </c>
      <c r="M227" s="531">
        <v>9887.866242038217</v>
      </c>
      <c r="N227" s="531">
        <v>2.31</v>
      </c>
      <c r="O227" s="531">
        <v>22840.97</v>
      </c>
      <c r="P227" s="545">
        <v>1.4713375139703491</v>
      </c>
      <c r="Q227" s="532">
        <v>9887.8658008658003</v>
      </c>
    </row>
    <row r="228" spans="1:17" ht="14.4" customHeight="1" x14ac:dyDescent="0.3">
      <c r="A228" s="526" t="s">
        <v>2237</v>
      </c>
      <c r="B228" s="527" t="s">
        <v>1849</v>
      </c>
      <c r="C228" s="527" t="s">
        <v>1850</v>
      </c>
      <c r="D228" s="527" t="s">
        <v>1860</v>
      </c>
      <c r="E228" s="527" t="s">
        <v>571</v>
      </c>
      <c r="F228" s="531">
        <v>4</v>
      </c>
      <c r="G228" s="531">
        <v>3731.28</v>
      </c>
      <c r="H228" s="531">
        <v>4</v>
      </c>
      <c r="I228" s="531">
        <v>932.82</v>
      </c>
      <c r="J228" s="531">
        <v>1</v>
      </c>
      <c r="K228" s="531">
        <v>932.82</v>
      </c>
      <c r="L228" s="531">
        <v>1</v>
      </c>
      <c r="M228" s="531">
        <v>932.82</v>
      </c>
      <c r="N228" s="531">
        <v>4</v>
      </c>
      <c r="O228" s="531">
        <v>3373.84</v>
      </c>
      <c r="P228" s="545">
        <v>3.616817821230248</v>
      </c>
      <c r="Q228" s="532">
        <v>843.46</v>
      </c>
    </row>
    <row r="229" spans="1:17" ht="14.4" customHeight="1" x14ac:dyDescent="0.3">
      <c r="A229" s="526" t="s">
        <v>2237</v>
      </c>
      <c r="B229" s="527" t="s">
        <v>1849</v>
      </c>
      <c r="C229" s="527" t="s">
        <v>1850</v>
      </c>
      <c r="D229" s="527" t="s">
        <v>1862</v>
      </c>
      <c r="E229" s="527" t="s">
        <v>584</v>
      </c>
      <c r="F229" s="531"/>
      <c r="G229" s="531"/>
      <c r="H229" s="531"/>
      <c r="I229" s="531"/>
      <c r="J229" s="531">
        <v>0.02</v>
      </c>
      <c r="K229" s="531">
        <v>88.54</v>
      </c>
      <c r="L229" s="531">
        <v>1</v>
      </c>
      <c r="M229" s="531">
        <v>4427</v>
      </c>
      <c r="N229" s="531"/>
      <c r="O229" s="531"/>
      <c r="P229" s="545"/>
      <c r="Q229" s="532"/>
    </row>
    <row r="230" spans="1:17" ht="14.4" customHeight="1" x14ac:dyDescent="0.3">
      <c r="A230" s="526" t="s">
        <v>2237</v>
      </c>
      <c r="B230" s="527" t="s">
        <v>1849</v>
      </c>
      <c r="C230" s="527" t="s">
        <v>1850</v>
      </c>
      <c r="D230" s="527" t="s">
        <v>1863</v>
      </c>
      <c r="E230" s="527" t="s">
        <v>584</v>
      </c>
      <c r="F230" s="531">
        <v>0.58000000000000007</v>
      </c>
      <c r="G230" s="531">
        <v>5135.32</v>
      </c>
      <c r="H230" s="531">
        <v>0.47540763548736192</v>
      </c>
      <c r="I230" s="531">
        <v>8853.9999999999982</v>
      </c>
      <c r="J230" s="531">
        <v>1.2200000000000002</v>
      </c>
      <c r="K230" s="531">
        <v>10801.93</v>
      </c>
      <c r="L230" s="531">
        <v>1</v>
      </c>
      <c r="M230" s="531">
        <v>8854.0409836065555</v>
      </c>
      <c r="N230" s="531">
        <v>0.41000000000000003</v>
      </c>
      <c r="O230" s="531">
        <v>3729.0199999999995</v>
      </c>
      <c r="P230" s="545">
        <v>0.34521793790554089</v>
      </c>
      <c r="Q230" s="532">
        <v>9095.170731707316</v>
      </c>
    </row>
    <row r="231" spans="1:17" ht="14.4" customHeight="1" x14ac:dyDescent="0.3">
      <c r="A231" s="526" t="s">
        <v>2237</v>
      </c>
      <c r="B231" s="527" t="s">
        <v>1849</v>
      </c>
      <c r="C231" s="527" t="s">
        <v>1850</v>
      </c>
      <c r="D231" s="527" t="s">
        <v>1864</v>
      </c>
      <c r="E231" s="527" t="s">
        <v>649</v>
      </c>
      <c r="F231" s="531">
        <v>0.6</v>
      </c>
      <c r="G231" s="531">
        <v>1169.58</v>
      </c>
      <c r="H231" s="531">
        <v>0.46153846153846151</v>
      </c>
      <c r="I231" s="531">
        <v>1949.3</v>
      </c>
      <c r="J231" s="531">
        <v>1.3</v>
      </c>
      <c r="K231" s="531">
        <v>2534.09</v>
      </c>
      <c r="L231" s="531">
        <v>1</v>
      </c>
      <c r="M231" s="531">
        <v>1949.3</v>
      </c>
      <c r="N231" s="531">
        <v>0.4</v>
      </c>
      <c r="O231" s="531">
        <v>779.72</v>
      </c>
      <c r="P231" s="545">
        <v>0.30769230769230771</v>
      </c>
      <c r="Q231" s="532">
        <v>1949.3</v>
      </c>
    </row>
    <row r="232" spans="1:17" ht="14.4" customHeight="1" x14ac:dyDescent="0.3">
      <c r="A232" s="526" t="s">
        <v>2237</v>
      </c>
      <c r="B232" s="527" t="s">
        <v>1849</v>
      </c>
      <c r="C232" s="527" t="s">
        <v>1850</v>
      </c>
      <c r="D232" s="527" t="s">
        <v>1865</v>
      </c>
      <c r="E232" s="527" t="s">
        <v>584</v>
      </c>
      <c r="F232" s="531">
        <v>10</v>
      </c>
      <c r="G232" s="531">
        <v>17708</v>
      </c>
      <c r="H232" s="531">
        <v>0.77220077220077221</v>
      </c>
      <c r="I232" s="531">
        <v>1770.8</v>
      </c>
      <c r="J232" s="531">
        <v>12.95</v>
      </c>
      <c r="K232" s="531">
        <v>22931.86</v>
      </c>
      <c r="L232" s="531">
        <v>1</v>
      </c>
      <c r="M232" s="531">
        <v>1770.8000000000002</v>
      </c>
      <c r="N232" s="531">
        <v>8.7999999999999989</v>
      </c>
      <c r="O232" s="531">
        <v>16007.5</v>
      </c>
      <c r="P232" s="545">
        <v>0.69804629890466796</v>
      </c>
      <c r="Q232" s="532">
        <v>1819.0340909090912</v>
      </c>
    </row>
    <row r="233" spans="1:17" ht="14.4" customHeight="1" x14ac:dyDescent="0.3">
      <c r="A233" s="526" t="s">
        <v>2237</v>
      </c>
      <c r="B233" s="527" t="s">
        <v>1849</v>
      </c>
      <c r="C233" s="527" t="s">
        <v>1850</v>
      </c>
      <c r="D233" s="527" t="s">
        <v>1866</v>
      </c>
      <c r="E233" s="527" t="s">
        <v>578</v>
      </c>
      <c r="F233" s="531">
        <v>0.4</v>
      </c>
      <c r="G233" s="531">
        <v>165.56</v>
      </c>
      <c r="H233" s="531">
        <v>0.63972179289026276</v>
      </c>
      <c r="I233" s="531">
        <v>413.9</v>
      </c>
      <c r="J233" s="531">
        <v>0.5</v>
      </c>
      <c r="K233" s="531">
        <v>258.8</v>
      </c>
      <c r="L233" s="531">
        <v>1</v>
      </c>
      <c r="M233" s="531">
        <v>517.6</v>
      </c>
      <c r="N233" s="531">
        <v>0.15</v>
      </c>
      <c r="O233" s="531">
        <v>77.64</v>
      </c>
      <c r="P233" s="545">
        <v>0.3</v>
      </c>
      <c r="Q233" s="532">
        <v>517.6</v>
      </c>
    </row>
    <row r="234" spans="1:17" ht="14.4" customHeight="1" x14ac:dyDescent="0.3">
      <c r="A234" s="526" t="s">
        <v>2237</v>
      </c>
      <c r="B234" s="527" t="s">
        <v>1849</v>
      </c>
      <c r="C234" s="527" t="s">
        <v>1850</v>
      </c>
      <c r="D234" s="527" t="s">
        <v>1867</v>
      </c>
      <c r="E234" s="527" t="s">
        <v>580</v>
      </c>
      <c r="F234" s="531">
        <v>0.08</v>
      </c>
      <c r="G234" s="531">
        <v>72.3</v>
      </c>
      <c r="H234" s="531"/>
      <c r="I234" s="531">
        <v>903.75</v>
      </c>
      <c r="J234" s="531"/>
      <c r="K234" s="531"/>
      <c r="L234" s="531"/>
      <c r="M234" s="531"/>
      <c r="N234" s="531">
        <v>0.39999999999999997</v>
      </c>
      <c r="O234" s="531">
        <v>361.52</v>
      </c>
      <c r="P234" s="545"/>
      <c r="Q234" s="532">
        <v>903.80000000000007</v>
      </c>
    </row>
    <row r="235" spans="1:17" ht="14.4" customHeight="1" x14ac:dyDescent="0.3">
      <c r="A235" s="526" t="s">
        <v>2237</v>
      </c>
      <c r="B235" s="527" t="s">
        <v>1849</v>
      </c>
      <c r="C235" s="527" t="s">
        <v>1850</v>
      </c>
      <c r="D235" s="527" t="s">
        <v>1868</v>
      </c>
      <c r="E235" s="527" t="s">
        <v>584</v>
      </c>
      <c r="F235" s="531">
        <v>0.5</v>
      </c>
      <c r="G235" s="531">
        <v>18593.46</v>
      </c>
      <c r="H235" s="531">
        <v>0.82417599953191623</v>
      </c>
      <c r="I235" s="531">
        <v>37186.92</v>
      </c>
      <c r="J235" s="531">
        <v>0.6100000000000001</v>
      </c>
      <c r="K235" s="531">
        <v>22560.059999999998</v>
      </c>
      <c r="L235" s="531">
        <v>1</v>
      </c>
      <c r="M235" s="531">
        <v>36983.704918032774</v>
      </c>
      <c r="N235" s="531">
        <v>0.54</v>
      </c>
      <c r="O235" s="531">
        <v>18990.689999999995</v>
      </c>
      <c r="P235" s="545">
        <v>0.84178366546897465</v>
      </c>
      <c r="Q235" s="532">
        <v>35167.944444444431</v>
      </c>
    </row>
    <row r="236" spans="1:17" ht="14.4" customHeight="1" x14ac:dyDescent="0.3">
      <c r="A236" s="526" t="s">
        <v>2237</v>
      </c>
      <c r="B236" s="527" t="s">
        <v>1849</v>
      </c>
      <c r="C236" s="527" t="s">
        <v>1825</v>
      </c>
      <c r="D236" s="527" t="s">
        <v>2032</v>
      </c>
      <c r="E236" s="527" t="s">
        <v>2033</v>
      </c>
      <c r="F236" s="531">
        <v>1</v>
      </c>
      <c r="G236" s="531">
        <v>972.32</v>
      </c>
      <c r="H236" s="531">
        <v>0.33333333333333337</v>
      </c>
      <c r="I236" s="531">
        <v>972.32</v>
      </c>
      <c r="J236" s="531">
        <v>3</v>
      </c>
      <c r="K236" s="531">
        <v>2916.96</v>
      </c>
      <c r="L236" s="531">
        <v>1</v>
      </c>
      <c r="M236" s="531">
        <v>972.32</v>
      </c>
      <c r="N236" s="531">
        <v>1</v>
      </c>
      <c r="O236" s="531">
        <v>972.32</v>
      </c>
      <c r="P236" s="545">
        <v>0.33333333333333337</v>
      </c>
      <c r="Q236" s="532">
        <v>972.32</v>
      </c>
    </row>
    <row r="237" spans="1:17" ht="14.4" customHeight="1" x14ac:dyDescent="0.3">
      <c r="A237" s="526" t="s">
        <v>2237</v>
      </c>
      <c r="B237" s="527" t="s">
        <v>1849</v>
      </c>
      <c r="C237" s="527" t="s">
        <v>1825</v>
      </c>
      <c r="D237" s="527" t="s">
        <v>2035</v>
      </c>
      <c r="E237" s="527" t="s">
        <v>2033</v>
      </c>
      <c r="F237" s="531"/>
      <c r="G237" s="531"/>
      <c r="H237" s="531"/>
      <c r="I237" s="531"/>
      <c r="J237" s="531"/>
      <c r="K237" s="531"/>
      <c r="L237" s="531"/>
      <c r="M237" s="531"/>
      <c r="N237" s="531">
        <v>6</v>
      </c>
      <c r="O237" s="531">
        <v>10243.86</v>
      </c>
      <c r="P237" s="545"/>
      <c r="Q237" s="532">
        <v>1707.3100000000002</v>
      </c>
    </row>
    <row r="238" spans="1:17" ht="14.4" customHeight="1" x14ac:dyDescent="0.3">
      <c r="A238" s="526" t="s">
        <v>2237</v>
      </c>
      <c r="B238" s="527" t="s">
        <v>1849</v>
      </c>
      <c r="C238" s="527" t="s">
        <v>1825</v>
      </c>
      <c r="D238" s="527" t="s">
        <v>2036</v>
      </c>
      <c r="E238" s="527" t="s">
        <v>2033</v>
      </c>
      <c r="F238" s="531">
        <v>2</v>
      </c>
      <c r="G238" s="531">
        <v>4132.6000000000004</v>
      </c>
      <c r="H238" s="531">
        <v>0.28571428571428575</v>
      </c>
      <c r="I238" s="531">
        <v>2066.3000000000002</v>
      </c>
      <c r="J238" s="531">
        <v>7</v>
      </c>
      <c r="K238" s="531">
        <v>14464.099999999999</v>
      </c>
      <c r="L238" s="531">
        <v>1</v>
      </c>
      <c r="M238" s="531">
        <v>2066.2999999999997</v>
      </c>
      <c r="N238" s="531">
        <v>11</v>
      </c>
      <c r="O238" s="531">
        <v>22729.300000000003</v>
      </c>
      <c r="P238" s="545">
        <v>1.5714285714285718</v>
      </c>
      <c r="Q238" s="532">
        <v>2066.3000000000002</v>
      </c>
    </row>
    <row r="239" spans="1:17" ht="14.4" customHeight="1" x14ac:dyDescent="0.3">
      <c r="A239" s="526" t="s">
        <v>2237</v>
      </c>
      <c r="B239" s="527" t="s">
        <v>1849</v>
      </c>
      <c r="C239" s="527" t="s">
        <v>1825</v>
      </c>
      <c r="D239" s="527" t="s">
        <v>2213</v>
      </c>
      <c r="E239" s="527" t="s">
        <v>2116</v>
      </c>
      <c r="F239" s="531">
        <v>1</v>
      </c>
      <c r="G239" s="531">
        <v>1932.09</v>
      </c>
      <c r="H239" s="531">
        <v>0.5</v>
      </c>
      <c r="I239" s="531">
        <v>1932.09</v>
      </c>
      <c r="J239" s="531">
        <v>2</v>
      </c>
      <c r="K239" s="531">
        <v>3864.18</v>
      </c>
      <c r="L239" s="531">
        <v>1</v>
      </c>
      <c r="M239" s="531">
        <v>1932.09</v>
      </c>
      <c r="N239" s="531"/>
      <c r="O239" s="531"/>
      <c r="P239" s="545"/>
      <c r="Q239" s="532"/>
    </row>
    <row r="240" spans="1:17" ht="14.4" customHeight="1" x14ac:dyDescent="0.3">
      <c r="A240" s="526" t="s">
        <v>2237</v>
      </c>
      <c r="B240" s="527" t="s">
        <v>1849</v>
      </c>
      <c r="C240" s="527" t="s">
        <v>1825</v>
      </c>
      <c r="D240" s="527" t="s">
        <v>2037</v>
      </c>
      <c r="E240" s="527" t="s">
        <v>2038</v>
      </c>
      <c r="F240" s="531"/>
      <c r="G240" s="531"/>
      <c r="H240" s="531"/>
      <c r="I240" s="531"/>
      <c r="J240" s="531">
        <v>6</v>
      </c>
      <c r="K240" s="531">
        <v>6166.5599999999995</v>
      </c>
      <c r="L240" s="531">
        <v>1</v>
      </c>
      <c r="M240" s="531">
        <v>1027.76</v>
      </c>
      <c r="N240" s="531">
        <v>1</v>
      </c>
      <c r="O240" s="531">
        <v>1027.76</v>
      </c>
      <c r="P240" s="545">
        <v>0.16666666666666669</v>
      </c>
      <c r="Q240" s="532">
        <v>1027.76</v>
      </c>
    </row>
    <row r="241" spans="1:17" ht="14.4" customHeight="1" x14ac:dyDescent="0.3">
      <c r="A241" s="526" t="s">
        <v>2237</v>
      </c>
      <c r="B241" s="527" t="s">
        <v>1849</v>
      </c>
      <c r="C241" s="527" t="s">
        <v>1825</v>
      </c>
      <c r="D241" s="527" t="s">
        <v>2039</v>
      </c>
      <c r="E241" s="527" t="s">
        <v>2038</v>
      </c>
      <c r="F241" s="531">
        <v>3</v>
      </c>
      <c r="G241" s="531">
        <v>6425.5499999999993</v>
      </c>
      <c r="H241" s="531">
        <v>0.75</v>
      </c>
      <c r="I241" s="531">
        <v>2141.85</v>
      </c>
      <c r="J241" s="531">
        <v>4</v>
      </c>
      <c r="K241" s="531">
        <v>8567.4</v>
      </c>
      <c r="L241" s="531">
        <v>1</v>
      </c>
      <c r="M241" s="531">
        <v>2141.85</v>
      </c>
      <c r="N241" s="531">
        <v>13</v>
      </c>
      <c r="O241" s="531">
        <v>27844.05</v>
      </c>
      <c r="P241" s="545">
        <v>3.25</v>
      </c>
      <c r="Q241" s="532">
        <v>2141.85</v>
      </c>
    </row>
    <row r="242" spans="1:17" ht="14.4" customHeight="1" x14ac:dyDescent="0.3">
      <c r="A242" s="526" t="s">
        <v>2237</v>
      </c>
      <c r="B242" s="527" t="s">
        <v>1849</v>
      </c>
      <c r="C242" s="527" t="s">
        <v>1825</v>
      </c>
      <c r="D242" s="527" t="s">
        <v>2040</v>
      </c>
      <c r="E242" s="527" t="s">
        <v>2041</v>
      </c>
      <c r="F242" s="531">
        <v>1</v>
      </c>
      <c r="G242" s="531">
        <v>8536.5499999999993</v>
      </c>
      <c r="H242" s="531">
        <v>1</v>
      </c>
      <c r="I242" s="531">
        <v>8536.5499999999993</v>
      </c>
      <c r="J242" s="531">
        <v>1</v>
      </c>
      <c r="K242" s="531">
        <v>8536.5499999999993</v>
      </c>
      <c r="L242" s="531">
        <v>1</v>
      </c>
      <c r="M242" s="531">
        <v>8536.5499999999993</v>
      </c>
      <c r="N242" s="531">
        <v>1</v>
      </c>
      <c r="O242" s="531">
        <v>8536.5499999999993</v>
      </c>
      <c r="P242" s="545">
        <v>1</v>
      </c>
      <c r="Q242" s="532">
        <v>8536.5499999999993</v>
      </c>
    </row>
    <row r="243" spans="1:17" ht="14.4" customHeight="1" x14ac:dyDescent="0.3">
      <c r="A243" s="526" t="s">
        <v>2237</v>
      </c>
      <c r="B243" s="527" t="s">
        <v>1849</v>
      </c>
      <c r="C243" s="527" t="s">
        <v>1825</v>
      </c>
      <c r="D243" s="527" t="s">
        <v>2238</v>
      </c>
      <c r="E243" s="527" t="s">
        <v>2239</v>
      </c>
      <c r="F243" s="531"/>
      <c r="G243" s="531"/>
      <c r="H243" s="531"/>
      <c r="I243" s="531"/>
      <c r="J243" s="531"/>
      <c r="K243" s="531"/>
      <c r="L243" s="531"/>
      <c r="M243" s="531"/>
      <c r="N243" s="531">
        <v>1</v>
      </c>
      <c r="O243" s="531">
        <v>1074.71</v>
      </c>
      <c r="P243" s="545"/>
      <c r="Q243" s="532">
        <v>1074.71</v>
      </c>
    </row>
    <row r="244" spans="1:17" ht="14.4" customHeight="1" x14ac:dyDescent="0.3">
      <c r="A244" s="526" t="s">
        <v>2237</v>
      </c>
      <c r="B244" s="527" t="s">
        <v>1849</v>
      </c>
      <c r="C244" s="527" t="s">
        <v>1825</v>
      </c>
      <c r="D244" s="527" t="s">
        <v>2044</v>
      </c>
      <c r="E244" s="527" t="s">
        <v>2045</v>
      </c>
      <c r="F244" s="531">
        <v>1</v>
      </c>
      <c r="G244" s="531">
        <v>2236.5</v>
      </c>
      <c r="H244" s="531">
        <v>1</v>
      </c>
      <c r="I244" s="531">
        <v>2236.5</v>
      </c>
      <c r="J244" s="531">
        <v>1</v>
      </c>
      <c r="K244" s="531">
        <v>2236.5</v>
      </c>
      <c r="L244" s="531">
        <v>1</v>
      </c>
      <c r="M244" s="531">
        <v>2236.5</v>
      </c>
      <c r="N244" s="531">
        <v>2</v>
      </c>
      <c r="O244" s="531">
        <v>4473</v>
      </c>
      <c r="P244" s="545">
        <v>2</v>
      </c>
      <c r="Q244" s="532">
        <v>2236.5</v>
      </c>
    </row>
    <row r="245" spans="1:17" ht="14.4" customHeight="1" x14ac:dyDescent="0.3">
      <c r="A245" s="526" t="s">
        <v>2237</v>
      </c>
      <c r="B245" s="527" t="s">
        <v>1849</v>
      </c>
      <c r="C245" s="527" t="s">
        <v>1825</v>
      </c>
      <c r="D245" s="527" t="s">
        <v>2184</v>
      </c>
      <c r="E245" s="527" t="s">
        <v>2033</v>
      </c>
      <c r="F245" s="531"/>
      <c r="G245" s="531"/>
      <c r="H245" s="531"/>
      <c r="I245" s="531"/>
      <c r="J245" s="531">
        <v>1</v>
      </c>
      <c r="K245" s="531">
        <v>1446.97</v>
      </c>
      <c r="L245" s="531">
        <v>1</v>
      </c>
      <c r="M245" s="531">
        <v>1446.97</v>
      </c>
      <c r="N245" s="531">
        <v>2</v>
      </c>
      <c r="O245" s="531">
        <v>2893.94</v>
      </c>
      <c r="P245" s="545">
        <v>2</v>
      </c>
      <c r="Q245" s="532">
        <v>1446.97</v>
      </c>
    </row>
    <row r="246" spans="1:17" ht="14.4" customHeight="1" x14ac:dyDescent="0.3">
      <c r="A246" s="526" t="s">
        <v>2237</v>
      </c>
      <c r="B246" s="527" t="s">
        <v>1849</v>
      </c>
      <c r="C246" s="527" t="s">
        <v>1825</v>
      </c>
      <c r="D246" s="527" t="s">
        <v>2046</v>
      </c>
      <c r="E246" s="527" t="s">
        <v>2047</v>
      </c>
      <c r="F246" s="531">
        <v>5</v>
      </c>
      <c r="G246" s="531">
        <v>34453.9</v>
      </c>
      <c r="H246" s="531">
        <v>0.7142857142857143</v>
      </c>
      <c r="I246" s="531">
        <v>6890.7800000000007</v>
      </c>
      <c r="J246" s="531">
        <v>7</v>
      </c>
      <c r="K246" s="531">
        <v>48235.46</v>
      </c>
      <c r="L246" s="531">
        <v>1</v>
      </c>
      <c r="M246" s="531">
        <v>6890.78</v>
      </c>
      <c r="N246" s="531">
        <v>20</v>
      </c>
      <c r="O246" s="531">
        <v>137815.6</v>
      </c>
      <c r="P246" s="545">
        <v>2.8571428571428572</v>
      </c>
      <c r="Q246" s="532">
        <v>6890.7800000000007</v>
      </c>
    </row>
    <row r="247" spans="1:17" ht="14.4" customHeight="1" x14ac:dyDescent="0.3">
      <c r="A247" s="526" t="s">
        <v>2237</v>
      </c>
      <c r="B247" s="527" t="s">
        <v>1849</v>
      </c>
      <c r="C247" s="527" t="s">
        <v>1825</v>
      </c>
      <c r="D247" s="527" t="s">
        <v>2185</v>
      </c>
      <c r="E247" s="527" t="s">
        <v>2186</v>
      </c>
      <c r="F247" s="531"/>
      <c r="G247" s="531"/>
      <c r="H247" s="531"/>
      <c r="I247" s="531"/>
      <c r="J247" s="531">
        <v>1</v>
      </c>
      <c r="K247" s="531">
        <v>19196.8</v>
      </c>
      <c r="L247" s="531">
        <v>1</v>
      </c>
      <c r="M247" s="531">
        <v>19196.8</v>
      </c>
      <c r="N247" s="531"/>
      <c r="O247" s="531"/>
      <c r="P247" s="545"/>
      <c r="Q247" s="532"/>
    </row>
    <row r="248" spans="1:17" ht="14.4" customHeight="1" x14ac:dyDescent="0.3">
      <c r="A248" s="526" t="s">
        <v>2237</v>
      </c>
      <c r="B248" s="527" t="s">
        <v>1849</v>
      </c>
      <c r="C248" s="527" t="s">
        <v>1825</v>
      </c>
      <c r="D248" s="527" t="s">
        <v>2054</v>
      </c>
      <c r="E248" s="527" t="s">
        <v>2055</v>
      </c>
      <c r="F248" s="531">
        <v>1</v>
      </c>
      <c r="G248" s="531">
        <v>1002.8</v>
      </c>
      <c r="H248" s="531">
        <v>0.5</v>
      </c>
      <c r="I248" s="531">
        <v>1002.8</v>
      </c>
      <c r="J248" s="531">
        <v>2</v>
      </c>
      <c r="K248" s="531">
        <v>2005.6</v>
      </c>
      <c r="L248" s="531">
        <v>1</v>
      </c>
      <c r="M248" s="531">
        <v>1002.8</v>
      </c>
      <c r="N248" s="531">
        <v>8</v>
      </c>
      <c r="O248" s="531">
        <v>8022.4000000000005</v>
      </c>
      <c r="P248" s="545">
        <v>4.0000000000000009</v>
      </c>
      <c r="Q248" s="532">
        <v>1002.8000000000001</v>
      </c>
    </row>
    <row r="249" spans="1:17" ht="14.4" customHeight="1" x14ac:dyDescent="0.3">
      <c r="A249" s="526" t="s">
        <v>2237</v>
      </c>
      <c r="B249" s="527" t="s">
        <v>1849</v>
      </c>
      <c r="C249" s="527" t="s">
        <v>1825</v>
      </c>
      <c r="D249" s="527" t="s">
        <v>2056</v>
      </c>
      <c r="E249" s="527" t="s">
        <v>2057</v>
      </c>
      <c r="F249" s="531">
        <v>3</v>
      </c>
      <c r="G249" s="531">
        <v>22950</v>
      </c>
      <c r="H249" s="531"/>
      <c r="I249" s="531">
        <v>7650</v>
      </c>
      <c r="J249" s="531"/>
      <c r="K249" s="531"/>
      <c r="L249" s="531"/>
      <c r="M249" s="531"/>
      <c r="N249" s="531">
        <v>1</v>
      </c>
      <c r="O249" s="531">
        <v>7650</v>
      </c>
      <c r="P249" s="545"/>
      <c r="Q249" s="532">
        <v>7650</v>
      </c>
    </row>
    <row r="250" spans="1:17" ht="14.4" customHeight="1" x14ac:dyDescent="0.3">
      <c r="A250" s="526" t="s">
        <v>2237</v>
      </c>
      <c r="B250" s="527" t="s">
        <v>1849</v>
      </c>
      <c r="C250" s="527" t="s">
        <v>1825</v>
      </c>
      <c r="D250" s="527" t="s">
        <v>2060</v>
      </c>
      <c r="E250" s="527" t="s">
        <v>2061</v>
      </c>
      <c r="F250" s="531"/>
      <c r="G250" s="531"/>
      <c r="H250" s="531"/>
      <c r="I250" s="531"/>
      <c r="J250" s="531">
        <v>2</v>
      </c>
      <c r="K250" s="531">
        <v>26569.040000000001</v>
      </c>
      <c r="L250" s="531">
        <v>1</v>
      </c>
      <c r="M250" s="531">
        <v>13284.52</v>
      </c>
      <c r="N250" s="531"/>
      <c r="O250" s="531"/>
      <c r="P250" s="545"/>
      <c r="Q250" s="532"/>
    </row>
    <row r="251" spans="1:17" ht="14.4" customHeight="1" x14ac:dyDescent="0.3">
      <c r="A251" s="526" t="s">
        <v>2237</v>
      </c>
      <c r="B251" s="527" t="s">
        <v>1849</v>
      </c>
      <c r="C251" s="527" t="s">
        <v>1825</v>
      </c>
      <c r="D251" s="527" t="s">
        <v>2187</v>
      </c>
      <c r="E251" s="527" t="s">
        <v>2188</v>
      </c>
      <c r="F251" s="531"/>
      <c r="G251" s="531"/>
      <c r="H251" s="531"/>
      <c r="I251" s="531"/>
      <c r="J251" s="531"/>
      <c r="K251" s="531"/>
      <c r="L251" s="531"/>
      <c r="M251" s="531"/>
      <c r="N251" s="531">
        <v>2</v>
      </c>
      <c r="O251" s="531">
        <v>1594</v>
      </c>
      <c r="P251" s="545"/>
      <c r="Q251" s="532">
        <v>797</v>
      </c>
    </row>
    <row r="252" spans="1:17" ht="14.4" customHeight="1" x14ac:dyDescent="0.3">
      <c r="A252" s="526" t="s">
        <v>2237</v>
      </c>
      <c r="B252" s="527" t="s">
        <v>1849</v>
      </c>
      <c r="C252" s="527" t="s">
        <v>1825</v>
      </c>
      <c r="D252" s="527" t="s">
        <v>2064</v>
      </c>
      <c r="E252" s="527" t="s">
        <v>2065</v>
      </c>
      <c r="F252" s="531"/>
      <c r="G252" s="531"/>
      <c r="H252" s="531"/>
      <c r="I252" s="531"/>
      <c r="J252" s="531">
        <v>1</v>
      </c>
      <c r="K252" s="531">
        <v>1497.44</v>
      </c>
      <c r="L252" s="531">
        <v>1</v>
      </c>
      <c r="M252" s="531">
        <v>1497.44</v>
      </c>
      <c r="N252" s="531"/>
      <c r="O252" s="531"/>
      <c r="P252" s="545"/>
      <c r="Q252" s="532"/>
    </row>
    <row r="253" spans="1:17" ht="14.4" customHeight="1" x14ac:dyDescent="0.3">
      <c r="A253" s="526" t="s">
        <v>2237</v>
      </c>
      <c r="B253" s="527" t="s">
        <v>1849</v>
      </c>
      <c r="C253" s="527" t="s">
        <v>1825</v>
      </c>
      <c r="D253" s="527" t="s">
        <v>2240</v>
      </c>
      <c r="E253" s="527" t="s">
        <v>2241</v>
      </c>
      <c r="F253" s="531"/>
      <c r="G253" s="531"/>
      <c r="H253" s="531"/>
      <c r="I253" s="531"/>
      <c r="J253" s="531">
        <v>1</v>
      </c>
      <c r="K253" s="531">
        <v>4041.82</v>
      </c>
      <c r="L253" s="531">
        <v>1</v>
      </c>
      <c r="M253" s="531">
        <v>4041.82</v>
      </c>
      <c r="N253" s="531"/>
      <c r="O253" s="531"/>
      <c r="P253" s="545"/>
      <c r="Q253" s="532"/>
    </row>
    <row r="254" spans="1:17" ht="14.4" customHeight="1" x14ac:dyDescent="0.3">
      <c r="A254" s="526" t="s">
        <v>2237</v>
      </c>
      <c r="B254" s="527" t="s">
        <v>1849</v>
      </c>
      <c r="C254" s="527" t="s">
        <v>1825</v>
      </c>
      <c r="D254" s="527" t="s">
        <v>2070</v>
      </c>
      <c r="E254" s="527" t="s">
        <v>2071</v>
      </c>
      <c r="F254" s="531"/>
      <c r="G254" s="531"/>
      <c r="H254" s="531"/>
      <c r="I254" s="531"/>
      <c r="J254" s="531">
        <v>3</v>
      </c>
      <c r="K254" s="531">
        <v>2493.48</v>
      </c>
      <c r="L254" s="531">
        <v>1</v>
      </c>
      <c r="M254" s="531">
        <v>831.16</v>
      </c>
      <c r="N254" s="531">
        <v>4</v>
      </c>
      <c r="O254" s="531">
        <v>3324.64</v>
      </c>
      <c r="P254" s="545">
        <v>1.3333333333333333</v>
      </c>
      <c r="Q254" s="532">
        <v>831.16</v>
      </c>
    </row>
    <row r="255" spans="1:17" ht="14.4" customHeight="1" x14ac:dyDescent="0.3">
      <c r="A255" s="526" t="s">
        <v>2237</v>
      </c>
      <c r="B255" s="527" t="s">
        <v>1849</v>
      </c>
      <c r="C255" s="527" t="s">
        <v>1825</v>
      </c>
      <c r="D255" s="527" t="s">
        <v>2072</v>
      </c>
      <c r="E255" s="527" t="s">
        <v>2071</v>
      </c>
      <c r="F255" s="531">
        <v>2</v>
      </c>
      <c r="G255" s="531">
        <v>1776.12</v>
      </c>
      <c r="H255" s="531"/>
      <c r="I255" s="531">
        <v>888.06</v>
      </c>
      <c r="J255" s="531"/>
      <c r="K255" s="531"/>
      <c r="L255" s="531"/>
      <c r="M255" s="531"/>
      <c r="N255" s="531"/>
      <c r="O255" s="531"/>
      <c r="P255" s="545"/>
      <c r="Q255" s="532"/>
    </row>
    <row r="256" spans="1:17" ht="14.4" customHeight="1" x14ac:dyDescent="0.3">
      <c r="A256" s="526" t="s">
        <v>2237</v>
      </c>
      <c r="B256" s="527" t="s">
        <v>1849</v>
      </c>
      <c r="C256" s="527" t="s">
        <v>1825</v>
      </c>
      <c r="D256" s="527" t="s">
        <v>2073</v>
      </c>
      <c r="E256" s="527" t="s">
        <v>2074</v>
      </c>
      <c r="F256" s="531"/>
      <c r="G256" s="531"/>
      <c r="H256" s="531"/>
      <c r="I256" s="531"/>
      <c r="J256" s="531">
        <v>1</v>
      </c>
      <c r="K256" s="531">
        <v>888.06</v>
      </c>
      <c r="L256" s="531">
        <v>1</v>
      </c>
      <c r="M256" s="531">
        <v>888.06</v>
      </c>
      <c r="N256" s="531"/>
      <c r="O256" s="531"/>
      <c r="P256" s="545"/>
      <c r="Q256" s="532"/>
    </row>
    <row r="257" spans="1:17" ht="14.4" customHeight="1" x14ac:dyDescent="0.3">
      <c r="A257" s="526" t="s">
        <v>2237</v>
      </c>
      <c r="B257" s="527" t="s">
        <v>1849</v>
      </c>
      <c r="C257" s="527" t="s">
        <v>1825</v>
      </c>
      <c r="D257" s="527" t="s">
        <v>2242</v>
      </c>
      <c r="E257" s="527" t="s">
        <v>2243</v>
      </c>
      <c r="F257" s="531">
        <v>1</v>
      </c>
      <c r="G257" s="531">
        <v>1093.8800000000001</v>
      </c>
      <c r="H257" s="531"/>
      <c r="I257" s="531">
        <v>1093.8800000000001</v>
      </c>
      <c r="J257" s="531"/>
      <c r="K257" s="531"/>
      <c r="L257" s="531"/>
      <c r="M257" s="531"/>
      <c r="N257" s="531"/>
      <c r="O257" s="531"/>
      <c r="P257" s="545"/>
      <c r="Q257" s="532"/>
    </row>
    <row r="258" spans="1:17" ht="14.4" customHeight="1" x14ac:dyDescent="0.3">
      <c r="A258" s="526" t="s">
        <v>2237</v>
      </c>
      <c r="B258" s="527" t="s">
        <v>1849</v>
      </c>
      <c r="C258" s="527" t="s">
        <v>1825</v>
      </c>
      <c r="D258" s="527" t="s">
        <v>2077</v>
      </c>
      <c r="E258" s="527" t="s">
        <v>2078</v>
      </c>
      <c r="F258" s="531"/>
      <c r="G258" s="531"/>
      <c r="H258" s="531"/>
      <c r="I258" s="531"/>
      <c r="J258" s="531">
        <v>1</v>
      </c>
      <c r="K258" s="531">
        <v>1312.14</v>
      </c>
      <c r="L258" s="531">
        <v>1</v>
      </c>
      <c r="M258" s="531">
        <v>1312.14</v>
      </c>
      <c r="N258" s="531"/>
      <c r="O258" s="531"/>
      <c r="P258" s="545"/>
      <c r="Q258" s="532"/>
    </row>
    <row r="259" spans="1:17" ht="14.4" customHeight="1" x14ac:dyDescent="0.3">
      <c r="A259" s="526" t="s">
        <v>2237</v>
      </c>
      <c r="B259" s="527" t="s">
        <v>1849</v>
      </c>
      <c r="C259" s="527" t="s">
        <v>1825</v>
      </c>
      <c r="D259" s="527" t="s">
        <v>2222</v>
      </c>
      <c r="E259" s="527" t="s">
        <v>2223</v>
      </c>
      <c r="F259" s="531"/>
      <c r="G259" s="531"/>
      <c r="H259" s="531"/>
      <c r="I259" s="531"/>
      <c r="J259" s="531"/>
      <c r="K259" s="531"/>
      <c r="L259" s="531"/>
      <c r="M259" s="531"/>
      <c r="N259" s="531">
        <v>1</v>
      </c>
      <c r="O259" s="531">
        <v>3644.58</v>
      </c>
      <c r="P259" s="545"/>
      <c r="Q259" s="532">
        <v>3644.58</v>
      </c>
    </row>
    <row r="260" spans="1:17" ht="14.4" customHeight="1" x14ac:dyDescent="0.3">
      <c r="A260" s="526" t="s">
        <v>2237</v>
      </c>
      <c r="B260" s="527" t="s">
        <v>1849</v>
      </c>
      <c r="C260" s="527" t="s">
        <v>1825</v>
      </c>
      <c r="D260" s="527" t="s">
        <v>2079</v>
      </c>
      <c r="E260" s="527" t="s">
        <v>2080</v>
      </c>
      <c r="F260" s="531">
        <v>3</v>
      </c>
      <c r="G260" s="531">
        <v>3438.99</v>
      </c>
      <c r="H260" s="531">
        <v>0.5</v>
      </c>
      <c r="I260" s="531">
        <v>1146.33</v>
      </c>
      <c r="J260" s="531">
        <v>6</v>
      </c>
      <c r="K260" s="531">
        <v>6877.98</v>
      </c>
      <c r="L260" s="531">
        <v>1</v>
      </c>
      <c r="M260" s="531">
        <v>1146.33</v>
      </c>
      <c r="N260" s="531">
        <v>13</v>
      </c>
      <c r="O260" s="531">
        <v>14902.289999999999</v>
      </c>
      <c r="P260" s="545">
        <v>2.1666666666666665</v>
      </c>
      <c r="Q260" s="532">
        <v>1146.33</v>
      </c>
    </row>
    <row r="261" spans="1:17" ht="14.4" customHeight="1" x14ac:dyDescent="0.3">
      <c r="A261" s="526" t="s">
        <v>2237</v>
      </c>
      <c r="B261" s="527" t="s">
        <v>1849</v>
      </c>
      <c r="C261" s="527" t="s">
        <v>1825</v>
      </c>
      <c r="D261" s="527" t="s">
        <v>2081</v>
      </c>
      <c r="E261" s="527" t="s">
        <v>2082</v>
      </c>
      <c r="F261" s="531">
        <v>2</v>
      </c>
      <c r="G261" s="531">
        <v>718.2</v>
      </c>
      <c r="H261" s="531">
        <v>1</v>
      </c>
      <c r="I261" s="531">
        <v>359.1</v>
      </c>
      <c r="J261" s="531">
        <v>2</v>
      </c>
      <c r="K261" s="531">
        <v>718.2</v>
      </c>
      <c r="L261" s="531">
        <v>1</v>
      </c>
      <c r="M261" s="531">
        <v>359.1</v>
      </c>
      <c r="N261" s="531">
        <v>4</v>
      </c>
      <c r="O261" s="531">
        <v>1436.4</v>
      </c>
      <c r="P261" s="545">
        <v>2</v>
      </c>
      <c r="Q261" s="532">
        <v>359.1</v>
      </c>
    </row>
    <row r="262" spans="1:17" ht="14.4" customHeight="1" x14ac:dyDescent="0.3">
      <c r="A262" s="526" t="s">
        <v>2237</v>
      </c>
      <c r="B262" s="527" t="s">
        <v>1849</v>
      </c>
      <c r="C262" s="527" t="s">
        <v>1825</v>
      </c>
      <c r="D262" s="527" t="s">
        <v>1826</v>
      </c>
      <c r="E262" s="527" t="s">
        <v>1827</v>
      </c>
      <c r="F262" s="531">
        <v>1</v>
      </c>
      <c r="G262" s="531">
        <v>893.9</v>
      </c>
      <c r="H262" s="531">
        <v>1</v>
      </c>
      <c r="I262" s="531">
        <v>893.9</v>
      </c>
      <c r="J262" s="531">
        <v>1</v>
      </c>
      <c r="K262" s="531">
        <v>893.9</v>
      </c>
      <c r="L262" s="531">
        <v>1</v>
      </c>
      <c r="M262" s="531">
        <v>893.9</v>
      </c>
      <c r="N262" s="531">
        <v>1</v>
      </c>
      <c r="O262" s="531">
        <v>893.9</v>
      </c>
      <c r="P262" s="545">
        <v>1</v>
      </c>
      <c r="Q262" s="532">
        <v>893.9</v>
      </c>
    </row>
    <row r="263" spans="1:17" ht="14.4" customHeight="1" x14ac:dyDescent="0.3">
      <c r="A263" s="526" t="s">
        <v>2237</v>
      </c>
      <c r="B263" s="527" t="s">
        <v>1849</v>
      </c>
      <c r="C263" s="527" t="s">
        <v>1825</v>
      </c>
      <c r="D263" s="527" t="s">
        <v>1877</v>
      </c>
      <c r="E263" s="527" t="s">
        <v>1878</v>
      </c>
      <c r="F263" s="531"/>
      <c r="G263" s="531"/>
      <c r="H263" s="531"/>
      <c r="I263" s="531"/>
      <c r="J263" s="531">
        <v>1</v>
      </c>
      <c r="K263" s="531">
        <v>893.9</v>
      </c>
      <c r="L263" s="531">
        <v>1</v>
      </c>
      <c r="M263" s="531">
        <v>893.9</v>
      </c>
      <c r="N263" s="531"/>
      <c r="O263" s="531"/>
      <c r="P263" s="545"/>
      <c r="Q263" s="532"/>
    </row>
    <row r="264" spans="1:17" ht="14.4" customHeight="1" x14ac:dyDescent="0.3">
      <c r="A264" s="526" t="s">
        <v>2237</v>
      </c>
      <c r="B264" s="527" t="s">
        <v>1849</v>
      </c>
      <c r="C264" s="527" t="s">
        <v>1825</v>
      </c>
      <c r="D264" s="527" t="s">
        <v>2083</v>
      </c>
      <c r="E264" s="527" t="s">
        <v>2084</v>
      </c>
      <c r="F264" s="531"/>
      <c r="G264" s="531"/>
      <c r="H264" s="531"/>
      <c r="I264" s="531"/>
      <c r="J264" s="531">
        <v>2</v>
      </c>
      <c r="K264" s="531">
        <v>33663.379999999997</v>
      </c>
      <c r="L264" s="531">
        <v>1</v>
      </c>
      <c r="M264" s="531">
        <v>16831.689999999999</v>
      </c>
      <c r="N264" s="531">
        <v>1</v>
      </c>
      <c r="O264" s="531">
        <v>16831.689999999999</v>
      </c>
      <c r="P264" s="545">
        <v>0.5</v>
      </c>
      <c r="Q264" s="532">
        <v>16831.689999999999</v>
      </c>
    </row>
    <row r="265" spans="1:17" ht="14.4" customHeight="1" x14ac:dyDescent="0.3">
      <c r="A265" s="526" t="s">
        <v>2237</v>
      </c>
      <c r="B265" s="527" t="s">
        <v>1849</v>
      </c>
      <c r="C265" s="527" t="s">
        <v>1825</v>
      </c>
      <c r="D265" s="527" t="s">
        <v>2195</v>
      </c>
      <c r="E265" s="527" t="s">
        <v>2196</v>
      </c>
      <c r="F265" s="531">
        <v>1</v>
      </c>
      <c r="G265" s="531">
        <v>5200.68</v>
      </c>
      <c r="H265" s="531"/>
      <c r="I265" s="531">
        <v>5200.68</v>
      </c>
      <c r="J265" s="531"/>
      <c r="K265" s="531"/>
      <c r="L265" s="531"/>
      <c r="M265" s="531"/>
      <c r="N265" s="531"/>
      <c r="O265" s="531"/>
      <c r="P265" s="545"/>
      <c r="Q265" s="532"/>
    </row>
    <row r="266" spans="1:17" ht="14.4" customHeight="1" x14ac:dyDescent="0.3">
      <c r="A266" s="526" t="s">
        <v>2237</v>
      </c>
      <c r="B266" s="527" t="s">
        <v>1849</v>
      </c>
      <c r="C266" s="527" t="s">
        <v>1825</v>
      </c>
      <c r="D266" s="527" t="s">
        <v>2085</v>
      </c>
      <c r="E266" s="527" t="s">
        <v>2086</v>
      </c>
      <c r="F266" s="531">
        <v>5</v>
      </c>
      <c r="G266" s="531">
        <v>32935.65</v>
      </c>
      <c r="H266" s="531">
        <v>1.25</v>
      </c>
      <c r="I266" s="531">
        <v>6587.13</v>
      </c>
      <c r="J266" s="531">
        <v>4</v>
      </c>
      <c r="K266" s="531">
        <v>26348.52</v>
      </c>
      <c r="L266" s="531">
        <v>1</v>
      </c>
      <c r="M266" s="531">
        <v>6587.13</v>
      </c>
      <c r="N266" s="531">
        <v>12</v>
      </c>
      <c r="O266" s="531">
        <v>79045.56</v>
      </c>
      <c r="P266" s="545">
        <v>3</v>
      </c>
      <c r="Q266" s="532">
        <v>6587.13</v>
      </c>
    </row>
    <row r="267" spans="1:17" ht="14.4" customHeight="1" x14ac:dyDescent="0.3">
      <c r="A267" s="526" t="s">
        <v>2237</v>
      </c>
      <c r="B267" s="527" t="s">
        <v>1849</v>
      </c>
      <c r="C267" s="527" t="s">
        <v>1825</v>
      </c>
      <c r="D267" s="527" t="s">
        <v>1830</v>
      </c>
      <c r="E267" s="527" t="s">
        <v>1831</v>
      </c>
      <c r="F267" s="531"/>
      <c r="G267" s="531"/>
      <c r="H267" s="531"/>
      <c r="I267" s="531"/>
      <c r="J267" s="531"/>
      <c r="K267" s="531"/>
      <c r="L267" s="531"/>
      <c r="M267" s="531"/>
      <c r="N267" s="531">
        <v>1</v>
      </c>
      <c r="O267" s="531">
        <v>511</v>
      </c>
      <c r="P267" s="545"/>
      <c r="Q267" s="532">
        <v>511</v>
      </c>
    </row>
    <row r="268" spans="1:17" ht="14.4" customHeight="1" x14ac:dyDescent="0.3">
      <c r="A268" s="526" t="s">
        <v>2237</v>
      </c>
      <c r="B268" s="527" t="s">
        <v>1849</v>
      </c>
      <c r="C268" s="527" t="s">
        <v>1825</v>
      </c>
      <c r="D268" s="527" t="s">
        <v>2095</v>
      </c>
      <c r="E268" s="527" t="s">
        <v>2096</v>
      </c>
      <c r="F268" s="531"/>
      <c r="G268" s="531"/>
      <c r="H268" s="531"/>
      <c r="I268" s="531"/>
      <c r="J268" s="531">
        <v>2</v>
      </c>
      <c r="K268" s="531">
        <v>8720</v>
      </c>
      <c r="L268" s="531">
        <v>1</v>
      </c>
      <c r="M268" s="531">
        <v>4360</v>
      </c>
      <c r="N268" s="531">
        <v>1</v>
      </c>
      <c r="O268" s="531">
        <v>4360</v>
      </c>
      <c r="P268" s="545">
        <v>0.5</v>
      </c>
      <c r="Q268" s="532">
        <v>4360</v>
      </c>
    </row>
    <row r="269" spans="1:17" ht="14.4" customHeight="1" x14ac:dyDescent="0.3">
      <c r="A269" s="526" t="s">
        <v>2237</v>
      </c>
      <c r="B269" s="527" t="s">
        <v>1849</v>
      </c>
      <c r="C269" s="527" t="s">
        <v>1825</v>
      </c>
      <c r="D269" s="527" t="s">
        <v>2097</v>
      </c>
      <c r="E269" s="527" t="s">
        <v>2098</v>
      </c>
      <c r="F269" s="531">
        <v>1</v>
      </c>
      <c r="G269" s="531">
        <v>3106.5</v>
      </c>
      <c r="H269" s="531"/>
      <c r="I269" s="531">
        <v>3106.5</v>
      </c>
      <c r="J269" s="531"/>
      <c r="K269" s="531"/>
      <c r="L269" s="531"/>
      <c r="M269" s="531"/>
      <c r="N269" s="531"/>
      <c r="O269" s="531"/>
      <c r="P269" s="545"/>
      <c r="Q269" s="532"/>
    </row>
    <row r="270" spans="1:17" ht="14.4" customHeight="1" x14ac:dyDescent="0.3">
      <c r="A270" s="526" t="s">
        <v>2237</v>
      </c>
      <c r="B270" s="527" t="s">
        <v>1849</v>
      </c>
      <c r="C270" s="527" t="s">
        <v>1825</v>
      </c>
      <c r="D270" s="527" t="s">
        <v>1883</v>
      </c>
      <c r="E270" s="527" t="s">
        <v>1884</v>
      </c>
      <c r="F270" s="531"/>
      <c r="G270" s="531"/>
      <c r="H270" s="531"/>
      <c r="I270" s="531"/>
      <c r="J270" s="531"/>
      <c r="K270" s="531"/>
      <c r="L270" s="531"/>
      <c r="M270" s="531"/>
      <c r="N270" s="531">
        <v>1</v>
      </c>
      <c r="O270" s="531">
        <v>26500.21</v>
      </c>
      <c r="P270" s="545"/>
      <c r="Q270" s="532">
        <v>26500.21</v>
      </c>
    </row>
    <row r="271" spans="1:17" ht="14.4" customHeight="1" x14ac:dyDescent="0.3">
      <c r="A271" s="526" t="s">
        <v>2237</v>
      </c>
      <c r="B271" s="527" t="s">
        <v>1849</v>
      </c>
      <c r="C271" s="527" t="s">
        <v>1825</v>
      </c>
      <c r="D271" s="527" t="s">
        <v>2099</v>
      </c>
      <c r="E271" s="527" t="s">
        <v>2100</v>
      </c>
      <c r="F271" s="531"/>
      <c r="G271" s="531"/>
      <c r="H271" s="531"/>
      <c r="I271" s="531"/>
      <c r="J271" s="531"/>
      <c r="K271" s="531"/>
      <c r="L271" s="531"/>
      <c r="M271" s="531"/>
      <c r="N271" s="531">
        <v>3</v>
      </c>
      <c r="O271" s="531">
        <v>1142.58</v>
      </c>
      <c r="P271" s="545"/>
      <c r="Q271" s="532">
        <v>380.85999999999996</v>
      </c>
    </row>
    <row r="272" spans="1:17" ht="14.4" customHeight="1" x14ac:dyDescent="0.3">
      <c r="A272" s="526" t="s">
        <v>2237</v>
      </c>
      <c r="B272" s="527" t="s">
        <v>1849</v>
      </c>
      <c r="C272" s="527" t="s">
        <v>1825</v>
      </c>
      <c r="D272" s="527" t="s">
        <v>2230</v>
      </c>
      <c r="E272" s="527" t="s">
        <v>2231</v>
      </c>
      <c r="F272" s="531"/>
      <c r="G272" s="531"/>
      <c r="H272" s="531"/>
      <c r="I272" s="531"/>
      <c r="J272" s="531">
        <v>2</v>
      </c>
      <c r="K272" s="531">
        <v>2170.4</v>
      </c>
      <c r="L272" s="531">
        <v>1</v>
      </c>
      <c r="M272" s="531">
        <v>1085.2</v>
      </c>
      <c r="N272" s="531"/>
      <c r="O272" s="531"/>
      <c r="P272" s="545"/>
      <c r="Q272" s="532"/>
    </row>
    <row r="273" spans="1:17" ht="14.4" customHeight="1" x14ac:dyDescent="0.3">
      <c r="A273" s="526" t="s">
        <v>2237</v>
      </c>
      <c r="B273" s="527" t="s">
        <v>1849</v>
      </c>
      <c r="C273" s="527" t="s">
        <v>1825</v>
      </c>
      <c r="D273" s="527" t="s">
        <v>2105</v>
      </c>
      <c r="E273" s="527" t="s">
        <v>2106</v>
      </c>
      <c r="F273" s="531">
        <v>1</v>
      </c>
      <c r="G273" s="531">
        <v>17527.810000000001</v>
      </c>
      <c r="H273" s="531">
        <v>1</v>
      </c>
      <c r="I273" s="531">
        <v>17527.810000000001</v>
      </c>
      <c r="J273" s="531">
        <v>1</v>
      </c>
      <c r="K273" s="531">
        <v>17527.810000000001</v>
      </c>
      <c r="L273" s="531">
        <v>1</v>
      </c>
      <c r="M273" s="531">
        <v>17527.810000000001</v>
      </c>
      <c r="N273" s="531"/>
      <c r="O273" s="531"/>
      <c r="P273" s="545"/>
      <c r="Q273" s="532"/>
    </row>
    <row r="274" spans="1:17" ht="14.4" customHeight="1" x14ac:dyDescent="0.3">
      <c r="A274" s="526" t="s">
        <v>2237</v>
      </c>
      <c r="B274" s="527" t="s">
        <v>1849</v>
      </c>
      <c r="C274" s="527" t="s">
        <v>1825</v>
      </c>
      <c r="D274" s="527" t="s">
        <v>2107</v>
      </c>
      <c r="E274" s="527" t="s">
        <v>2108</v>
      </c>
      <c r="F274" s="531"/>
      <c r="G274" s="531"/>
      <c r="H274" s="531"/>
      <c r="I274" s="531"/>
      <c r="J274" s="531">
        <v>2</v>
      </c>
      <c r="K274" s="531">
        <v>620</v>
      </c>
      <c r="L274" s="531">
        <v>1</v>
      </c>
      <c r="M274" s="531">
        <v>310</v>
      </c>
      <c r="N274" s="531">
        <v>3</v>
      </c>
      <c r="O274" s="531">
        <v>930</v>
      </c>
      <c r="P274" s="545">
        <v>1.5</v>
      </c>
      <c r="Q274" s="532">
        <v>310</v>
      </c>
    </row>
    <row r="275" spans="1:17" ht="14.4" customHeight="1" x14ac:dyDescent="0.3">
      <c r="A275" s="526" t="s">
        <v>2237</v>
      </c>
      <c r="B275" s="527" t="s">
        <v>1849</v>
      </c>
      <c r="C275" s="527" t="s">
        <v>1825</v>
      </c>
      <c r="D275" s="527" t="s">
        <v>2109</v>
      </c>
      <c r="E275" s="527" t="s">
        <v>2110</v>
      </c>
      <c r="F275" s="531">
        <v>1</v>
      </c>
      <c r="G275" s="531">
        <v>658.4</v>
      </c>
      <c r="H275" s="531"/>
      <c r="I275" s="531">
        <v>658.4</v>
      </c>
      <c r="J275" s="531"/>
      <c r="K275" s="531"/>
      <c r="L275" s="531"/>
      <c r="M275" s="531"/>
      <c r="N275" s="531"/>
      <c r="O275" s="531"/>
      <c r="P275" s="545"/>
      <c r="Q275" s="532"/>
    </row>
    <row r="276" spans="1:17" ht="14.4" customHeight="1" x14ac:dyDescent="0.3">
      <c r="A276" s="526" t="s">
        <v>2237</v>
      </c>
      <c r="B276" s="527" t="s">
        <v>1849</v>
      </c>
      <c r="C276" s="527" t="s">
        <v>1832</v>
      </c>
      <c r="D276" s="527" t="s">
        <v>1889</v>
      </c>
      <c r="E276" s="527" t="s">
        <v>1890</v>
      </c>
      <c r="F276" s="531"/>
      <c r="G276" s="531"/>
      <c r="H276" s="531"/>
      <c r="I276" s="531"/>
      <c r="J276" s="531"/>
      <c r="K276" s="531"/>
      <c r="L276" s="531"/>
      <c r="M276" s="531"/>
      <c r="N276" s="531">
        <v>1</v>
      </c>
      <c r="O276" s="531">
        <v>37</v>
      </c>
      <c r="P276" s="545"/>
      <c r="Q276" s="532">
        <v>37</v>
      </c>
    </row>
    <row r="277" spans="1:17" ht="14.4" customHeight="1" x14ac:dyDescent="0.3">
      <c r="A277" s="526" t="s">
        <v>2237</v>
      </c>
      <c r="B277" s="527" t="s">
        <v>1849</v>
      </c>
      <c r="C277" s="527" t="s">
        <v>1832</v>
      </c>
      <c r="D277" s="527" t="s">
        <v>1891</v>
      </c>
      <c r="E277" s="527" t="s">
        <v>1892</v>
      </c>
      <c r="F277" s="531">
        <v>26</v>
      </c>
      <c r="G277" s="531">
        <v>5382</v>
      </c>
      <c r="H277" s="531">
        <v>0.84225352112676055</v>
      </c>
      <c r="I277" s="531">
        <v>207</v>
      </c>
      <c r="J277" s="531">
        <v>30</v>
      </c>
      <c r="K277" s="531">
        <v>6390</v>
      </c>
      <c r="L277" s="531">
        <v>1</v>
      </c>
      <c r="M277" s="531">
        <v>213</v>
      </c>
      <c r="N277" s="531">
        <v>24</v>
      </c>
      <c r="O277" s="531">
        <v>5112</v>
      </c>
      <c r="P277" s="545">
        <v>0.8</v>
      </c>
      <c r="Q277" s="532">
        <v>213</v>
      </c>
    </row>
    <row r="278" spans="1:17" ht="14.4" customHeight="1" x14ac:dyDescent="0.3">
      <c r="A278" s="526" t="s">
        <v>2237</v>
      </c>
      <c r="B278" s="527" t="s">
        <v>1849</v>
      </c>
      <c r="C278" s="527" t="s">
        <v>1832</v>
      </c>
      <c r="D278" s="527" t="s">
        <v>1893</v>
      </c>
      <c r="E278" s="527" t="s">
        <v>1894</v>
      </c>
      <c r="F278" s="531">
        <v>36</v>
      </c>
      <c r="G278" s="531">
        <v>5436</v>
      </c>
      <c r="H278" s="531">
        <v>0.77935483870967737</v>
      </c>
      <c r="I278" s="531">
        <v>151</v>
      </c>
      <c r="J278" s="531">
        <v>45</v>
      </c>
      <c r="K278" s="531">
        <v>6975</v>
      </c>
      <c r="L278" s="531">
        <v>1</v>
      </c>
      <c r="M278" s="531">
        <v>155</v>
      </c>
      <c r="N278" s="531">
        <v>37</v>
      </c>
      <c r="O278" s="531">
        <v>5735</v>
      </c>
      <c r="P278" s="545">
        <v>0.82222222222222219</v>
      </c>
      <c r="Q278" s="532">
        <v>155</v>
      </c>
    </row>
    <row r="279" spans="1:17" ht="14.4" customHeight="1" x14ac:dyDescent="0.3">
      <c r="A279" s="526" t="s">
        <v>2237</v>
      </c>
      <c r="B279" s="527" t="s">
        <v>1849</v>
      </c>
      <c r="C279" s="527" t="s">
        <v>1832</v>
      </c>
      <c r="D279" s="527" t="s">
        <v>1895</v>
      </c>
      <c r="E279" s="527" t="s">
        <v>1896</v>
      </c>
      <c r="F279" s="531">
        <v>105</v>
      </c>
      <c r="G279" s="531">
        <v>19215</v>
      </c>
      <c r="H279" s="531">
        <v>1.1048818354321202</v>
      </c>
      <c r="I279" s="531">
        <v>183</v>
      </c>
      <c r="J279" s="531">
        <v>93</v>
      </c>
      <c r="K279" s="531">
        <v>17391</v>
      </c>
      <c r="L279" s="531">
        <v>1</v>
      </c>
      <c r="M279" s="531">
        <v>187</v>
      </c>
      <c r="N279" s="531">
        <v>82</v>
      </c>
      <c r="O279" s="531">
        <v>15334</v>
      </c>
      <c r="P279" s="545">
        <v>0.88172043010752688</v>
      </c>
      <c r="Q279" s="532">
        <v>187</v>
      </c>
    </row>
    <row r="280" spans="1:17" ht="14.4" customHeight="1" x14ac:dyDescent="0.3">
      <c r="A280" s="526" t="s">
        <v>2237</v>
      </c>
      <c r="B280" s="527" t="s">
        <v>1849</v>
      </c>
      <c r="C280" s="527" t="s">
        <v>1832</v>
      </c>
      <c r="D280" s="527" t="s">
        <v>1897</v>
      </c>
      <c r="E280" s="527" t="s">
        <v>1898</v>
      </c>
      <c r="F280" s="531">
        <v>54</v>
      </c>
      <c r="G280" s="531">
        <v>6750</v>
      </c>
      <c r="H280" s="531">
        <v>1.0986328125</v>
      </c>
      <c r="I280" s="531">
        <v>125</v>
      </c>
      <c r="J280" s="531">
        <v>48</v>
      </c>
      <c r="K280" s="531">
        <v>6144</v>
      </c>
      <c r="L280" s="531">
        <v>1</v>
      </c>
      <c r="M280" s="531">
        <v>128</v>
      </c>
      <c r="N280" s="531">
        <v>62</v>
      </c>
      <c r="O280" s="531">
        <v>7936</v>
      </c>
      <c r="P280" s="545">
        <v>1.2916666666666667</v>
      </c>
      <c r="Q280" s="532">
        <v>128</v>
      </c>
    </row>
    <row r="281" spans="1:17" ht="14.4" customHeight="1" x14ac:dyDescent="0.3">
      <c r="A281" s="526" t="s">
        <v>2237</v>
      </c>
      <c r="B281" s="527" t="s">
        <v>1849</v>
      </c>
      <c r="C281" s="527" t="s">
        <v>1832</v>
      </c>
      <c r="D281" s="527" t="s">
        <v>1899</v>
      </c>
      <c r="E281" s="527" t="s">
        <v>1900</v>
      </c>
      <c r="F281" s="531">
        <v>132</v>
      </c>
      <c r="G281" s="531">
        <v>28908</v>
      </c>
      <c r="H281" s="531">
        <v>0.90651948947913075</v>
      </c>
      <c r="I281" s="531">
        <v>219</v>
      </c>
      <c r="J281" s="531">
        <v>143</v>
      </c>
      <c r="K281" s="531">
        <v>31889</v>
      </c>
      <c r="L281" s="531">
        <v>1</v>
      </c>
      <c r="M281" s="531">
        <v>223</v>
      </c>
      <c r="N281" s="531">
        <v>119</v>
      </c>
      <c r="O281" s="531">
        <v>26537</v>
      </c>
      <c r="P281" s="545">
        <v>0.83216783216783219</v>
      </c>
      <c r="Q281" s="532">
        <v>223</v>
      </c>
    </row>
    <row r="282" spans="1:17" ht="14.4" customHeight="1" x14ac:dyDescent="0.3">
      <c r="A282" s="526" t="s">
        <v>2237</v>
      </c>
      <c r="B282" s="527" t="s">
        <v>1849</v>
      </c>
      <c r="C282" s="527" t="s">
        <v>1832</v>
      </c>
      <c r="D282" s="527" t="s">
        <v>1901</v>
      </c>
      <c r="E282" s="527" t="s">
        <v>1902</v>
      </c>
      <c r="F282" s="531">
        <v>11</v>
      </c>
      <c r="G282" s="531">
        <v>2409</v>
      </c>
      <c r="H282" s="531">
        <v>3.600896860986547</v>
      </c>
      <c r="I282" s="531">
        <v>219</v>
      </c>
      <c r="J282" s="531">
        <v>3</v>
      </c>
      <c r="K282" s="531">
        <v>669</v>
      </c>
      <c r="L282" s="531">
        <v>1</v>
      </c>
      <c r="M282" s="531">
        <v>223</v>
      </c>
      <c r="N282" s="531">
        <v>6</v>
      </c>
      <c r="O282" s="531">
        <v>1338</v>
      </c>
      <c r="P282" s="545">
        <v>2</v>
      </c>
      <c r="Q282" s="532">
        <v>223</v>
      </c>
    </row>
    <row r="283" spans="1:17" ht="14.4" customHeight="1" x14ac:dyDescent="0.3">
      <c r="A283" s="526" t="s">
        <v>2237</v>
      </c>
      <c r="B283" s="527" t="s">
        <v>1849</v>
      </c>
      <c r="C283" s="527" t="s">
        <v>1832</v>
      </c>
      <c r="D283" s="527" t="s">
        <v>1905</v>
      </c>
      <c r="E283" s="527" t="s">
        <v>1906</v>
      </c>
      <c r="F283" s="531">
        <v>95</v>
      </c>
      <c r="G283" s="531">
        <v>20995</v>
      </c>
      <c r="H283" s="531">
        <v>1.1519890260631001</v>
      </c>
      <c r="I283" s="531">
        <v>221</v>
      </c>
      <c r="J283" s="531">
        <v>81</v>
      </c>
      <c r="K283" s="531">
        <v>18225</v>
      </c>
      <c r="L283" s="531">
        <v>1</v>
      </c>
      <c r="M283" s="531">
        <v>225</v>
      </c>
      <c r="N283" s="531">
        <v>68</v>
      </c>
      <c r="O283" s="531">
        <v>15300</v>
      </c>
      <c r="P283" s="545">
        <v>0.83950617283950613</v>
      </c>
      <c r="Q283" s="532">
        <v>225</v>
      </c>
    </row>
    <row r="284" spans="1:17" ht="14.4" customHeight="1" x14ac:dyDescent="0.3">
      <c r="A284" s="526" t="s">
        <v>2237</v>
      </c>
      <c r="B284" s="527" t="s">
        <v>1849</v>
      </c>
      <c r="C284" s="527" t="s">
        <v>1832</v>
      </c>
      <c r="D284" s="527" t="s">
        <v>1907</v>
      </c>
      <c r="E284" s="527" t="s">
        <v>1908</v>
      </c>
      <c r="F284" s="531">
        <v>2</v>
      </c>
      <c r="G284" s="531">
        <v>1226</v>
      </c>
      <c r="H284" s="531">
        <v>0.98080000000000001</v>
      </c>
      <c r="I284" s="531">
        <v>613</v>
      </c>
      <c r="J284" s="531">
        <v>2</v>
      </c>
      <c r="K284" s="531">
        <v>1250</v>
      </c>
      <c r="L284" s="531">
        <v>1</v>
      </c>
      <c r="M284" s="531">
        <v>625</v>
      </c>
      <c r="N284" s="531"/>
      <c r="O284" s="531"/>
      <c r="P284" s="545"/>
      <c r="Q284" s="532"/>
    </row>
    <row r="285" spans="1:17" ht="14.4" customHeight="1" x14ac:dyDescent="0.3">
      <c r="A285" s="526" t="s">
        <v>2237</v>
      </c>
      <c r="B285" s="527" t="s">
        <v>1849</v>
      </c>
      <c r="C285" s="527" t="s">
        <v>1832</v>
      </c>
      <c r="D285" s="527" t="s">
        <v>1917</v>
      </c>
      <c r="E285" s="527" t="s">
        <v>1918</v>
      </c>
      <c r="F285" s="531">
        <v>1</v>
      </c>
      <c r="G285" s="531">
        <v>259</v>
      </c>
      <c r="H285" s="531"/>
      <c r="I285" s="531">
        <v>259</v>
      </c>
      <c r="J285" s="531"/>
      <c r="K285" s="531"/>
      <c r="L285" s="531"/>
      <c r="M285" s="531"/>
      <c r="N285" s="531"/>
      <c r="O285" s="531"/>
      <c r="P285" s="545"/>
      <c r="Q285" s="532"/>
    </row>
    <row r="286" spans="1:17" ht="14.4" customHeight="1" x14ac:dyDescent="0.3">
      <c r="A286" s="526" t="s">
        <v>2237</v>
      </c>
      <c r="B286" s="527" t="s">
        <v>1849</v>
      </c>
      <c r="C286" s="527" t="s">
        <v>1832</v>
      </c>
      <c r="D286" s="527" t="s">
        <v>1919</v>
      </c>
      <c r="E286" s="527" t="s">
        <v>1920</v>
      </c>
      <c r="F286" s="531">
        <v>4</v>
      </c>
      <c r="G286" s="531">
        <v>1320</v>
      </c>
      <c r="H286" s="531">
        <v>3.7822349570200573</v>
      </c>
      <c r="I286" s="531">
        <v>330</v>
      </c>
      <c r="J286" s="531">
        <v>1</v>
      </c>
      <c r="K286" s="531">
        <v>349</v>
      </c>
      <c r="L286" s="531">
        <v>1</v>
      </c>
      <c r="M286" s="531">
        <v>349</v>
      </c>
      <c r="N286" s="531">
        <v>2</v>
      </c>
      <c r="O286" s="531">
        <v>700</v>
      </c>
      <c r="P286" s="545">
        <v>2.005730659025788</v>
      </c>
      <c r="Q286" s="532">
        <v>350</v>
      </c>
    </row>
    <row r="287" spans="1:17" ht="14.4" customHeight="1" x14ac:dyDescent="0.3">
      <c r="A287" s="526" t="s">
        <v>2237</v>
      </c>
      <c r="B287" s="527" t="s">
        <v>1849</v>
      </c>
      <c r="C287" s="527" t="s">
        <v>1832</v>
      </c>
      <c r="D287" s="527" t="s">
        <v>2121</v>
      </c>
      <c r="E287" s="527" t="s">
        <v>2122</v>
      </c>
      <c r="F287" s="531">
        <v>4</v>
      </c>
      <c r="G287" s="531">
        <v>16556</v>
      </c>
      <c r="H287" s="531">
        <v>0.99399615754082615</v>
      </c>
      <c r="I287" s="531">
        <v>4139</v>
      </c>
      <c r="J287" s="531">
        <v>4</v>
      </c>
      <c r="K287" s="531">
        <v>16656</v>
      </c>
      <c r="L287" s="531">
        <v>1</v>
      </c>
      <c r="M287" s="531">
        <v>4164</v>
      </c>
      <c r="N287" s="531">
        <v>12</v>
      </c>
      <c r="O287" s="531">
        <v>49968</v>
      </c>
      <c r="P287" s="545">
        <v>3</v>
      </c>
      <c r="Q287" s="532">
        <v>4164</v>
      </c>
    </row>
    <row r="288" spans="1:17" ht="14.4" customHeight="1" x14ac:dyDescent="0.3">
      <c r="A288" s="526" t="s">
        <v>2237</v>
      </c>
      <c r="B288" s="527" t="s">
        <v>1849</v>
      </c>
      <c r="C288" s="527" t="s">
        <v>1832</v>
      </c>
      <c r="D288" s="527" t="s">
        <v>2129</v>
      </c>
      <c r="E288" s="527" t="s">
        <v>2130</v>
      </c>
      <c r="F288" s="531">
        <v>8</v>
      </c>
      <c r="G288" s="531">
        <v>30592</v>
      </c>
      <c r="H288" s="531">
        <v>0.4171257158440142</v>
      </c>
      <c r="I288" s="531">
        <v>3824</v>
      </c>
      <c r="J288" s="531">
        <v>19</v>
      </c>
      <c r="K288" s="531">
        <v>73340</v>
      </c>
      <c r="L288" s="531">
        <v>1</v>
      </c>
      <c r="M288" s="531">
        <v>3860</v>
      </c>
      <c r="N288" s="531">
        <v>26</v>
      </c>
      <c r="O288" s="531">
        <v>100360</v>
      </c>
      <c r="P288" s="545">
        <v>1.368421052631579</v>
      </c>
      <c r="Q288" s="532">
        <v>3860</v>
      </c>
    </row>
    <row r="289" spans="1:17" ht="14.4" customHeight="1" x14ac:dyDescent="0.3">
      <c r="A289" s="526" t="s">
        <v>2237</v>
      </c>
      <c r="B289" s="527" t="s">
        <v>1849</v>
      </c>
      <c r="C289" s="527" t="s">
        <v>1832</v>
      </c>
      <c r="D289" s="527" t="s">
        <v>2131</v>
      </c>
      <c r="E289" s="527" t="s">
        <v>2132</v>
      </c>
      <c r="F289" s="531">
        <v>6</v>
      </c>
      <c r="G289" s="531">
        <v>30972</v>
      </c>
      <c r="H289" s="531"/>
      <c r="I289" s="531">
        <v>5162</v>
      </c>
      <c r="J289" s="531"/>
      <c r="K289" s="531"/>
      <c r="L289" s="531"/>
      <c r="M289" s="531"/>
      <c r="N289" s="531"/>
      <c r="O289" s="531"/>
      <c r="P289" s="545"/>
      <c r="Q289" s="532"/>
    </row>
    <row r="290" spans="1:17" ht="14.4" customHeight="1" x14ac:dyDescent="0.3">
      <c r="A290" s="526" t="s">
        <v>2237</v>
      </c>
      <c r="B290" s="527" t="s">
        <v>1849</v>
      </c>
      <c r="C290" s="527" t="s">
        <v>1832</v>
      </c>
      <c r="D290" s="527" t="s">
        <v>2133</v>
      </c>
      <c r="E290" s="527" t="s">
        <v>2134</v>
      </c>
      <c r="F290" s="531">
        <v>8</v>
      </c>
      <c r="G290" s="531">
        <v>62824</v>
      </c>
      <c r="H290" s="531">
        <v>0.66060988433228185</v>
      </c>
      <c r="I290" s="531">
        <v>7853</v>
      </c>
      <c r="J290" s="531">
        <v>12</v>
      </c>
      <c r="K290" s="531">
        <v>95100</v>
      </c>
      <c r="L290" s="531">
        <v>1</v>
      </c>
      <c r="M290" s="531">
        <v>7925</v>
      </c>
      <c r="N290" s="531">
        <v>23</v>
      </c>
      <c r="O290" s="531">
        <v>182298</v>
      </c>
      <c r="P290" s="545">
        <v>1.9169085173501577</v>
      </c>
      <c r="Q290" s="532">
        <v>7926</v>
      </c>
    </row>
    <row r="291" spans="1:17" ht="14.4" customHeight="1" x14ac:dyDescent="0.3">
      <c r="A291" s="526" t="s">
        <v>2237</v>
      </c>
      <c r="B291" s="527" t="s">
        <v>1849</v>
      </c>
      <c r="C291" s="527" t="s">
        <v>1832</v>
      </c>
      <c r="D291" s="527" t="s">
        <v>1927</v>
      </c>
      <c r="E291" s="527" t="s">
        <v>1928</v>
      </c>
      <c r="F291" s="531"/>
      <c r="G291" s="531"/>
      <c r="H291" s="531"/>
      <c r="I291" s="531"/>
      <c r="J291" s="531"/>
      <c r="K291" s="531"/>
      <c r="L291" s="531"/>
      <c r="M291" s="531"/>
      <c r="N291" s="531">
        <v>1</v>
      </c>
      <c r="O291" s="531">
        <v>1054</v>
      </c>
      <c r="P291" s="545"/>
      <c r="Q291" s="532">
        <v>1054</v>
      </c>
    </row>
    <row r="292" spans="1:17" ht="14.4" customHeight="1" x14ac:dyDescent="0.3">
      <c r="A292" s="526" t="s">
        <v>2237</v>
      </c>
      <c r="B292" s="527" t="s">
        <v>1849</v>
      </c>
      <c r="C292" s="527" t="s">
        <v>1832</v>
      </c>
      <c r="D292" s="527" t="s">
        <v>1929</v>
      </c>
      <c r="E292" s="527" t="s">
        <v>1930</v>
      </c>
      <c r="F292" s="531">
        <v>12</v>
      </c>
      <c r="G292" s="531">
        <v>15372</v>
      </c>
      <c r="H292" s="531">
        <v>0.47554524361948958</v>
      </c>
      <c r="I292" s="531">
        <v>1281</v>
      </c>
      <c r="J292" s="531">
        <v>25</v>
      </c>
      <c r="K292" s="531">
        <v>32325</v>
      </c>
      <c r="L292" s="531">
        <v>1</v>
      </c>
      <c r="M292" s="531">
        <v>1293</v>
      </c>
      <c r="N292" s="531">
        <v>20</v>
      </c>
      <c r="O292" s="531">
        <v>25880</v>
      </c>
      <c r="P292" s="545">
        <v>0.80061871616395974</v>
      </c>
      <c r="Q292" s="532">
        <v>1294</v>
      </c>
    </row>
    <row r="293" spans="1:17" ht="14.4" customHeight="1" x14ac:dyDescent="0.3">
      <c r="A293" s="526" t="s">
        <v>2237</v>
      </c>
      <c r="B293" s="527" t="s">
        <v>1849</v>
      </c>
      <c r="C293" s="527" t="s">
        <v>1832</v>
      </c>
      <c r="D293" s="527" t="s">
        <v>1931</v>
      </c>
      <c r="E293" s="527" t="s">
        <v>1932</v>
      </c>
      <c r="F293" s="531">
        <v>11</v>
      </c>
      <c r="G293" s="531">
        <v>12837</v>
      </c>
      <c r="H293" s="531">
        <v>0.57402852926709291</v>
      </c>
      <c r="I293" s="531">
        <v>1167</v>
      </c>
      <c r="J293" s="531">
        <v>19</v>
      </c>
      <c r="K293" s="531">
        <v>22363</v>
      </c>
      <c r="L293" s="531">
        <v>1</v>
      </c>
      <c r="M293" s="531">
        <v>1177</v>
      </c>
      <c r="N293" s="531">
        <v>14</v>
      </c>
      <c r="O293" s="531">
        <v>16492</v>
      </c>
      <c r="P293" s="545">
        <v>0.73746813933729827</v>
      </c>
      <c r="Q293" s="532">
        <v>1178</v>
      </c>
    </row>
    <row r="294" spans="1:17" ht="14.4" customHeight="1" x14ac:dyDescent="0.3">
      <c r="A294" s="526" t="s">
        <v>2237</v>
      </c>
      <c r="B294" s="527" t="s">
        <v>1849</v>
      </c>
      <c r="C294" s="527" t="s">
        <v>1832</v>
      </c>
      <c r="D294" s="527" t="s">
        <v>1933</v>
      </c>
      <c r="E294" s="527" t="s">
        <v>1934</v>
      </c>
      <c r="F294" s="531">
        <v>36</v>
      </c>
      <c r="G294" s="531">
        <v>182736</v>
      </c>
      <c r="H294" s="531">
        <v>1.2218812059938617</v>
      </c>
      <c r="I294" s="531">
        <v>5076</v>
      </c>
      <c r="J294" s="531">
        <v>29</v>
      </c>
      <c r="K294" s="531">
        <v>149553</v>
      </c>
      <c r="L294" s="531">
        <v>1</v>
      </c>
      <c r="M294" s="531">
        <v>5157</v>
      </c>
      <c r="N294" s="531">
        <v>38</v>
      </c>
      <c r="O294" s="531">
        <v>195966</v>
      </c>
      <c r="P294" s="545">
        <v>1.3103448275862069</v>
      </c>
      <c r="Q294" s="532">
        <v>5157</v>
      </c>
    </row>
    <row r="295" spans="1:17" ht="14.4" customHeight="1" x14ac:dyDescent="0.3">
      <c r="A295" s="526" t="s">
        <v>2237</v>
      </c>
      <c r="B295" s="527" t="s">
        <v>1849</v>
      </c>
      <c r="C295" s="527" t="s">
        <v>1832</v>
      </c>
      <c r="D295" s="527" t="s">
        <v>1935</v>
      </c>
      <c r="E295" s="527" t="s">
        <v>1936</v>
      </c>
      <c r="F295" s="531">
        <v>2</v>
      </c>
      <c r="G295" s="531">
        <v>15370</v>
      </c>
      <c r="H295" s="531"/>
      <c r="I295" s="531">
        <v>7685</v>
      </c>
      <c r="J295" s="531"/>
      <c r="K295" s="531"/>
      <c r="L295" s="531"/>
      <c r="M295" s="531"/>
      <c r="N295" s="531"/>
      <c r="O295" s="531"/>
      <c r="P295" s="545"/>
      <c r="Q295" s="532"/>
    </row>
    <row r="296" spans="1:17" ht="14.4" customHeight="1" x14ac:dyDescent="0.3">
      <c r="A296" s="526" t="s">
        <v>2237</v>
      </c>
      <c r="B296" s="527" t="s">
        <v>1849</v>
      </c>
      <c r="C296" s="527" t="s">
        <v>1832</v>
      </c>
      <c r="D296" s="527" t="s">
        <v>1937</v>
      </c>
      <c r="E296" s="527" t="s">
        <v>1938</v>
      </c>
      <c r="F296" s="531">
        <v>3</v>
      </c>
      <c r="G296" s="531">
        <v>16548</v>
      </c>
      <c r="H296" s="531"/>
      <c r="I296" s="531">
        <v>5516</v>
      </c>
      <c r="J296" s="531"/>
      <c r="K296" s="531"/>
      <c r="L296" s="531"/>
      <c r="M296" s="531"/>
      <c r="N296" s="531"/>
      <c r="O296" s="531"/>
      <c r="P296" s="545"/>
      <c r="Q296" s="532"/>
    </row>
    <row r="297" spans="1:17" ht="14.4" customHeight="1" x14ac:dyDescent="0.3">
      <c r="A297" s="526" t="s">
        <v>2237</v>
      </c>
      <c r="B297" s="527" t="s">
        <v>1849</v>
      </c>
      <c r="C297" s="527" t="s">
        <v>1832</v>
      </c>
      <c r="D297" s="527" t="s">
        <v>2137</v>
      </c>
      <c r="E297" s="527" t="s">
        <v>2138</v>
      </c>
      <c r="F297" s="531">
        <v>2</v>
      </c>
      <c r="G297" s="531">
        <v>1504</v>
      </c>
      <c r="H297" s="531">
        <v>1.88</v>
      </c>
      <c r="I297" s="531">
        <v>752</v>
      </c>
      <c r="J297" s="531">
        <v>1</v>
      </c>
      <c r="K297" s="531">
        <v>800</v>
      </c>
      <c r="L297" s="531">
        <v>1</v>
      </c>
      <c r="M297" s="531">
        <v>800</v>
      </c>
      <c r="N297" s="531">
        <v>1</v>
      </c>
      <c r="O297" s="531">
        <v>801</v>
      </c>
      <c r="P297" s="545">
        <v>1.00125</v>
      </c>
      <c r="Q297" s="532">
        <v>801</v>
      </c>
    </row>
    <row r="298" spans="1:17" ht="14.4" customHeight="1" x14ac:dyDescent="0.3">
      <c r="A298" s="526" t="s">
        <v>2237</v>
      </c>
      <c r="B298" s="527" t="s">
        <v>1849</v>
      </c>
      <c r="C298" s="527" t="s">
        <v>1832</v>
      </c>
      <c r="D298" s="527" t="s">
        <v>1941</v>
      </c>
      <c r="E298" s="527" t="s">
        <v>1942</v>
      </c>
      <c r="F298" s="531">
        <v>735</v>
      </c>
      <c r="G298" s="531">
        <v>128625</v>
      </c>
      <c r="H298" s="531">
        <v>1.1231760668535353</v>
      </c>
      <c r="I298" s="531">
        <v>175</v>
      </c>
      <c r="J298" s="531">
        <v>647</v>
      </c>
      <c r="K298" s="531">
        <v>114519</v>
      </c>
      <c r="L298" s="531">
        <v>1</v>
      </c>
      <c r="M298" s="531">
        <v>177</v>
      </c>
      <c r="N298" s="531">
        <v>604</v>
      </c>
      <c r="O298" s="531">
        <v>106908</v>
      </c>
      <c r="P298" s="545">
        <v>0.93353941267387941</v>
      </c>
      <c r="Q298" s="532">
        <v>177</v>
      </c>
    </row>
    <row r="299" spans="1:17" ht="14.4" customHeight="1" x14ac:dyDescent="0.3">
      <c r="A299" s="526" t="s">
        <v>2237</v>
      </c>
      <c r="B299" s="527" t="s">
        <v>1849</v>
      </c>
      <c r="C299" s="527" t="s">
        <v>1832</v>
      </c>
      <c r="D299" s="527" t="s">
        <v>1943</v>
      </c>
      <c r="E299" s="527" t="s">
        <v>1944</v>
      </c>
      <c r="F299" s="531">
        <v>125</v>
      </c>
      <c r="G299" s="531">
        <v>250125</v>
      </c>
      <c r="H299" s="531">
        <v>1.40380859375</v>
      </c>
      <c r="I299" s="531">
        <v>2001</v>
      </c>
      <c r="J299" s="531">
        <v>87</v>
      </c>
      <c r="K299" s="531">
        <v>178176</v>
      </c>
      <c r="L299" s="531">
        <v>1</v>
      </c>
      <c r="M299" s="531">
        <v>2048</v>
      </c>
      <c r="N299" s="531">
        <v>96</v>
      </c>
      <c r="O299" s="531">
        <v>196704</v>
      </c>
      <c r="P299" s="545">
        <v>1.1039870689655173</v>
      </c>
      <c r="Q299" s="532">
        <v>2049</v>
      </c>
    </row>
    <row r="300" spans="1:17" ht="14.4" customHeight="1" x14ac:dyDescent="0.3">
      <c r="A300" s="526" t="s">
        <v>2237</v>
      </c>
      <c r="B300" s="527" t="s">
        <v>1849</v>
      </c>
      <c r="C300" s="527" t="s">
        <v>1832</v>
      </c>
      <c r="D300" s="527" t="s">
        <v>1949</v>
      </c>
      <c r="E300" s="527" t="s">
        <v>1950</v>
      </c>
      <c r="F300" s="531">
        <v>18</v>
      </c>
      <c r="G300" s="531">
        <v>48528</v>
      </c>
      <c r="H300" s="531">
        <v>1.0433436532507741</v>
      </c>
      <c r="I300" s="531">
        <v>2696</v>
      </c>
      <c r="J300" s="531">
        <v>17</v>
      </c>
      <c r="K300" s="531">
        <v>46512</v>
      </c>
      <c r="L300" s="531">
        <v>1</v>
      </c>
      <c r="M300" s="531">
        <v>2736</v>
      </c>
      <c r="N300" s="531">
        <v>19</v>
      </c>
      <c r="O300" s="531">
        <v>52003</v>
      </c>
      <c r="P300" s="545">
        <v>1.1180555555555556</v>
      </c>
      <c r="Q300" s="532">
        <v>2737</v>
      </c>
    </row>
    <row r="301" spans="1:17" ht="14.4" customHeight="1" x14ac:dyDescent="0.3">
      <c r="A301" s="526" t="s">
        <v>2237</v>
      </c>
      <c r="B301" s="527" t="s">
        <v>1849</v>
      </c>
      <c r="C301" s="527" t="s">
        <v>1832</v>
      </c>
      <c r="D301" s="527" t="s">
        <v>1951</v>
      </c>
      <c r="E301" s="527" t="s">
        <v>1952</v>
      </c>
      <c r="F301" s="531">
        <v>9</v>
      </c>
      <c r="G301" s="531">
        <v>46692</v>
      </c>
      <c r="H301" s="531">
        <v>2.9538811918770165</v>
      </c>
      <c r="I301" s="531">
        <v>5188</v>
      </c>
      <c r="J301" s="531">
        <v>3</v>
      </c>
      <c r="K301" s="531">
        <v>15807</v>
      </c>
      <c r="L301" s="531">
        <v>1</v>
      </c>
      <c r="M301" s="531">
        <v>5269</v>
      </c>
      <c r="N301" s="531">
        <v>1</v>
      </c>
      <c r="O301" s="531">
        <v>5269</v>
      </c>
      <c r="P301" s="545">
        <v>0.33333333333333331</v>
      </c>
      <c r="Q301" s="532">
        <v>5269</v>
      </c>
    </row>
    <row r="302" spans="1:17" ht="14.4" customHeight="1" x14ac:dyDescent="0.3">
      <c r="A302" s="526" t="s">
        <v>2237</v>
      </c>
      <c r="B302" s="527" t="s">
        <v>1849</v>
      </c>
      <c r="C302" s="527" t="s">
        <v>1832</v>
      </c>
      <c r="D302" s="527" t="s">
        <v>1955</v>
      </c>
      <c r="E302" s="527" t="s">
        <v>1956</v>
      </c>
      <c r="F302" s="531">
        <v>1</v>
      </c>
      <c r="G302" s="531">
        <v>662</v>
      </c>
      <c r="H302" s="531">
        <v>0.32739861523244312</v>
      </c>
      <c r="I302" s="531">
        <v>662</v>
      </c>
      <c r="J302" s="531">
        <v>3</v>
      </c>
      <c r="K302" s="531">
        <v>2022</v>
      </c>
      <c r="L302" s="531">
        <v>1</v>
      </c>
      <c r="M302" s="531">
        <v>674</v>
      </c>
      <c r="N302" s="531"/>
      <c r="O302" s="531"/>
      <c r="P302" s="545"/>
      <c r="Q302" s="532"/>
    </row>
    <row r="303" spans="1:17" ht="14.4" customHeight="1" x14ac:dyDescent="0.3">
      <c r="A303" s="526" t="s">
        <v>2237</v>
      </c>
      <c r="B303" s="527" t="s">
        <v>1849</v>
      </c>
      <c r="C303" s="527" t="s">
        <v>1832</v>
      </c>
      <c r="D303" s="527" t="s">
        <v>2139</v>
      </c>
      <c r="E303" s="527" t="s">
        <v>2140</v>
      </c>
      <c r="F303" s="531"/>
      <c r="G303" s="531"/>
      <c r="H303" s="531"/>
      <c r="I303" s="531"/>
      <c r="J303" s="531"/>
      <c r="K303" s="531"/>
      <c r="L303" s="531"/>
      <c r="M303" s="531"/>
      <c r="N303" s="531">
        <v>1</v>
      </c>
      <c r="O303" s="531">
        <v>2113</v>
      </c>
      <c r="P303" s="545"/>
      <c r="Q303" s="532">
        <v>2113</v>
      </c>
    </row>
    <row r="304" spans="1:17" ht="14.4" customHeight="1" x14ac:dyDescent="0.3">
      <c r="A304" s="526" t="s">
        <v>2237</v>
      </c>
      <c r="B304" s="527" t="s">
        <v>1849</v>
      </c>
      <c r="C304" s="527" t="s">
        <v>1832</v>
      </c>
      <c r="D304" s="527" t="s">
        <v>1959</v>
      </c>
      <c r="E304" s="527" t="s">
        <v>1960</v>
      </c>
      <c r="F304" s="531">
        <v>80</v>
      </c>
      <c r="G304" s="531">
        <v>12080</v>
      </c>
      <c r="H304" s="531">
        <v>0.65492003252914066</v>
      </c>
      <c r="I304" s="531">
        <v>151</v>
      </c>
      <c r="J304" s="531">
        <v>119</v>
      </c>
      <c r="K304" s="531">
        <v>18445</v>
      </c>
      <c r="L304" s="531">
        <v>1</v>
      </c>
      <c r="M304" s="531">
        <v>155</v>
      </c>
      <c r="N304" s="531">
        <v>93</v>
      </c>
      <c r="O304" s="531">
        <v>14415</v>
      </c>
      <c r="P304" s="545">
        <v>0.78151260504201681</v>
      </c>
      <c r="Q304" s="532">
        <v>155</v>
      </c>
    </row>
    <row r="305" spans="1:17" ht="14.4" customHeight="1" x14ac:dyDescent="0.3">
      <c r="A305" s="526" t="s">
        <v>2237</v>
      </c>
      <c r="B305" s="527" t="s">
        <v>1849</v>
      </c>
      <c r="C305" s="527" t="s">
        <v>1832</v>
      </c>
      <c r="D305" s="527" t="s">
        <v>1961</v>
      </c>
      <c r="E305" s="527" t="s">
        <v>1962</v>
      </c>
      <c r="F305" s="531">
        <v>46</v>
      </c>
      <c r="G305" s="531">
        <v>8970</v>
      </c>
      <c r="H305" s="531">
        <v>1.0732232591529074</v>
      </c>
      <c r="I305" s="531">
        <v>195</v>
      </c>
      <c r="J305" s="531">
        <v>42</v>
      </c>
      <c r="K305" s="531">
        <v>8358</v>
      </c>
      <c r="L305" s="531">
        <v>1</v>
      </c>
      <c r="M305" s="531">
        <v>199</v>
      </c>
      <c r="N305" s="531">
        <v>28</v>
      </c>
      <c r="O305" s="531">
        <v>5572</v>
      </c>
      <c r="P305" s="545">
        <v>0.66666666666666663</v>
      </c>
      <c r="Q305" s="532">
        <v>199</v>
      </c>
    </row>
    <row r="306" spans="1:17" ht="14.4" customHeight="1" x14ac:dyDescent="0.3">
      <c r="A306" s="526" t="s">
        <v>2237</v>
      </c>
      <c r="B306" s="527" t="s">
        <v>1849</v>
      </c>
      <c r="C306" s="527" t="s">
        <v>1832</v>
      </c>
      <c r="D306" s="527" t="s">
        <v>1963</v>
      </c>
      <c r="E306" s="527" t="s">
        <v>1964</v>
      </c>
      <c r="F306" s="531">
        <v>22</v>
      </c>
      <c r="G306" s="531">
        <v>4400</v>
      </c>
      <c r="H306" s="531">
        <v>0.71895424836601307</v>
      </c>
      <c r="I306" s="531">
        <v>200</v>
      </c>
      <c r="J306" s="531">
        <v>30</v>
      </c>
      <c r="K306" s="531">
        <v>6120</v>
      </c>
      <c r="L306" s="531">
        <v>1</v>
      </c>
      <c r="M306" s="531">
        <v>204</v>
      </c>
      <c r="N306" s="531">
        <v>11</v>
      </c>
      <c r="O306" s="531">
        <v>2244</v>
      </c>
      <c r="P306" s="545">
        <v>0.36666666666666664</v>
      </c>
      <c r="Q306" s="532">
        <v>204</v>
      </c>
    </row>
    <row r="307" spans="1:17" ht="14.4" customHeight="1" x14ac:dyDescent="0.3">
      <c r="A307" s="526" t="s">
        <v>2237</v>
      </c>
      <c r="B307" s="527" t="s">
        <v>1849</v>
      </c>
      <c r="C307" s="527" t="s">
        <v>1832</v>
      </c>
      <c r="D307" s="527" t="s">
        <v>1965</v>
      </c>
      <c r="E307" s="527" t="s">
        <v>1966</v>
      </c>
      <c r="F307" s="531">
        <v>3</v>
      </c>
      <c r="G307" s="531">
        <v>1254</v>
      </c>
      <c r="H307" s="531">
        <v>2.943661971830986</v>
      </c>
      <c r="I307" s="531">
        <v>418</v>
      </c>
      <c r="J307" s="531">
        <v>1</v>
      </c>
      <c r="K307" s="531">
        <v>426</v>
      </c>
      <c r="L307" s="531">
        <v>1</v>
      </c>
      <c r="M307" s="531">
        <v>426</v>
      </c>
      <c r="N307" s="531">
        <v>1</v>
      </c>
      <c r="O307" s="531">
        <v>426</v>
      </c>
      <c r="P307" s="545">
        <v>1</v>
      </c>
      <c r="Q307" s="532">
        <v>426</v>
      </c>
    </row>
    <row r="308" spans="1:17" ht="14.4" customHeight="1" x14ac:dyDescent="0.3">
      <c r="A308" s="526" t="s">
        <v>2237</v>
      </c>
      <c r="B308" s="527" t="s">
        <v>1849</v>
      </c>
      <c r="C308" s="527" t="s">
        <v>1832</v>
      </c>
      <c r="D308" s="527" t="s">
        <v>1969</v>
      </c>
      <c r="E308" s="527" t="s">
        <v>1970</v>
      </c>
      <c r="F308" s="531">
        <v>11</v>
      </c>
      <c r="G308" s="531">
        <v>1749</v>
      </c>
      <c r="H308" s="531">
        <v>1.7883435582822085</v>
      </c>
      <c r="I308" s="531">
        <v>159</v>
      </c>
      <c r="J308" s="531">
        <v>6</v>
      </c>
      <c r="K308" s="531">
        <v>978</v>
      </c>
      <c r="L308" s="531">
        <v>1</v>
      </c>
      <c r="M308" s="531">
        <v>163</v>
      </c>
      <c r="N308" s="531">
        <v>5</v>
      </c>
      <c r="O308" s="531">
        <v>815</v>
      </c>
      <c r="P308" s="545">
        <v>0.83333333333333337</v>
      </c>
      <c r="Q308" s="532">
        <v>163</v>
      </c>
    </row>
    <row r="309" spans="1:17" ht="14.4" customHeight="1" x14ac:dyDescent="0.3">
      <c r="A309" s="526" t="s">
        <v>2237</v>
      </c>
      <c r="B309" s="527" t="s">
        <v>1849</v>
      </c>
      <c r="C309" s="527" t="s">
        <v>1832</v>
      </c>
      <c r="D309" s="527" t="s">
        <v>1971</v>
      </c>
      <c r="E309" s="527" t="s">
        <v>1972</v>
      </c>
      <c r="F309" s="531"/>
      <c r="G309" s="531"/>
      <c r="H309" s="531"/>
      <c r="I309" s="531"/>
      <c r="J309" s="531">
        <v>1</v>
      </c>
      <c r="K309" s="531">
        <v>436</v>
      </c>
      <c r="L309" s="531">
        <v>1</v>
      </c>
      <c r="M309" s="531">
        <v>436</v>
      </c>
      <c r="N309" s="531"/>
      <c r="O309" s="531"/>
      <c r="P309" s="545"/>
      <c r="Q309" s="532"/>
    </row>
    <row r="310" spans="1:17" ht="14.4" customHeight="1" x14ac:dyDescent="0.3">
      <c r="A310" s="526" t="s">
        <v>2237</v>
      </c>
      <c r="B310" s="527" t="s">
        <v>1849</v>
      </c>
      <c r="C310" s="527" t="s">
        <v>1832</v>
      </c>
      <c r="D310" s="527" t="s">
        <v>1973</v>
      </c>
      <c r="E310" s="527" t="s">
        <v>1974</v>
      </c>
      <c r="F310" s="531">
        <v>172</v>
      </c>
      <c r="G310" s="531">
        <v>365156</v>
      </c>
      <c r="H310" s="531">
        <v>1.1080039567668603</v>
      </c>
      <c r="I310" s="531">
        <v>2123</v>
      </c>
      <c r="J310" s="531">
        <v>153</v>
      </c>
      <c r="K310" s="531">
        <v>329562</v>
      </c>
      <c r="L310" s="531">
        <v>1</v>
      </c>
      <c r="M310" s="531">
        <v>2154</v>
      </c>
      <c r="N310" s="531">
        <v>132</v>
      </c>
      <c r="O310" s="531">
        <v>284460</v>
      </c>
      <c r="P310" s="545">
        <v>0.86314562965390429</v>
      </c>
      <c r="Q310" s="532">
        <v>2155</v>
      </c>
    </row>
    <row r="311" spans="1:17" ht="14.4" customHeight="1" x14ac:dyDescent="0.3">
      <c r="A311" s="526" t="s">
        <v>2237</v>
      </c>
      <c r="B311" s="527" t="s">
        <v>1849</v>
      </c>
      <c r="C311" s="527" t="s">
        <v>1832</v>
      </c>
      <c r="D311" s="527" t="s">
        <v>2141</v>
      </c>
      <c r="E311" s="527" t="s">
        <v>2130</v>
      </c>
      <c r="F311" s="531">
        <v>10</v>
      </c>
      <c r="G311" s="531">
        <v>18690</v>
      </c>
      <c r="H311" s="531">
        <v>0.47139830508474578</v>
      </c>
      <c r="I311" s="531">
        <v>1869</v>
      </c>
      <c r="J311" s="531">
        <v>21</v>
      </c>
      <c r="K311" s="531">
        <v>39648</v>
      </c>
      <c r="L311" s="531">
        <v>1</v>
      </c>
      <c r="M311" s="531">
        <v>1888</v>
      </c>
      <c r="N311" s="531">
        <v>30</v>
      </c>
      <c r="O311" s="531">
        <v>56670</v>
      </c>
      <c r="P311" s="545">
        <v>1.4293280871670702</v>
      </c>
      <c r="Q311" s="532">
        <v>1889</v>
      </c>
    </row>
    <row r="312" spans="1:17" ht="14.4" customHeight="1" x14ac:dyDescent="0.3">
      <c r="A312" s="526" t="s">
        <v>2237</v>
      </c>
      <c r="B312" s="527" t="s">
        <v>1849</v>
      </c>
      <c r="C312" s="527" t="s">
        <v>1832</v>
      </c>
      <c r="D312" s="527" t="s">
        <v>1975</v>
      </c>
      <c r="E312" s="527" t="s">
        <v>1976</v>
      </c>
      <c r="F312" s="531">
        <v>20</v>
      </c>
      <c r="G312" s="531">
        <v>3180</v>
      </c>
      <c r="H312" s="531">
        <v>0.69675723049956184</v>
      </c>
      <c r="I312" s="531">
        <v>159</v>
      </c>
      <c r="J312" s="531">
        <v>28</v>
      </c>
      <c r="K312" s="531">
        <v>4564</v>
      </c>
      <c r="L312" s="531">
        <v>1</v>
      </c>
      <c r="M312" s="531">
        <v>163</v>
      </c>
      <c r="N312" s="531">
        <v>11</v>
      </c>
      <c r="O312" s="531">
        <v>1793</v>
      </c>
      <c r="P312" s="545">
        <v>0.39285714285714285</v>
      </c>
      <c r="Q312" s="532">
        <v>163</v>
      </c>
    </row>
    <row r="313" spans="1:17" ht="14.4" customHeight="1" x14ac:dyDescent="0.3">
      <c r="A313" s="526" t="s">
        <v>2237</v>
      </c>
      <c r="B313" s="527" t="s">
        <v>1849</v>
      </c>
      <c r="C313" s="527" t="s">
        <v>1832</v>
      </c>
      <c r="D313" s="527" t="s">
        <v>1977</v>
      </c>
      <c r="E313" s="527" t="s">
        <v>1978</v>
      </c>
      <c r="F313" s="531"/>
      <c r="G313" s="531"/>
      <c r="H313" s="531"/>
      <c r="I313" s="531"/>
      <c r="J313" s="531">
        <v>2</v>
      </c>
      <c r="K313" s="531">
        <v>1866</v>
      </c>
      <c r="L313" s="531">
        <v>1</v>
      </c>
      <c r="M313" s="531">
        <v>933</v>
      </c>
      <c r="N313" s="531"/>
      <c r="O313" s="531"/>
      <c r="P313" s="545"/>
      <c r="Q313" s="532"/>
    </row>
    <row r="314" spans="1:17" ht="14.4" customHeight="1" x14ac:dyDescent="0.3">
      <c r="A314" s="526" t="s">
        <v>2237</v>
      </c>
      <c r="B314" s="527" t="s">
        <v>1849</v>
      </c>
      <c r="C314" s="527" t="s">
        <v>1832</v>
      </c>
      <c r="D314" s="527" t="s">
        <v>1981</v>
      </c>
      <c r="E314" s="527" t="s">
        <v>1982</v>
      </c>
      <c r="F314" s="531">
        <v>6</v>
      </c>
      <c r="G314" s="531">
        <v>50394</v>
      </c>
      <c r="H314" s="531">
        <v>0.22064599177733119</v>
      </c>
      <c r="I314" s="531">
        <v>8399</v>
      </c>
      <c r="J314" s="531">
        <v>27</v>
      </c>
      <c r="K314" s="531">
        <v>228393</v>
      </c>
      <c r="L314" s="531">
        <v>1</v>
      </c>
      <c r="M314" s="531">
        <v>8459</v>
      </c>
      <c r="N314" s="531">
        <v>18</v>
      </c>
      <c r="O314" s="531">
        <v>152280</v>
      </c>
      <c r="P314" s="545">
        <v>0.66674547818891117</v>
      </c>
      <c r="Q314" s="532">
        <v>8460</v>
      </c>
    </row>
    <row r="315" spans="1:17" ht="14.4" customHeight="1" x14ac:dyDescent="0.3">
      <c r="A315" s="526" t="s">
        <v>2237</v>
      </c>
      <c r="B315" s="527" t="s">
        <v>1849</v>
      </c>
      <c r="C315" s="527" t="s">
        <v>1832</v>
      </c>
      <c r="D315" s="527" t="s">
        <v>2208</v>
      </c>
      <c r="E315" s="527" t="s">
        <v>2209</v>
      </c>
      <c r="F315" s="531"/>
      <c r="G315" s="531"/>
      <c r="H315" s="531"/>
      <c r="I315" s="531"/>
      <c r="J315" s="531"/>
      <c r="K315" s="531"/>
      <c r="L315" s="531"/>
      <c r="M315" s="531"/>
      <c r="N315" s="531">
        <v>1</v>
      </c>
      <c r="O315" s="531">
        <v>0</v>
      </c>
      <c r="P315" s="545"/>
      <c r="Q315" s="532">
        <v>0</v>
      </c>
    </row>
    <row r="316" spans="1:17" ht="14.4" customHeight="1" x14ac:dyDescent="0.3">
      <c r="A316" s="526" t="s">
        <v>2237</v>
      </c>
      <c r="B316" s="527" t="s">
        <v>1849</v>
      </c>
      <c r="C316" s="527" t="s">
        <v>1832</v>
      </c>
      <c r="D316" s="527" t="s">
        <v>2146</v>
      </c>
      <c r="E316" s="527" t="s">
        <v>2147</v>
      </c>
      <c r="F316" s="531">
        <v>4</v>
      </c>
      <c r="G316" s="531">
        <v>3676</v>
      </c>
      <c r="H316" s="531"/>
      <c r="I316" s="531">
        <v>919</v>
      </c>
      <c r="J316" s="531"/>
      <c r="K316" s="531"/>
      <c r="L316" s="531"/>
      <c r="M316" s="531"/>
      <c r="N316" s="531"/>
      <c r="O316" s="531"/>
      <c r="P316" s="545"/>
      <c r="Q316" s="532"/>
    </row>
    <row r="317" spans="1:17" ht="14.4" customHeight="1" x14ac:dyDescent="0.3">
      <c r="A317" s="526" t="s">
        <v>2237</v>
      </c>
      <c r="B317" s="527" t="s">
        <v>1849</v>
      </c>
      <c r="C317" s="527" t="s">
        <v>1832</v>
      </c>
      <c r="D317" s="527" t="s">
        <v>1995</v>
      </c>
      <c r="E317" s="527" t="s">
        <v>1996</v>
      </c>
      <c r="F317" s="531">
        <v>2</v>
      </c>
      <c r="G317" s="531">
        <v>688</v>
      </c>
      <c r="H317" s="531"/>
      <c r="I317" s="531">
        <v>344</v>
      </c>
      <c r="J317" s="531"/>
      <c r="K317" s="531"/>
      <c r="L317" s="531"/>
      <c r="M317" s="531"/>
      <c r="N317" s="531">
        <v>4</v>
      </c>
      <c r="O317" s="531">
        <v>1408</v>
      </c>
      <c r="P317" s="545"/>
      <c r="Q317" s="532">
        <v>352</v>
      </c>
    </row>
    <row r="318" spans="1:17" ht="14.4" customHeight="1" x14ac:dyDescent="0.3">
      <c r="A318" s="526" t="s">
        <v>2237</v>
      </c>
      <c r="B318" s="527" t="s">
        <v>1849</v>
      </c>
      <c r="C318" s="527" t="s">
        <v>1832</v>
      </c>
      <c r="D318" s="527" t="s">
        <v>2150</v>
      </c>
      <c r="E318" s="527" t="s">
        <v>2151</v>
      </c>
      <c r="F318" s="531"/>
      <c r="G318" s="531"/>
      <c r="H318" s="531"/>
      <c r="I318" s="531"/>
      <c r="J318" s="531"/>
      <c r="K318" s="531"/>
      <c r="L318" s="531"/>
      <c r="M318" s="531"/>
      <c r="N318" s="531">
        <v>1</v>
      </c>
      <c r="O318" s="531">
        <v>0</v>
      </c>
      <c r="P318" s="545"/>
      <c r="Q318" s="532">
        <v>0</v>
      </c>
    </row>
    <row r="319" spans="1:17" ht="14.4" customHeight="1" x14ac:dyDescent="0.3">
      <c r="A319" s="526" t="s">
        <v>2244</v>
      </c>
      <c r="B319" s="527" t="s">
        <v>1824</v>
      </c>
      <c r="C319" s="527" t="s">
        <v>1832</v>
      </c>
      <c r="D319" s="527" t="s">
        <v>1837</v>
      </c>
      <c r="E319" s="527" t="s">
        <v>1838</v>
      </c>
      <c r="F319" s="531">
        <v>0</v>
      </c>
      <c r="G319" s="531">
        <v>0</v>
      </c>
      <c r="H319" s="531"/>
      <c r="I319" s="531"/>
      <c r="J319" s="531"/>
      <c r="K319" s="531"/>
      <c r="L319" s="531"/>
      <c r="M319" s="531"/>
      <c r="N319" s="531"/>
      <c r="O319" s="531"/>
      <c r="P319" s="545"/>
      <c r="Q319" s="532"/>
    </row>
    <row r="320" spans="1:17" ht="14.4" customHeight="1" x14ac:dyDescent="0.3">
      <c r="A320" s="526" t="s">
        <v>2244</v>
      </c>
      <c r="B320" s="527" t="s">
        <v>1824</v>
      </c>
      <c r="C320" s="527" t="s">
        <v>1832</v>
      </c>
      <c r="D320" s="527" t="s">
        <v>1839</v>
      </c>
      <c r="E320" s="527" t="s">
        <v>1840</v>
      </c>
      <c r="F320" s="531">
        <v>4</v>
      </c>
      <c r="G320" s="531">
        <v>1076</v>
      </c>
      <c r="H320" s="531"/>
      <c r="I320" s="531">
        <v>269</v>
      </c>
      <c r="J320" s="531"/>
      <c r="K320" s="531"/>
      <c r="L320" s="531"/>
      <c r="M320" s="531"/>
      <c r="N320" s="531"/>
      <c r="O320" s="531"/>
      <c r="P320" s="545"/>
      <c r="Q320" s="532"/>
    </row>
    <row r="321" spans="1:17" ht="14.4" customHeight="1" x14ac:dyDescent="0.3">
      <c r="A321" s="526" t="s">
        <v>2244</v>
      </c>
      <c r="B321" s="527" t="s">
        <v>1849</v>
      </c>
      <c r="C321" s="527" t="s">
        <v>1850</v>
      </c>
      <c r="D321" s="527" t="s">
        <v>1853</v>
      </c>
      <c r="E321" s="527" t="s">
        <v>664</v>
      </c>
      <c r="F321" s="531"/>
      <c r="G321" s="531"/>
      <c r="H321" s="531"/>
      <c r="I321" s="531"/>
      <c r="J321" s="531">
        <v>3</v>
      </c>
      <c r="K321" s="531">
        <v>8124.12</v>
      </c>
      <c r="L321" s="531">
        <v>1</v>
      </c>
      <c r="M321" s="531">
        <v>2708.04</v>
      </c>
      <c r="N321" s="531">
        <v>0.67</v>
      </c>
      <c r="O321" s="531">
        <v>1814.38</v>
      </c>
      <c r="P321" s="545">
        <v>0.22333249631960139</v>
      </c>
      <c r="Q321" s="532">
        <v>2708.0298507462685</v>
      </c>
    </row>
    <row r="322" spans="1:17" ht="14.4" customHeight="1" x14ac:dyDescent="0.3">
      <c r="A322" s="526" t="s">
        <v>2244</v>
      </c>
      <c r="B322" s="527" t="s">
        <v>1849</v>
      </c>
      <c r="C322" s="527" t="s">
        <v>1850</v>
      </c>
      <c r="D322" s="527" t="s">
        <v>1997</v>
      </c>
      <c r="E322" s="527" t="s">
        <v>610</v>
      </c>
      <c r="F322" s="531">
        <v>0.13</v>
      </c>
      <c r="G322" s="531">
        <v>642.68999999999994</v>
      </c>
      <c r="H322" s="531">
        <v>0.54164594833761748</v>
      </c>
      <c r="I322" s="531">
        <v>4943.7692307692305</v>
      </c>
      <c r="J322" s="531">
        <v>0.24</v>
      </c>
      <c r="K322" s="531">
        <v>1186.55</v>
      </c>
      <c r="L322" s="531">
        <v>1</v>
      </c>
      <c r="M322" s="531">
        <v>4943.958333333333</v>
      </c>
      <c r="N322" s="531">
        <v>0.41000000000000003</v>
      </c>
      <c r="O322" s="531">
        <v>2026.9700000000003</v>
      </c>
      <c r="P322" s="545">
        <v>1.7082887362521599</v>
      </c>
      <c r="Q322" s="532">
        <v>4943.8292682926831</v>
      </c>
    </row>
    <row r="323" spans="1:17" ht="14.4" customHeight="1" x14ac:dyDescent="0.3">
      <c r="A323" s="526" t="s">
        <v>2244</v>
      </c>
      <c r="B323" s="527" t="s">
        <v>1849</v>
      </c>
      <c r="C323" s="527" t="s">
        <v>1850</v>
      </c>
      <c r="D323" s="527" t="s">
        <v>1855</v>
      </c>
      <c r="E323" s="527" t="s">
        <v>576</v>
      </c>
      <c r="F323" s="531">
        <v>12.699999999999998</v>
      </c>
      <c r="G323" s="531">
        <v>12081.9</v>
      </c>
      <c r="H323" s="531">
        <v>2.5582665811221994</v>
      </c>
      <c r="I323" s="531">
        <v>951.33070866141748</v>
      </c>
      <c r="J323" s="531">
        <v>4.6999999999999993</v>
      </c>
      <c r="K323" s="531">
        <v>4722.6899999999996</v>
      </c>
      <c r="L323" s="531">
        <v>1</v>
      </c>
      <c r="M323" s="531">
        <v>1004.8276595744682</v>
      </c>
      <c r="N323" s="531">
        <v>14.649999999999999</v>
      </c>
      <c r="O323" s="531">
        <v>14720.689999999999</v>
      </c>
      <c r="P323" s="545">
        <v>3.1170138205133093</v>
      </c>
      <c r="Q323" s="532">
        <v>1004.8252559726963</v>
      </c>
    </row>
    <row r="324" spans="1:17" ht="14.4" customHeight="1" x14ac:dyDescent="0.3">
      <c r="A324" s="526" t="s">
        <v>2244</v>
      </c>
      <c r="B324" s="527" t="s">
        <v>1849</v>
      </c>
      <c r="C324" s="527" t="s">
        <v>1850</v>
      </c>
      <c r="D324" s="527" t="s">
        <v>1856</v>
      </c>
      <c r="E324" s="527" t="s">
        <v>610</v>
      </c>
      <c r="F324" s="531">
        <v>2.86</v>
      </c>
      <c r="G324" s="531">
        <v>28279.179999999997</v>
      </c>
      <c r="H324" s="531">
        <v>1.1485969286732303</v>
      </c>
      <c r="I324" s="531">
        <v>9887.8251748251732</v>
      </c>
      <c r="J324" s="531">
        <v>2.4900000000000002</v>
      </c>
      <c r="K324" s="531">
        <v>24620.63</v>
      </c>
      <c r="L324" s="531">
        <v>1</v>
      </c>
      <c r="M324" s="531">
        <v>9887.803212851406</v>
      </c>
      <c r="N324" s="531">
        <v>2.9399999999999995</v>
      </c>
      <c r="O324" s="531">
        <v>29070.179999999997</v>
      </c>
      <c r="P324" s="545">
        <v>1.180724457497635</v>
      </c>
      <c r="Q324" s="532">
        <v>9887.8163265306121</v>
      </c>
    </row>
    <row r="325" spans="1:17" ht="14.4" customHeight="1" x14ac:dyDescent="0.3">
      <c r="A325" s="526" t="s">
        <v>2244</v>
      </c>
      <c r="B325" s="527" t="s">
        <v>1849</v>
      </c>
      <c r="C325" s="527" t="s">
        <v>1850</v>
      </c>
      <c r="D325" s="527" t="s">
        <v>1859</v>
      </c>
      <c r="E325" s="527" t="s">
        <v>610</v>
      </c>
      <c r="F325" s="531"/>
      <c r="G325" s="531"/>
      <c r="H325" s="531"/>
      <c r="I325" s="531"/>
      <c r="J325" s="531"/>
      <c r="K325" s="531"/>
      <c r="L325" s="531"/>
      <c r="M325" s="531"/>
      <c r="N325" s="531">
        <v>0.06</v>
      </c>
      <c r="O325" s="531">
        <v>296.63</v>
      </c>
      <c r="P325" s="545"/>
      <c r="Q325" s="532">
        <v>4943.833333333333</v>
      </c>
    </row>
    <row r="326" spans="1:17" ht="14.4" customHeight="1" x14ac:dyDescent="0.3">
      <c r="A326" s="526" t="s">
        <v>2244</v>
      </c>
      <c r="B326" s="527" t="s">
        <v>1849</v>
      </c>
      <c r="C326" s="527" t="s">
        <v>1850</v>
      </c>
      <c r="D326" s="527" t="s">
        <v>1860</v>
      </c>
      <c r="E326" s="527" t="s">
        <v>571</v>
      </c>
      <c r="F326" s="531">
        <v>3.5</v>
      </c>
      <c r="G326" s="531">
        <v>3264.8700000000003</v>
      </c>
      <c r="H326" s="531"/>
      <c r="I326" s="531">
        <v>932.82</v>
      </c>
      <c r="J326" s="531"/>
      <c r="K326" s="531"/>
      <c r="L326" s="531"/>
      <c r="M326" s="531"/>
      <c r="N326" s="531">
        <v>1</v>
      </c>
      <c r="O326" s="531">
        <v>843.46</v>
      </c>
      <c r="P326" s="545"/>
      <c r="Q326" s="532">
        <v>843.46</v>
      </c>
    </row>
    <row r="327" spans="1:17" ht="14.4" customHeight="1" x14ac:dyDescent="0.3">
      <c r="A327" s="526" t="s">
        <v>2244</v>
      </c>
      <c r="B327" s="527" t="s">
        <v>1849</v>
      </c>
      <c r="C327" s="527" t="s">
        <v>1850</v>
      </c>
      <c r="D327" s="527" t="s">
        <v>1862</v>
      </c>
      <c r="E327" s="527" t="s">
        <v>584</v>
      </c>
      <c r="F327" s="531">
        <v>2.79</v>
      </c>
      <c r="G327" s="531">
        <v>12351.330000000002</v>
      </c>
      <c r="H327" s="531">
        <v>0.56136718868951008</v>
      </c>
      <c r="I327" s="531">
        <v>4427.0000000000009</v>
      </c>
      <c r="J327" s="531">
        <v>4.97</v>
      </c>
      <c r="K327" s="531">
        <v>22002.230000000003</v>
      </c>
      <c r="L327" s="531">
        <v>1</v>
      </c>
      <c r="M327" s="531">
        <v>4427.0080482897392</v>
      </c>
      <c r="N327" s="531">
        <v>3.36</v>
      </c>
      <c r="O327" s="531">
        <v>15279.88</v>
      </c>
      <c r="P327" s="545">
        <v>0.6944696060353881</v>
      </c>
      <c r="Q327" s="532">
        <v>4547.583333333333</v>
      </c>
    </row>
    <row r="328" spans="1:17" ht="14.4" customHeight="1" x14ac:dyDescent="0.3">
      <c r="A328" s="526" t="s">
        <v>2244</v>
      </c>
      <c r="B328" s="527" t="s">
        <v>1849</v>
      </c>
      <c r="C328" s="527" t="s">
        <v>1850</v>
      </c>
      <c r="D328" s="527" t="s">
        <v>1863</v>
      </c>
      <c r="E328" s="527" t="s">
        <v>584</v>
      </c>
      <c r="F328" s="531">
        <v>0.92</v>
      </c>
      <c r="G328" s="531">
        <v>8057.1399999999994</v>
      </c>
      <c r="H328" s="531">
        <v>0.7583333333333333</v>
      </c>
      <c r="I328" s="531">
        <v>8757.7608695652161</v>
      </c>
      <c r="J328" s="531">
        <v>1.2000000000000002</v>
      </c>
      <c r="K328" s="531">
        <v>10624.8</v>
      </c>
      <c r="L328" s="531">
        <v>1</v>
      </c>
      <c r="M328" s="531">
        <v>8853.9999999999982</v>
      </c>
      <c r="N328" s="531">
        <v>0.97999999999999987</v>
      </c>
      <c r="O328" s="531">
        <v>8913.25</v>
      </c>
      <c r="P328" s="545">
        <v>0.83890990889240269</v>
      </c>
      <c r="Q328" s="532">
        <v>9095.1530612244915</v>
      </c>
    </row>
    <row r="329" spans="1:17" ht="14.4" customHeight="1" x14ac:dyDescent="0.3">
      <c r="A329" s="526" t="s">
        <v>2244</v>
      </c>
      <c r="B329" s="527" t="s">
        <v>1849</v>
      </c>
      <c r="C329" s="527" t="s">
        <v>1850</v>
      </c>
      <c r="D329" s="527" t="s">
        <v>1864</v>
      </c>
      <c r="E329" s="527" t="s">
        <v>649</v>
      </c>
      <c r="F329" s="531">
        <v>5.62</v>
      </c>
      <c r="G329" s="531">
        <v>10951.16</v>
      </c>
      <c r="H329" s="531">
        <v>0.90612841996217008</v>
      </c>
      <c r="I329" s="531">
        <v>1948.6049822064056</v>
      </c>
      <c r="J329" s="531">
        <v>6.2</v>
      </c>
      <c r="K329" s="531">
        <v>12085.66</v>
      </c>
      <c r="L329" s="531">
        <v>1</v>
      </c>
      <c r="M329" s="531">
        <v>1949.3</v>
      </c>
      <c r="N329" s="531">
        <v>4.7000000000000011</v>
      </c>
      <c r="O329" s="531">
        <v>9161.7100000000009</v>
      </c>
      <c r="P329" s="545">
        <v>0.75806451612903236</v>
      </c>
      <c r="Q329" s="532">
        <v>1949.2999999999997</v>
      </c>
    </row>
    <row r="330" spans="1:17" ht="14.4" customHeight="1" x14ac:dyDescent="0.3">
      <c r="A330" s="526" t="s">
        <v>2244</v>
      </c>
      <c r="B330" s="527" t="s">
        <v>1849</v>
      </c>
      <c r="C330" s="527" t="s">
        <v>1850</v>
      </c>
      <c r="D330" s="527" t="s">
        <v>1865</v>
      </c>
      <c r="E330" s="527" t="s">
        <v>584</v>
      </c>
      <c r="F330" s="531">
        <v>14.899999999999999</v>
      </c>
      <c r="G330" s="531">
        <v>26384.92</v>
      </c>
      <c r="H330" s="531">
        <v>0.76942942778306234</v>
      </c>
      <c r="I330" s="531">
        <v>1770.8</v>
      </c>
      <c r="J330" s="531">
        <v>19.37</v>
      </c>
      <c r="K330" s="531">
        <v>34291.540000000008</v>
      </c>
      <c r="L330" s="531">
        <v>1</v>
      </c>
      <c r="M330" s="531">
        <v>1770.3427981414561</v>
      </c>
      <c r="N330" s="531">
        <v>19.13</v>
      </c>
      <c r="O330" s="531">
        <v>34788.960000000014</v>
      </c>
      <c r="P330" s="545">
        <v>1.0145056185869752</v>
      </c>
      <c r="Q330" s="532">
        <v>1818.5551489806594</v>
      </c>
    </row>
    <row r="331" spans="1:17" ht="14.4" customHeight="1" x14ac:dyDescent="0.3">
      <c r="A331" s="526" t="s">
        <v>2244</v>
      </c>
      <c r="B331" s="527" t="s">
        <v>1849</v>
      </c>
      <c r="C331" s="527" t="s">
        <v>1850</v>
      </c>
      <c r="D331" s="527" t="s">
        <v>1866</v>
      </c>
      <c r="E331" s="527" t="s">
        <v>578</v>
      </c>
      <c r="F331" s="531">
        <v>8.4300000000000015</v>
      </c>
      <c r="G331" s="531">
        <v>3771.57</v>
      </c>
      <c r="H331" s="531">
        <v>1.3748496314603791</v>
      </c>
      <c r="I331" s="531">
        <v>447.39857651245546</v>
      </c>
      <c r="J331" s="531">
        <v>5.31</v>
      </c>
      <c r="K331" s="531">
        <v>2743.2600000000007</v>
      </c>
      <c r="L331" s="531">
        <v>1</v>
      </c>
      <c r="M331" s="531">
        <v>516.6214689265538</v>
      </c>
      <c r="N331" s="531">
        <v>4.32</v>
      </c>
      <c r="O331" s="531">
        <v>2236.0300000000002</v>
      </c>
      <c r="P331" s="545">
        <v>0.81509955308647364</v>
      </c>
      <c r="Q331" s="532">
        <v>517.59953703703707</v>
      </c>
    </row>
    <row r="332" spans="1:17" ht="14.4" customHeight="1" x14ac:dyDescent="0.3">
      <c r="A332" s="526" t="s">
        <v>2244</v>
      </c>
      <c r="B332" s="527" t="s">
        <v>1849</v>
      </c>
      <c r="C332" s="527" t="s">
        <v>1850</v>
      </c>
      <c r="D332" s="527" t="s">
        <v>1867</v>
      </c>
      <c r="E332" s="527" t="s">
        <v>580</v>
      </c>
      <c r="F332" s="531">
        <v>0.35000000000000003</v>
      </c>
      <c r="G332" s="531">
        <v>316.33</v>
      </c>
      <c r="H332" s="531">
        <v>0.63633803383556953</v>
      </c>
      <c r="I332" s="531">
        <v>903.79999999999984</v>
      </c>
      <c r="J332" s="531">
        <v>0.55000000000000004</v>
      </c>
      <c r="K332" s="531">
        <v>497.11</v>
      </c>
      <c r="L332" s="531">
        <v>1</v>
      </c>
      <c r="M332" s="531">
        <v>903.83636363636356</v>
      </c>
      <c r="N332" s="531">
        <v>1.23</v>
      </c>
      <c r="O332" s="531">
        <v>1111.6699999999998</v>
      </c>
      <c r="P332" s="545">
        <v>2.2362656152561802</v>
      </c>
      <c r="Q332" s="532">
        <v>903.79674796747952</v>
      </c>
    </row>
    <row r="333" spans="1:17" ht="14.4" customHeight="1" x14ac:dyDescent="0.3">
      <c r="A333" s="526" t="s">
        <v>2244</v>
      </c>
      <c r="B333" s="527" t="s">
        <v>1849</v>
      </c>
      <c r="C333" s="527" t="s">
        <v>1850</v>
      </c>
      <c r="D333" s="527" t="s">
        <v>1868</v>
      </c>
      <c r="E333" s="527" t="s">
        <v>584</v>
      </c>
      <c r="F333" s="531">
        <v>0.76</v>
      </c>
      <c r="G333" s="531">
        <v>25039.18</v>
      </c>
      <c r="H333" s="531">
        <v>0.99577458011256914</v>
      </c>
      <c r="I333" s="531">
        <v>32946.289473684214</v>
      </c>
      <c r="J333" s="531">
        <v>0.77000000000000024</v>
      </c>
      <c r="K333" s="531">
        <v>25145.43</v>
      </c>
      <c r="L333" s="531">
        <v>1</v>
      </c>
      <c r="M333" s="531">
        <v>32656.402597402586</v>
      </c>
      <c r="N333" s="531">
        <v>0.85000000000000009</v>
      </c>
      <c r="O333" s="531">
        <v>27831.120000000003</v>
      </c>
      <c r="P333" s="545">
        <v>1.1068062864703447</v>
      </c>
      <c r="Q333" s="532">
        <v>32742.49411764706</v>
      </c>
    </row>
    <row r="334" spans="1:17" ht="14.4" customHeight="1" x14ac:dyDescent="0.3">
      <c r="A334" s="526" t="s">
        <v>2244</v>
      </c>
      <c r="B334" s="527" t="s">
        <v>1849</v>
      </c>
      <c r="C334" s="527" t="s">
        <v>1825</v>
      </c>
      <c r="D334" s="527" t="s">
        <v>2028</v>
      </c>
      <c r="E334" s="527" t="s">
        <v>2029</v>
      </c>
      <c r="F334" s="531">
        <v>3</v>
      </c>
      <c r="G334" s="531">
        <v>1768.77</v>
      </c>
      <c r="H334" s="531">
        <v>3</v>
      </c>
      <c r="I334" s="531">
        <v>589.59</v>
      </c>
      <c r="J334" s="531">
        <v>1</v>
      </c>
      <c r="K334" s="531">
        <v>589.59</v>
      </c>
      <c r="L334" s="531">
        <v>1</v>
      </c>
      <c r="M334" s="531">
        <v>589.59</v>
      </c>
      <c r="N334" s="531">
        <v>4</v>
      </c>
      <c r="O334" s="531">
        <v>2358.36</v>
      </c>
      <c r="P334" s="545">
        <v>4</v>
      </c>
      <c r="Q334" s="532">
        <v>589.59</v>
      </c>
    </row>
    <row r="335" spans="1:17" ht="14.4" customHeight="1" x14ac:dyDescent="0.3">
      <c r="A335" s="526" t="s">
        <v>2244</v>
      </c>
      <c r="B335" s="527" t="s">
        <v>1849</v>
      </c>
      <c r="C335" s="527" t="s">
        <v>1825</v>
      </c>
      <c r="D335" s="527" t="s">
        <v>2000</v>
      </c>
      <c r="E335" s="527" t="s">
        <v>2001</v>
      </c>
      <c r="F335" s="531">
        <v>20</v>
      </c>
      <c r="G335" s="531">
        <v>34141.999999999993</v>
      </c>
      <c r="H335" s="531">
        <v>0.6211180124223602</v>
      </c>
      <c r="I335" s="531">
        <v>1707.0999999999997</v>
      </c>
      <c r="J335" s="531">
        <v>32.200000000000003</v>
      </c>
      <c r="K335" s="531">
        <v>54968.619999999995</v>
      </c>
      <c r="L335" s="531">
        <v>1</v>
      </c>
      <c r="M335" s="531">
        <v>1707.0999999999997</v>
      </c>
      <c r="N335" s="531">
        <v>34</v>
      </c>
      <c r="O335" s="531">
        <v>58041.399999999994</v>
      </c>
      <c r="P335" s="545">
        <v>1.0559006211180124</v>
      </c>
      <c r="Q335" s="532">
        <v>1707.1</v>
      </c>
    </row>
    <row r="336" spans="1:17" ht="14.4" customHeight="1" x14ac:dyDescent="0.3">
      <c r="A336" s="526" t="s">
        <v>2244</v>
      </c>
      <c r="B336" s="527" t="s">
        <v>1849</v>
      </c>
      <c r="C336" s="527" t="s">
        <v>1825</v>
      </c>
      <c r="D336" s="527" t="s">
        <v>2030</v>
      </c>
      <c r="E336" s="527" t="s">
        <v>2031</v>
      </c>
      <c r="F336" s="531"/>
      <c r="G336" s="531"/>
      <c r="H336" s="531"/>
      <c r="I336" s="531"/>
      <c r="J336" s="531">
        <v>5</v>
      </c>
      <c r="K336" s="531">
        <v>7236.4</v>
      </c>
      <c r="L336" s="531">
        <v>1</v>
      </c>
      <c r="M336" s="531">
        <v>1447.28</v>
      </c>
      <c r="N336" s="531"/>
      <c r="O336" s="531"/>
      <c r="P336" s="545"/>
      <c r="Q336" s="532"/>
    </row>
    <row r="337" spans="1:17" ht="14.4" customHeight="1" x14ac:dyDescent="0.3">
      <c r="A337" s="526" t="s">
        <v>2244</v>
      </c>
      <c r="B337" s="527" t="s">
        <v>1849</v>
      </c>
      <c r="C337" s="527" t="s">
        <v>1825</v>
      </c>
      <c r="D337" s="527" t="s">
        <v>2032</v>
      </c>
      <c r="E337" s="527" t="s">
        <v>2033</v>
      </c>
      <c r="F337" s="531"/>
      <c r="G337" s="531"/>
      <c r="H337" s="531"/>
      <c r="I337" s="531"/>
      <c r="J337" s="531">
        <v>2</v>
      </c>
      <c r="K337" s="531">
        <v>1944.64</v>
      </c>
      <c r="L337" s="531">
        <v>1</v>
      </c>
      <c r="M337" s="531">
        <v>972.32</v>
      </c>
      <c r="N337" s="531">
        <v>1</v>
      </c>
      <c r="O337" s="531">
        <v>972.32</v>
      </c>
      <c r="P337" s="545">
        <v>0.5</v>
      </c>
      <c r="Q337" s="532">
        <v>972.32</v>
      </c>
    </row>
    <row r="338" spans="1:17" ht="14.4" customHeight="1" x14ac:dyDescent="0.3">
      <c r="A338" s="526" t="s">
        <v>2244</v>
      </c>
      <c r="B338" s="527" t="s">
        <v>1849</v>
      </c>
      <c r="C338" s="527" t="s">
        <v>1825</v>
      </c>
      <c r="D338" s="527" t="s">
        <v>2034</v>
      </c>
      <c r="E338" s="527" t="s">
        <v>2033</v>
      </c>
      <c r="F338" s="531">
        <v>1</v>
      </c>
      <c r="G338" s="531">
        <v>1408.42</v>
      </c>
      <c r="H338" s="531"/>
      <c r="I338" s="531">
        <v>1408.42</v>
      </c>
      <c r="J338" s="531"/>
      <c r="K338" s="531"/>
      <c r="L338" s="531"/>
      <c r="M338" s="531"/>
      <c r="N338" s="531"/>
      <c r="O338" s="531"/>
      <c r="P338" s="545"/>
      <c r="Q338" s="532"/>
    </row>
    <row r="339" spans="1:17" ht="14.4" customHeight="1" x14ac:dyDescent="0.3">
      <c r="A339" s="526" t="s">
        <v>2244</v>
      </c>
      <c r="B339" s="527" t="s">
        <v>1849</v>
      </c>
      <c r="C339" s="527" t="s">
        <v>1825</v>
      </c>
      <c r="D339" s="527" t="s">
        <v>2035</v>
      </c>
      <c r="E339" s="527" t="s">
        <v>2033</v>
      </c>
      <c r="F339" s="531">
        <v>34</v>
      </c>
      <c r="G339" s="531">
        <v>58048.539999999994</v>
      </c>
      <c r="H339" s="531">
        <v>1.3599999999999999</v>
      </c>
      <c r="I339" s="531">
        <v>1707.3099999999997</v>
      </c>
      <c r="J339" s="531">
        <v>25</v>
      </c>
      <c r="K339" s="531">
        <v>42682.75</v>
      </c>
      <c r="L339" s="531">
        <v>1</v>
      </c>
      <c r="M339" s="531">
        <v>1707.31</v>
      </c>
      <c r="N339" s="531">
        <v>27</v>
      </c>
      <c r="O339" s="531">
        <v>46097.37</v>
      </c>
      <c r="P339" s="545">
        <v>1.08</v>
      </c>
      <c r="Q339" s="532">
        <v>1707.3100000000002</v>
      </c>
    </row>
    <row r="340" spans="1:17" ht="14.4" customHeight="1" x14ac:dyDescent="0.3">
      <c r="A340" s="526" t="s">
        <v>2244</v>
      </c>
      <c r="B340" s="527" t="s">
        <v>1849</v>
      </c>
      <c r="C340" s="527" t="s">
        <v>1825</v>
      </c>
      <c r="D340" s="527" t="s">
        <v>2036</v>
      </c>
      <c r="E340" s="527" t="s">
        <v>2033</v>
      </c>
      <c r="F340" s="531">
        <v>3</v>
      </c>
      <c r="G340" s="531">
        <v>6198.9000000000005</v>
      </c>
      <c r="H340" s="531">
        <v>1.5</v>
      </c>
      <c r="I340" s="531">
        <v>2066.3000000000002</v>
      </c>
      <c r="J340" s="531">
        <v>2</v>
      </c>
      <c r="K340" s="531">
        <v>4132.6000000000004</v>
      </c>
      <c r="L340" s="531">
        <v>1</v>
      </c>
      <c r="M340" s="531">
        <v>2066.3000000000002</v>
      </c>
      <c r="N340" s="531"/>
      <c r="O340" s="531"/>
      <c r="P340" s="545"/>
      <c r="Q340" s="532"/>
    </row>
    <row r="341" spans="1:17" ht="14.4" customHeight="1" x14ac:dyDescent="0.3">
      <c r="A341" s="526" t="s">
        <v>2244</v>
      </c>
      <c r="B341" s="527" t="s">
        <v>1849</v>
      </c>
      <c r="C341" s="527" t="s">
        <v>1825</v>
      </c>
      <c r="D341" s="527" t="s">
        <v>2213</v>
      </c>
      <c r="E341" s="527" t="s">
        <v>2116</v>
      </c>
      <c r="F341" s="531"/>
      <c r="G341" s="531"/>
      <c r="H341" s="531"/>
      <c r="I341" s="531"/>
      <c r="J341" s="531">
        <v>1</v>
      </c>
      <c r="K341" s="531">
        <v>1932.09</v>
      </c>
      <c r="L341" s="531">
        <v>1</v>
      </c>
      <c r="M341" s="531">
        <v>1932.09</v>
      </c>
      <c r="N341" s="531"/>
      <c r="O341" s="531"/>
      <c r="P341" s="545"/>
      <c r="Q341" s="532"/>
    </row>
    <row r="342" spans="1:17" ht="14.4" customHeight="1" x14ac:dyDescent="0.3">
      <c r="A342" s="526" t="s">
        <v>2244</v>
      </c>
      <c r="B342" s="527" t="s">
        <v>1849</v>
      </c>
      <c r="C342" s="527" t="s">
        <v>1825</v>
      </c>
      <c r="D342" s="527" t="s">
        <v>2037</v>
      </c>
      <c r="E342" s="527" t="s">
        <v>2038</v>
      </c>
      <c r="F342" s="531">
        <v>1</v>
      </c>
      <c r="G342" s="531">
        <v>1027.76</v>
      </c>
      <c r="H342" s="531">
        <v>0.33333333333333337</v>
      </c>
      <c r="I342" s="531">
        <v>1027.76</v>
      </c>
      <c r="J342" s="531">
        <v>3</v>
      </c>
      <c r="K342" s="531">
        <v>3083.2799999999997</v>
      </c>
      <c r="L342" s="531">
        <v>1</v>
      </c>
      <c r="M342" s="531">
        <v>1027.76</v>
      </c>
      <c r="N342" s="531"/>
      <c r="O342" s="531"/>
      <c r="P342" s="545"/>
      <c r="Q342" s="532"/>
    </row>
    <row r="343" spans="1:17" ht="14.4" customHeight="1" x14ac:dyDescent="0.3">
      <c r="A343" s="526" t="s">
        <v>2244</v>
      </c>
      <c r="B343" s="527" t="s">
        <v>1849</v>
      </c>
      <c r="C343" s="527" t="s">
        <v>1825</v>
      </c>
      <c r="D343" s="527" t="s">
        <v>2039</v>
      </c>
      <c r="E343" s="527" t="s">
        <v>2038</v>
      </c>
      <c r="F343" s="531">
        <v>6</v>
      </c>
      <c r="G343" s="531">
        <v>12851.099999999999</v>
      </c>
      <c r="H343" s="531">
        <v>6</v>
      </c>
      <c r="I343" s="531">
        <v>2141.85</v>
      </c>
      <c r="J343" s="531">
        <v>1</v>
      </c>
      <c r="K343" s="531">
        <v>2141.85</v>
      </c>
      <c r="L343" s="531">
        <v>1</v>
      </c>
      <c r="M343" s="531">
        <v>2141.85</v>
      </c>
      <c r="N343" s="531">
        <v>8</v>
      </c>
      <c r="O343" s="531">
        <v>17134.8</v>
      </c>
      <c r="P343" s="545">
        <v>8</v>
      </c>
      <c r="Q343" s="532">
        <v>2141.85</v>
      </c>
    </row>
    <row r="344" spans="1:17" ht="14.4" customHeight="1" x14ac:dyDescent="0.3">
      <c r="A344" s="526" t="s">
        <v>2244</v>
      </c>
      <c r="B344" s="527" t="s">
        <v>1849</v>
      </c>
      <c r="C344" s="527" t="s">
        <v>1825</v>
      </c>
      <c r="D344" s="527" t="s">
        <v>2182</v>
      </c>
      <c r="E344" s="527" t="s">
        <v>2183</v>
      </c>
      <c r="F344" s="531">
        <v>1</v>
      </c>
      <c r="G344" s="531">
        <v>466.78</v>
      </c>
      <c r="H344" s="531"/>
      <c r="I344" s="531">
        <v>466.78</v>
      </c>
      <c r="J344" s="531"/>
      <c r="K344" s="531"/>
      <c r="L344" s="531"/>
      <c r="M344" s="531"/>
      <c r="N344" s="531"/>
      <c r="O344" s="531"/>
      <c r="P344" s="545"/>
      <c r="Q344" s="532"/>
    </row>
    <row r="345" spans="1:17" ht="14.4" customHeight="1" x14ac:dyDescent="0.3">
      <c r="A345" s="526" t="s">
        <v>2244</v>
      </c>
      <c r="B345" s="527" t="s">
        <v>1849</v>
      </c>
      <c r="C345" s="527" t="s">
        <v>1825</v>
      </c>
      <c r="D345" s="527" t="s">
        <v>2040</v>
      </c>
      <c r="E345" s="527" t="s">
        <v>2041</v>
      </c>
      <c r="F345" s="531"/>
      <c r="G345" s="531"/>
      <c r="H345" s="531"/>
      <c r="I345" s="531"/>
      <c r="J345" s="531">
        <v>1</v>
      </c>
      <c r="K345" s="531">
        <v>8536.5499999999993</v>
      </c>
      <c r="L345" s="531">
        <v>1</v>
      </c>
      <c r="M345" s="531">
        <v>8536.5499999999993</v>
      </c>
      <c r="N345" s="531"/>
      <c r="O345" s="531"/>
      <c r="P345" s="545"/>
      <c r="Q345" s="532"/>
    </row>
    <row r="346" spans="1:17" ht="14.4" customHeight="1" x14ac:dyDescent="0.3">
      <c r="A346" s="526" t="s">
        <v>2244</v>
      </c>
      <c r="B346" s="527" t="s">
        <v>1849</v>
      </c>
      <c r="C346" s="527" t="s">
        <v>1825</v>
      </c>
      <c r="D346" s="527" t="s">
        <v>2042</v>
      </c>
      <c r="E346" s="527" t="s">
        <v>2043</v>
      </c>
      <c r="F346" s="531">
        <v>4</v>
      </c>
      <c r="G346" s="531">
        <v>12013.52</v>
      </c>
      <c r="H346" s="531">
        <v>1.3333333333333335</v>
      </c>
      <c r="I346" s="531">
        <v>3003.38</v>
      </c>
      <c r="J346" s="531">
        <v>3</v>
      </c>
      <c r="K346" s="531">
        <v>9010.14</v>
      </c>
      <c r="L346" s="531">
        <v>1</v>
      </c>
      <c r="M346" s="531">
        <v>3003.3799999999997</v>
      </c>
      <c r="N346" s="531">
        <v>5</v>
      </c>
      <c r="O346" s="531">
        <v>15016.9</v>
      </c>
      <c r="P346" s="545">
        <v>1.6666666666666667</v>
      </c>
      <c r="Q346" s="532">
        <v>3003.38</v>
      </c>
    </row>
    <row r="347" spans="1:17" ht="14.4" customHeight="1" x14ac:dyDescent="0.3">
      <c r="A347" s="526" t="s">
        <v>2244</v>
      </c>
      <c r="B347" s="527" t="s">
        <v>1849</v>
      </c>
      <c r="C347" s="527" t="s">
        <v>1825</v>
      </c>
      <c r="D347" s="527" t="s">
        <v>2044</v>
      </c>
      <c r="E347" s="527" t="s">
        <v>2045</v>
      </c>
      <c r="F347" s="531"/>
      <c r="G347" s="531"/>
      <c r="H347" s="531"/>
      <c r="I347" s="531"/>
      <c r="J347" s="531">
        <v>1</v>
      </c>
      <c r="K347" s="531">
        <v>2236.5</v>
      </c>
      <c r="L347" s="531">
        <v>1</v>
      </c>
      <c r="M347" s="531">
        <v>2236.5</v>
      </c>
      <c r="N347" s="531"/>
      <c r="O347" s="531"/>
      <c r="P347" s="545"/>
      <c r="Q347" s="532"/>
    </row>
    <row r="348" spans="1:17" ht="14.4" customHeight="1" x14ac:dyDescent="0.3">
      <c r="A348" s="526" t="s">
        <v>2244</v>
      </c>
      <c r="B348" s="527" t="s">
        <v>1849</v>
      </c>
      <c r="C348" s="527" t="s">
        <v>1825</v>
      </c>
      <c r="D348" s="527" t="s">
        <v>2046</v>
      </c>
      <c r="E348" s="527" t="s">
        <v>2047</v>
      </c>
      <c r="F348" s="531"/>
      <c r="G348" s="531"/>
      <c r="H348" s="531"/>
      <c r="I348" s="531"/>
      <c r="J348" s="531">
        <v>2</v>
      </c>
      <c r="K348" s="531">
        <v>13781.56</v>
      </c>
      <c r="L348" s="531">
        <v>1</v>
      </c>
      <c r="M348" s="531">
        <v>6890.78</v>
      </c>
      <c r="N348" s="531">
        <v>1</v>
      </c>
      <c r="O348" s="531">
        <v>6890.78</v>
      </c>
      <c r="P348" s="545">
        <v>0.5</v>
      </c>
      <c r="Q348" s="532">
        <v>6890.78</v>
      </c>
    </row>
    <row r="349" spans="1:17" ht="14.4" customHeight="1" x14ac:dyDescent="0.3">
      <c r="A349" s="526" t="s">
        <v>2244</v>
      </c>
      <c r="B349" s="527" t="s">
        <v>1849</v>
      </c>
      <c r="C349" s="527" t="s">
        <v>1825</v>
      </c>
      <c r="D349" s="527" t="s">
        <v>2214</v>
      </c>
      <c r="E349" s="527" t="s">
        <v>2215</v>
      </c>
      <c r="F349" s="531"/>
      <c r="G349" s="531"/>
      <c r="H349" s="531"/>
      <c r="I349" s="531"/>
      <c r="J349" s="531">
        <v>1</v>
      </c>
      <c r="K349" s="531">
        <v>2298.9699999999998</v>
      </c>
      <c r="L349" s="531">
        <v>1</v>
      </c>
      <c r="M349" s="531">
        <v>2298.9699999999998</v>
      </c>
      <c r="N349" s="531"/>
      <c r="O349" s="531"/>
      <c r="P349" s="545"/>
      <c r="Q349" s="532"/>
    </row>
    <row r="350" spans="1:17" ht="14.4" customHeight="1" x14ac:dyDescent="0.3">
      <c r="A350" s="526" t="s">
        <v>2244</v>
      </c>
      <c r="B350" s="527" t="s">
        <v>1849</v>
      </c>
      <c r="C350" s="527" t="s">
        <v>1825</v>
      </c>
      <c r="D350" s="527" t="s">
        <v>2048</v>
      </c>
      <c r="E350" s="527" t="s">
        <v>2049</v>
      </c>
      <c r="F350" s="531">
        <v>10</v>
      </c>
      <c r="G350" s="531">
        <v>41378.9</v>
      </c>
      <c r="H350" s="531">
        <v>1.6666666666666667</v>
      </c>
      <c r="I350" s="531">
        <v>4137.8900000000003</v>
      </c>
      <c r="J350" s="531">
        <v>6</v>
      </c>
      <c r="K350" s="531">
        <v>24827.34</v>
      </c>
      <c r="L350" s="531">
        <v>1</v>
      </c>
      <c r="M350" s="531">
        <v>4137.8900000000003</v>
      </c>
      <c r="N350" s="531">
        <v>8</v>
      </c>
      <c r="O350" s="531">
        <v>33103.120000000003</v>
      </c>
      <c r="P350" s="545">
        <v>1.3333333333333335</v>
      </c>
      <c r="Q350" s="532">
        <v>4137.8900000000003</v>
      </c>
    </row>
    <row r="351" spans="1:17" ht="14.4" customHeight="1" x14ac:dyDescent="0.3">
      <c r="A351" s="526" t="s">
        <v>2244</v>
      </c>
      <c r="B351" s="527" t="s">
        <v>1849</v>
      </c>
      <c r="C351" s="527" t="s">
        <v>1825</v>
      </c>
      <c r="D351" s="527" t="s">
        <v>2050</v>
      </c>
      <c r="E351" s="527" t="s">
        <v>2051</v>
      </c>
      <c r="F351" s="531">
        <v>1</v>
      </c>
      <c r="G351" s="531">
        <v>1123.73</v>
      </c>
      <c r="H351" s="531"/>
      <c r="I351" s="531">
        <v>1123.73</v>
      </c>
      <c r="J351" s="531"/>
      <c r="K351" s="531"/>
      <c r="L351" s="531"/>
      <c r="M351" s="531"/>
      <c r="N351" s="531"/>
      <c r="O351" s="531"/>
      <c r="P351" s="545"/>
      <c r="Q351" s="532"/>
    </row>
    <row r="352" spans="1:17" ht="14.4" customHeight="1" x14ac:dyDescent="0.3">
      <c r="A352" s="526" t="s">
        <v>2244</v>
      </c>
      <c r="B352" s="527" t="s">
        <v>1849</v>
      </c>
      <c r="C352" s="527" t="s">
        <v>1825</v>
      </c>
      <c r="D352" s="527" t="s">
        <v>2052</v>
      </c>
      <c r="E352" s="527" t="s">
        <v>2053</v>
      </c>
      <c r="F352" s="531">
        <v>27</v>
      </c>
      <c r="G352" s="531">
        <v>460972.35</v>
      </c>
      <c r="H352" s="531"/>
      <c r="I352" s="531">
        <v>17073.05</v>
      </c>
      <c r="J352" s="531"/>
      <c r="K352" s="531"/>
      <c r="L352" s="531"/>
      <c r="M352" s="531"/>
      <c r="N352" s="531"/>
      <c r="O352" s="531"/>
      <c r="P352" s="545"/>
      <c r="Q352" s="532"/>
    </row>
    <row r="353" spans="1:17" ht="14.4" customHeight="1" x14ac:dyDescent="0.3">
      <c r="A353" s="526" t="s">
        <v>2244</v>
      </c>
      <c r="B353" s="527" t="s">
        <v>1849</v>
      </c>
      <c r="C353" s="527" t="s">
        <v>1825</v>
      </c>
      <c r="D353" s="527" t="s">
        <v>2054</v>
      </c>
      <c r="E353" s="527" t="s">
        <v>2055</v>
      </c>
      <c r="F353" s="531">
        <v>29</v>
      </c>
      <c r="G353" s="531">
        <v>29081.200000000001</v>
      </c>
      <c r="H353" s="531">
        <v>1.3181818181818181</v>
      </c>
      <c r="I353" s="531">
        <v>1002.8000000000001</v>
      </c>
      <c r="J353" s="531">
        <v>22</v>
      </c>
      <c r="K353" s="531">
        <v>22061.600000000002</v>
      </c>
      <c r="L353" s="531">
        <v>1</v>
      </c>
      <c r="M353" s="531">
        <v>1002.8000000000001</v>
      </c>
      <c r="N353" s="531">
        <v>25</v>
      </c>
      <c r="O353" s="531">
        <v>25070</v>
      </c>
      <c r="P353" s="545">
        <v>1.1363636363636362</v>
      </c>
      <c r="Q353" s="532">
        <v>1002.8</v>
      </c>
    </row>
    <row r="354" spans="1:17" ht="14.4" customHeight="1" x14ac:dyDescent="0.3">
      <c r="A354" s="526" t="s">
        <v>2244</v>
      </c>
      <c r="B354" s="527" t="s">
        <v>1849</v>
      </c>
      <c r="C354" s="527" t="s">
        <v>1825</v>
      </c>
      <c r="D354" s="527" t="s">
        <v>2056</v>
      </c>
      <c r="E354" s="527" t="s">
        <v>2057</v>
      </c>
      <c r="F354" s="531">
        <v>5</v>
      </c>
      <c r="G354" s="531">
        <v>38250</v>
      </c>
      <c r="H354" s="531">
        <v>2.5</v>
      </c>
      <c r="I354" s="531">
        <v>7650</v>
      </c>
      <c r="J354" s="531">
        <v>2</v>
      </c>
      <c r="K354" s="531">
        <v>15300</v>
      </c>
      <c r="L354" s="531">
        <v>1</v>
      </c>
      <c r="M354" s="531">
        <v>7650</v>
      </c>
      <c r="N354" s="531">
        <v>2</v>
      </c>
      <c r="O354" s="531">
        <v>15300</v>
      </c>
      <c r="P354" s="545">
        <v>1</v>
      </c>
      <c r="Q354" s="532">
        <v>7650</v>
      </c>
    </row>
    <row r="355" spans="1:17" ht="14.4" customHeight="1" x14ac:dyDescent="0.3">
      <c r="A355" s="526" t="s">
        <v>2244</v>
      </c>
      <c r="B355" s="527" t="s">
        <v>1849</v>
      </c>
      <c r="C355" s="527" t="s">
        <v>1825</v>
      </c>
      <c r="D355" s="527" t="s">
        <v>2058</v>
      </c>
      <c r="E355" s="527" t="s">
        <v>2059</v>
      </c>
      <c r="F355" s="531">
        <v>1</v>
      </c>
      <c r="G355" s="531">
        <v>9370.39</v>
      </c>
      <c r="H355" s="531">
        <v>1</v>
      </c>
      <c r="I355" s="531">
        <v>9370.39</v>
      </c>
      <c r="J355" s="531">
        <v>1</v>
      </c>
      <c r="K355" s="531">
        <v>9370.39</v>
      </c>
      <c r="L355" s="531">
        <v>1</v>
      </c>
      <c r="M355" s="531">
        <v>9370.39</v>
      </c>
      <c r="N355" s="531">
        <v>5</v>
      </c>
      <c r="O355" s="531">
        <v>46851.95</v>
      </c>
      <c r="P355" s="545">
        <v>5</v>
      </c>
      <c r="Q355" s="532">
        <v>9370.39</v>
      </c>
    </row>
    <row r="356" spans="1:17" ht="14.4" customHeight="1" x14ac:dyDescent="0.3">
      <c r="A356" s="526" t="s">
        <v>2244</v>
      </c>
      <c r="B356" s="527" t="s">
        <v>1849</v>
      </c>
      <c r="C356" s="527" t="s">
        <v>1825</v>
      </c>
      <c r="D356" s="527" t="s">
        <v>2060</v>
      </c>
      <c r="E356" s="527" t="s">
        <v>2061</v>
      </c>
      <c r="F356" s="531">
        <v>1</v>
      </c>
      <c r="G356" s="531">
        <v>13284.52</v>
      </c>
      <c r="H356" s="531"/>
      <c r="I356" s="531">
        <v>13284.52</v>
      </c>
      <c r="J356" s="531"/>
      <c r="K356" s="531"/>
      <c r="L356" s="531"/>
      <c r="M356" s="531"/>
      <c r="N356" s="531"/>
      <c r="O356" s="531"/>
      <c r="P356" s="545"/>
      <c r="Q356" s="532"/>
    </row>
    <row r="357" spans="1:17" ht="14.4" customHeight="1" x14ac:dyDescent="0.3">
      <c r="A357" s="526" t="s">
        <v>2244</v>
      </c>
      <c r="B357" s="527" t="s">
        <v>1849</v>
      </c>
      <c r="C357" s="527" t="s">
        <v>1825</v>
      </c>
      <c r="D357" s="527" t="s">
        <v>2062</v>
      </c>
      <c r="E357" s="527" t="s">
        <v>2063</v>
      </c>
      <c r="F357" s="531">
        <v>5</v>
      </c>
      <c r="G357" s="531">
        <v>10854.849999999999</v>
      </c>
      <c r="H357" s="531">
        <v>1.6666666666666665</v>
      </c>
      <c r="I357" s="531">
        <v>2170.9699999999998</v>
      </c>
      <c r="J357" s="531">
        <v>3</v>
      </c>
      <c r="K357" s="531">
        <v>6512.91</v>
      </c>
      <c r="L357" s="531">
        <v>1</v>
      </c>
      <c r="M357" s="531">
        <v>2170.9699999999998</v>
      </c>
      <c r="N357" s="531">
        <v>5</v>
      </c>
      <c r="O357" s="531">
        <v>10854.849999999999</v>
      </c>
      <c r="P357" s="545">
        <v>1.6666666666666665</v>
      </c>
      <c r="Q357" s="532">
        <v>2170.9699999999998</v>
      </c>
    </row>
    <row r="358" spans="1:17" ht="14.4" customHeight="1" x14ac:dyDescent="0.3">
      <c r="A358" s="526" t="s">
        <v>2244</v>
      </c>
      <c r="B358" s="527" t="s">
        <v>1849</v>
      </c>
      <c r="C358" s="527" t="s">
        <v>1825</v>
      </c>
      <c r="D358" s="527" t="s">
        <v>2187</v>
      </c>
      <c r="E358" s="527" t="s">
        <v>2188</v>
      </c>
      <c r="F358" s="531"/>
      <c r="G358" s="531"/>
      <c r="H358" s="531"/>
      <c r="I358" s="531"/>
      <c r="J358" s="531"/>
      <c r="K358" s="531"/>
      <c r="L358" s="531"/>
      <c r="M358" s="531"/>
      <c r="N358" s="531">
        <v>1</v>
      </c>
      <c r="O358" s="531">
        <v>797</v>
      </c>
      <c r="P358" s="545"/>
      <c r="Q358" s="532">
        <v>797</v>
      </c>
    </row>
    <row r="359" spans="1:17" ht="14.4" customHeight="1" x14ac:dyDescent="0.3">
      <c r="A359" s="526" t="s">
        <v>2244</v>
      </c>
      <c r="B359" s="527" t="s">
        <v>1849</v>
      </c>
      <c r="C359" s="527" t="s">
        <v>1825</v>
      </c>
      <c r="D359" s="527" t="s">
        <v>2189</v>
      </c>
      <c r="E359" s="527" t="s">
        <v>2190</v>
      </c>
      <c r="F359" s="531"/>
      <c r="G359" s="531"/>
      <c r="H359" s="531"/>
      <c r="I359" s="531"/>
      <c r="J359" s="531">
        <v>1</v>
      </c>
      <c r="K359" s="531">
        <v>5259.23</v>
      </c>
      <c r="L359" s="531">
        <v>1</v>
      </c>
      <c r="M359" s="531">
        <v>5259.23</v>
      </c>
      <c r="N359" s="531">
        <v>1</v>
      </c>
      <c r="O359" s="531">
        <v>5259.23</v>
      </c>
      <c r="P359" s="545">
        <v>1</v>
      </c>
      <c r="Q359" s="532">
        <v>5259.23</v>
      </c>
    </row>
    <row r="360" spans="1:17" ht="14.4" customHeight="1" x14ac:dyDescent="0.3">
      <c r="A360" s="526" t="s">
        <v>2244</v>
      </c>
      <c r="B360" s="527" t="s">
        <v>1849</v>
      </c>
      <c r="C360" s="527" t="s">
        <v>1825</v>
      </c>
      <c r="D360" s="527" t="s">
        <v>2066</v>
      </c>
      <c r="E360" s="527" t="s">
        <v>2067</v>
      </c>
      <c r="F360" s="531">
        <v>3</v>
      </c>
      <c r="G360" s="531">
        <v>1816.9499999999998</v>
      </c>
      <c r="H360" s="531">
        <v>1.5</v>
      </c>
      <c r="I360" s="531">
        <v>605.65</v>
      </c>
      <c r="J360" s="531">
        <v>2</v>
      </c>
      <c r="K360" s="531">
        <v>1211.3</v>
      </c>
      <c r="L360" s="531">
        <v>1</v>
      </c>
      <c r="M360" s="531">
        <v>605.65</v>
      </c>
      <c r="N360" s="531">
        <v>10</v>
      </c>
      <c r="O360" s="531">
        <v>6056.5</v>
      </c>
      <c r="P360" s="545">
        <v>5</v>
      </c>
      <c r="Q360" s="532">
        <v>605.65</v>
      </c>
    </row>
    <row r="361" spans="1:17" ht="14.4" customHeight="1" x14ac:dyDescent="0.3">
      <c r="A361" s="526" t="s">
        <v>2244</v>
      </c>
      <c r="B361" s="527" t="s">
        <v>1849</v>
      </c>
      <c r="C361" s="527" t="s">
        <v>1825</v>
      </c>
      <c r="D361" s="527" t="s">
        <v>2070</v>
      </c>
      <c r="E361" s="527" t="s">
        <v>2071</v>
      </c>
      <c r="F361" s="531"/>
      <c r="G361" s="531"/>
      <c r="H361" s="531"/>
      <c r="I361" s="531"/>
      <c r="J361" s="531">
        <v>3</v>
      </c>
      <c r="K361" s="531">
        <v>2493.48</v>
      </c>
      <c r="L361" s="531">
        <v>1</v>
      </c>
      <c r="M361" s="531">
        <v>831.16</v>
      </c>
      <c r="N361" s="531">
        <v>2</v>
      </c>
      <c r="O361" s="531">
        <v>1662.32</v>
      </c>
      <c r="P361" s="545">
        <v>0.66666666666666663</v>
      </c>
      <c r="Q361" s="532">
        <v>831.16</v>
      </c>
    </row>
    <row r="362" spans="1:17" ht="14.4" customHeight="1" x14ac:dyDescent="0.3">
      <c r="A362" s="526" t="s">
        <v>2244</v>
      </c>
      <c r="B362" s="527" t="s">
        <v>1849</v>
      </c>
      <c r="C362" s="527" t="s">
        <v>1825</v>
      </c>
      <c r="D362" s="527" t="s">
        <v>2072</v>
      </c>
      <c r="E362" s="527" t="s">
        <v>2071</v>
      </c>
      <c r="F362" s="531">
        <v>3</v>
      </c>
      <c r="G362" s="531">
        <v>2664.18</v>
      </c>
      <c r="H362" s="531">
        <v>0.33333333333333331</v>
      </c>
      <c r="I362" s="531">
        <v>888.06</v>
      </c>
      <c r="J362" s="531">
        <v>9</v>
      </c>
      <c r="K362" s="531">
        <v>7992.54</v>
      </c>
      <c r="L362" s="531">
        <v>1</v>
      </c>
      <c r="M362" s="531">
        <v>888.06</v>
      </c>
      <c r="N362" s="531">
        <v>3</v>
      </c>
      <c r="O362" s="531">
        <v>2664.18</v>
      </c>
      <c r="P362" s="545">
        <v>0.33333333333333331</v>
      </c>
      <c r="Q362" s="532">
        <v>888.06</v>
      </c>
    </row>
    <row r="363" spans="1:17" ht="14.4" customHeight="1" x14ac:dyDescent="0.3">
      <c r="A363" s="526" t="s">
        <v>2244</v>
      </c>
      <c r="B363" s="527" t="s">
        <v>1849</v>
      </c>
      <c r="C363" s="527" t="s">
        <v>1825</v>
      </c>
      <c r="D363" s="527" t="s">
        <v>2073</v>
      </c>
      <c r="E363" s="527" t="s">
        <v>2074</v>
      </c>
      <c r="F363" s="531">
        <v>3</v>
      </c>
      <c r="G363" s="531">
        <v>2664.18</v>
      </c>
      <c r="H363" s="531"/>
      <c r="I363" s="531">
        <v>888.06</v>
      </c>
      <c r="J363" s="531"/>
      <c r="K363" s="531"/>
      <c r="L363" s="531"/>
      <c r="M363" s="531"/>
      <c r="N363" s="531"/>
      <c r="O363" s="531"/>
      <c r="P363" s="545"/>
      <c r="Q363" s="532"/>
    </row>
    <row r="364" spans="1:17" ht="14.4" customHeight="1" x14ac:dyDescent="0.3">
      <c r="A364" s="526" t="s">
        <v>2244</v>
      </c>
      <c r="B364" s="527" t="s">
        <v>1849</v>
      </c>
      <c r="C364" s="527" t="s">
        <v>1825</v>
      </c>
      <c r="D364" s="527" t="s">
        <v>2075</v>
      </c>
      <c r="E364" s="527" t="s">
        <v>2076</v>
      </c>
      <c r="F364" s="531">
        <v>1</v>
      </c>
      <c r="G364" s="531">
        <v>831.16</v>
      </c>
      <c r="H364" s="531"/>
      <c r="I364" s="531">
        <v>831.16</v>
      </c>
      <c r="J364" s="531"/>
      <c r="K364" s="531"/>
      <c r="L364" s="531"/>
      <c r="M364" s="531"/>
      <c r="N364" s="531">
        <v>1</v>
      </c>
      <c r="O364" s="531">
        <v>831.16</v>
      </c>
      <c r="P364" s="545"/>
      <c r="Q364" s="532">
        <v>831.16</v>
      </c>
    </row>
    <row r="365" spans="1:17" ht="14.4" customHeight="1" x14ac:dyDescent="0.3">
      <c r="A365" s="526" t="s">
        <v>2244</v>
      </c>
      <c r="B365" s="527" t="s">
        <v>1849</v>
      </c>
      <c r="C365" s="527" t="s">
        <v>1825</v>
      </c>
      <c r="D365" s="527" t="s">
        <v>2077</v>
      </c>
      <c r="E365" s="527" t="s">
        <v>2078</v>
      </c>
      <c r="F365" s="531">
        <v>25</v>
      </c>
      <c r="G365" s="531">
        <v>32803.5</v>
      </c>
      <c r="H365" s="531">
        <v>1.3157894736842106</v>
      </c>
      <c r="I365" s="531">
        <v>1312.14</v>
      </c>
      <c r="J365" s="531">
        <v>19</v>
      </c>
      <c r="K365" s="531">
        <v>24930.66</v>
      </c>
      <c r="L365" s="531">
        <v>1</v>
      </c>
      <c r="M365" s="531">
        <v>1312.14</v>
      </c>
      <c r="N365" s="531">
        <v>18</v>
      </c>
      <c r="O365" s="531">
        <v>23618.519999999997</v>
      </c>
      <c r="P365" s="545">
        <v>0.94736842105263142</v>
      </c>
      <c r="Q365" s="532">
        <v>1312.1399999999999</v>
      </c>
    </row>
    <row r="366" spans="1:17" ht="14.4" customHeight="1" x14ac:dyDescent="0.3">
      <c r="A366" s="526" t="s">
        <v>2244</v>
      </c>
      <c r="B366" s="527" t="s">
        <v>1849</v>
      </c>
      <c r="C366" s="527" t="s">
        <v>1825</v>
      </c>
      <c r="D366" s="527" t="s">
        <v>2222</v>
      </c>
      <c r="E366" s="527" t="s">
        <v>2223</v>
      </c>
      <c r="F366" s="531"/>
      <c r="G366" s="531"/>
      <c r="H366" s="531"/>
      <c r="I366" s="531"/>
      <c r="J366" s="531"/>
      <c r="K366" s="531"/>
      <c r="L366" s="531"/>
      <c r="M366" s="531"/>
      <c r="N366" s="531">
        <v>1</v>
      </c>
      <c r="O366" s="531">
        <v>3644.58</v>
      </c>
      <c r="P366" s="545"/>
      <c r="Q366" s="532">
        <v>3644.58</v>
      </c>
    </row>
    <row r="367" spans="1:17" ht="14.4" customHeight="1" x14ac:dyDescent="0.3">
      <c r="A367" s="526" t="s">
        <v>2244</v>
      </c>
      <c r="B367" s="527" t="s">
        <v>1849</v>
      </c>
      <c r="C367" s="527" t="s">
        <v>1825</v>
      </c>
      <c r="D367" s="527" t="s">
        <v>2079</v>
      </c>
      <c r="E367" s="527" t="s">
        <v>2080</v>
      </c>
      <c r="F367" s="531">
        <v>30</v>
      </c>
      <c r="G367" s="531">
        <v>34389.9</v>
      </c>
      <c r="H367" s="531">
        <v>1.3636363636363635</v>
      </c>
      <c r="I367" s="531">
        <v>1146.3300000000002</v>
      </c>
      <c r="J367" s="531">
        <v>22</v>
      </c>
      <c r="K367" s="531">
        <v>25219.260000000002</v>
      </c>
      <c r="L367" s="531">
        <v>1</v>
      </c>
      <c r="M367" s="531">
        <v>1146.3300000000002</v>
      </c>
      <c r="N367" s="531">
        <v>20</v>
      </c>
      <c r="O367" s="531">
        <v>22926.6</v>
      </c>
      <c r="P367" s="545">
        <v>0.90909090909090895</v>
      </c>
      <c r="Q367" s="532">
        <v>1146.33</v>
      </c>
    </row>
    <row r="368" spans="1:17" ht="14.4" customHeight="1" x14ac:dyDescent="0.3">
      <c r="A368" s="526" t="s">
        <v>2244</v>
      </c>
      <c r="B368" s="527" t="s">
        <v>1849</v>
      </c>
      <c r="C368" s="527" t="s">
        <v>1825</v>
      </c>
      <c r="D368" s="527" t="s">
        <v>2081</v>
      </c>
      <c r="E368" s="527" t="s">
        <v>2082</v>
      </c>
      <c r="F368" s="531">
        <v>2</v>
      </c>
      <c r="G368" s="531">
        <v>718.2</v>
      </c>
      <c r="H368" s="531">
        <v>2</v>
      </c>
      <c r="I368" s="531">
        <v>359.1</v>
      </c>
      <c r="J368" s="531">
        <v>1</v>
      </c>
      <c r="K368" s="531">
        <v>359.1</v>
      </c>
      <c r="L368" s="531">
        <v>1</v>
      </c>
      <c r="M368" s="531">
        <v>359.1</v>
      </c>
      <c r="N368" s="531">
        <v>2</v>
      </c>
      <c r="O368" s="531">
        <v>718.2</v>
      </c>
      <c r="P368" s="545">
        <v>2</v>
      </c>
      <c r="Q368" s="532">
        <v>359.1</v>
      </c>
    </row>
    <row r="369" spans="1:17" ht="14.4" customHeight="1" x14ac:dyDescent="0.3">
      <c r="A369" s="526" t="s">
        <v>2244</v>
      </c>
      <c r="B369" s="527" t="s">
        <v>1849</v>
      </c>
      <c r="C369" s="527" t="s">
        <v>1825</v>
      </c>
      <c r="D369" s="527" t="s">
        <v>1826</v>
      </c>
      <c r="E369" s="527" t="s">
        <v>1827</v>
      </c>
      <c r="F369" s="531">
        <v>1</v>
      </c>
      <c r="G369" s="531">
        <v>893.9</v>
      </c>
      <c r="H369" s="531">
        <v>1</v>
      </c>
      <c r="I369" s="531">
        <v>893.9</v>
      </c>
      <c r="J369" s="531">
        <v>1</v>
      </c>
      <c r="K369" s="531">
        <v>893.9</v>
      </c>
      <c r="L369" s="531">
        <v>1</v>
      </c>
      <c r="M369" s="531">
        <v>893.9</v>
      </c>
      <c r="N369" s="531">
        <v>4</v>
      </c>
      <c r="O369" s="531">
        <v>3575.6</v>
      </c>
      <c r="P369" s="545">
        <v>4</v>
      </c>
      <c r="Q369" s="532">
        <v>893.9</v>
      </c>
    </row>
    <row r="370" spans="1:17" ht="14.4" customHeight="1" x14ac:dyDescent="0.3">
      <c r="A370" s="526" t="s">
        <v>2244</v>
      </c>
      <c r="B370" s="527" t="s">
        <v>1849</v>
      </c>
      <c r="C370" s="527" t="s">
        <v>1825</v>
      </c>
      <c r="D370" s="527" t="s">
        <v>1877</v>
      </c>
      <c r="E370" s="527" t="s">
        <v>1878</v>
      </c>
      <c r="F370" s="531"/>
      <c r="G370" s="531"/>
      <c r="H370" s="531"/>
      <c r="I370" s="531"/>
      <c r="J370" s="531">
        <v>1</v>
      </c>
      <c r="K370" s="531">
        <v>893.9</v>
      </c>
      <c r="L370" s="531">
        <v>1</v>
      </c>
      <c r="M370" s="531">
        <v>893.9</v>
      </c>
      <c r="N370" s="531">
        <v>1</v>
      </c>
      <c r="O370" s="531">
        <v>893.9</v>
      </c>
      <c r="P370" s="545">
        <v>1</v>
      </c>
      <c r="Q370" s="532">
        <v>893.9</v>
      </c>
    </row>
    <row r="371" spans="1:17" ht="14.4" customHeight="1" x14ac:dyDescent="0.3">
      <c r="A371" s="526" t="s">
        <v>2244</v>
      </c>
      <c r="B371" s="527" t="s">
        <v>1849</v>
      </c>
      <c r="C371" s="527" t="s">
        <v>1825</v>
      </c>
      <c r="D371" s="527" t="s">
        <v>1828</v>
      </c>
      <c r="E371" s="527" t="s">
        <v>1829</v>
      </c>
      <c r="F371" s="531">
        <v>1</v>
      </c>
      <c r="G371" s="531">
        <v>893.9</v>
      </c>
      <c r="H371" s="531"/>
      <c r="I371" s="531">
        <v>893.9</v>
      </c>
      <c r="J371" s="531"/>
      <c r="K371" s="531"/>
      <c r="L371" s="531"/>
      <c r="M371" s="531"/>
      <c r="N371" s="531"/>
      <c r="O371" s="531"/>
      <c r="P371" s="545"/>
      <c r="Q371" s="532"/>
    </row>
    <row r="372" spans="1:17" ht="14.4" customHeight="1" x14ac:dyDescent="0.3">
      <c r="A372" s="526" t="s">
        <v>2244</v>
      </c>
      <c r="B372" s="527" t="s">
        <v>1849</v>
      </c>
      <c r="C372" s="527" t="s">
        <v>1825</v>
      </c>
      <c r="D372" s="527" t="s">
        <v>2083</v>
      </c>
      <c r="E372" s="527" t="s">
        <v>2084</v>
      </c>
      <c r="F372" s="531"/>
      <c r="G372" s="531"/>
      <c r="H372" s="531"/>
      <c r="I372" s="531"/>
      <c r="J372" s="531">
        <v>1</v>
      </c>
      <c r="K372" s="531">
        <v>16831.689999999999</v>
      </c>
      <c r="L372" s="531">
        <v>1</v>
      </c>
      <c r="M372" s="531">
        <v>16831.689999999999</v>
      </c>
      <c r="N372" s="531">
        <v>1</v>
      </c>
      <c r="O372" s="531">
        <v>16831.689999999999</v>
      </c>
      <c r="P372" s="545">
        <v>1</v>
      </c>
      <c r="Q372" s="532">
        <v>16831.689999999999</v>
      </c>
    </row>
    <row r="373" spans="1:17" ht="14.4" customHeight="1" x14ac:dyDescent="0.3">
      <c r="A373" s="526" t="s">
        <v>2244</v>
      </c>
      <c r="B373" s="527" t="s">
        <v>1849</v>
      </c>
      <c r="C373" s="527" t="s">
        <v>1825</v>
      </c>
      <c r="D373" s="527" t="s">
        <v>2085</v>
      </c>
      <c r="E373" s="527" t="s">
        <v>2086</v>
      </c>
      <c r="F373" s="531"/>
      <c r="G373" s="531"/>
      <c r="H373" s="531"/>
      <c r="I373" s="531"/>
      <c r="J373" s="531">
        <v>1</v>
      </c>
      <c r="K373" s="531">
        <v>6587.13</v>
      </c>
      <c r="L373" s="531">
        <v>1</v>
      </c>
      <c r="M373" s="531">
        <v>6587.13</v>
      </c>
      <c r="N373" s="531">
        <v>1</v>
      </c>
      <c r="O373" s="531">
        <v>6587.13</v>
      </c>
      <c r="P373" s="545">
        <v>1</v>
      </c>
      <c r="Q373" s="532">
        <v>6587.13</v>
      </c>
    </row>
    <row r="374" spans="1:17" ht="14.4" customHeight="1" x14ac:dyDescent="0.3">
      <c r="A374" s="526" t="s">
        <v>2244</v>
      </c>
      <c r="B374" s="527" t="s">
        <v>1849</v>
      </c>
      <c r="C374" s="527" t="s">
        <v>1825</v>
      </c>
      <c r="D374" s="527" t="s">
        <v>1879</v>
      </c>
      <c r="E374" s="527" t="s">
        <v>1880</v>
      </c>
      <c r="F374" s="531">
        <v>6</v>
      </c>
      <c r="G374" s="531">
        <v>11049.72</v>
      </c>
      <c r="H374" s="531">
        <v>0.66666666666666674</v>
      </c>
      <c r="I374" s="531">
        <v>1841.62</v>
      </c>
      <c r="J374" s="531">
        <v>9</v>
      </c>
      <c r="K374" s="531">
        <v>16574.579999999998</v>
      </c>
      <c r="L374" s="531">
        <v>1</v>
      </c>
      <c r="M374" s="531">
        <v>1841.62</v>
      </c>
      <c r="N374" s="531">
        <v>18</v>
      </c>
      <c r="O374" s="531">
        <v>33149.159999999996</v>
      </c>
      <c r="P374" s="545">
        <v>2</v>
      </c>
      <c r="Q374" s="532">
        <v>1841.62</v>
      </c>
    </row>
    <row r="375" spans="1:17" ht="14.4" customHeight="1" x14ac:dyDescent="0.3">
      <c r="A375" s="526" t="s">
        <v>2244</v>
      </c>
      <c r="B375" s="527" t="s">
        <v>1849</v>
      </c>
      <c r="C375" s="527" t="s">
        <v>1825</v>
      </c>
      <c r="D375" s="527" t="s">
        <v>2245</v>
      </c>
      <c r="E375" s="527" t="s">
        <v>2246</v>
      </c>
      <c r="F375" s="531">
        <v>2</v>
      </c>
      <c r="G375" s="531">
        <v>38492.620000000003</v>
      </c>
      <c r="H375" s="531">
        <v>1.9081257125861302</v>
      </c>
      <c r="I375" s="531">
        <v>19246.310000000001</v>
      </c>
      <c r="J375" s="531">
        <v>1</v>
      </c>
      <c r="K375" s="531">
        <v>20173</v>
      </c>
      <c r="L375" s="531">
        <v>1</v>
      </c>
      <c r="M375" s="531">
        <v>20173</v>
      </c>
      <c r="N375" s="531">
        <v>1</v>
      </c>
      <c r="O375" s="531">
        <v>20173</v>
      </c>
      <c r="P375" s="545">
        <v>1</v>
      </c>
      <c r="Q375" s="532">
        <v>20173</v>
      </c>
    </row>
    <row r="376" spans="1:17" ht="14.4" customHeight="1" x14ac:dyDescent="0.3">
      <c r="A376" s="526" t="s">
        <v>2244</v>
      </c>
      <c r="B376" s="527" t="s">
        <v>1849</v>
      </c>
      <c r="C376" s="527" t="s">
        <v>1825</v>
      </c>
      <c r="D376" s="527" t="s">
        <v>2089</v>
      </c>
      <c r="E376" s="527" t="s">
        <v>2090</v>
      </c>
      <c r="F376" s="531"/>
      <c r="G376" s="531"/>
      <c r="H376" s="531"/>
      <c r="I376" s="531"/>
      <c r="J376" s="531">
        <v>1</v>
      </c>
      <c r="K376" s="531">
        <v>16719</v>
      </c>
      <c r="L376" s="531">
        <v>1</v>
      </c>
      <c r="M376" s="531">
        <v>16719</v>
      </c>
      <c r="N376" s="531">
        <v>2</v>
      </c>
      <c r="O376" s="531">
        <v>33438</v>
      </c>
      <c r="P376" s="545">
        <v>2</v>
      </c>
      <c r="Q376" s="532">
        <v>16719</v>
      </c>
    </row>
    <row r="377" spans="1:17" ht="14.4" customHeight="1" x14ac:dyDescent="0.3">
      <c r="A377" s="526" t="s">
        <v>2244</v>
      </c>
      <c r="B377" s="527" t="s">
        <v>1849</v>
      </c>
      <c r="C377" s="527" t="s">
        <v>1825</v>
      </c>
      <c r="D377" s="527" t="s">
        <v>2247</v>
      </c>
      <c r="E377" s="527" t="s">
        <v>2248</v>
      </c>
      <c r="F377" s="531"/>
      <c r="G377" s="531"/>
      <c r="H377" s="531"/>
      <c r="I377" s="531"/>
      <c r="J377" s="531">
        <v>1</v>
      </c>
      <c r="K377" s="531">
        <v>76433</v>
      </c>
      <c r="L377" s="531">
        <v>1</v>
      </c>
      <c r="M377" s="531">
        <v>76433</v>
      </c>
      <c r="N377" s="531"/>
      <c r="O377" s="531"/>
      <c r="P377" s="545"/>
      <c r="Q377" s="532"/>
    </row>
    <row r="378" spans="1:17" ht="14.4" customHeight="1" x14ac:dyDescent="0.3">
      <c r="A378" s="526" t="s">
        <v>2244</v>
      </c>
      <c r="B378" s="527" t="s">
        <v>1849</v>
      </c>
      <c r="C378" s="527" t="s">
        <v>1825</v>
      </c>
      <c r="D378" s="527" t="s">
        <v>2249</v>
      </c>
      <c r="E378" s="527" t="s">
        <v>2250</v>
      </c>
      <c r="F378" s="531">
        <v>3</v>
      </c>
      <c r="G378" s="531">
        <v>79499.460000000006</v>
      </c>
      <c r="H378" s="531">
        <v>1.429178082191781</v>
      </c>
      <c r="I378" s="531">
        <v>26499.820000000003</v>
      </c>
      <c r="J378" s="531">
        <v>2</v>
      </c>
      <c r="K378" s="531">
        <v>55626</v>
      </c>
      <c r="L378" s="531">
        <v>1</v>
      </c>
      <c r="M378" s="531">
        <v>27813</v>
      </c>
      <c r="N378" s="531"/>
      <c r="O378" s="531"/>
      <c r="P378" s="545"/>
      <c r="Q378" s="532"/>
    </row>
    <row r="379" spans="1:17" ht="14.4" customHeight="1" x14ac:dyDescent="0.3">
      <c r="A379" s="526" t="s">
        <v>2244</v>
      </c>
      <c r="B379" s="527" t="s">
        <v>1849</v>
      </c>
      <c r="C379" s="527" t="s">
        <v>1825</v>
      </c>
      <c r="D379" s="527" t="s">
        <v>2095</v>
      </c>
      <c r="E379" s="527" t="s">
        <v>2096</v>
      </c>
      <c r="F379" s="531"/>
      <c r="G379" s="531"/>
      <c r="H379" s="531"/>
      <c r="I379" s="531"/>
      <c r="J379" s="531"/>
      <c r="K379" s="531"/>
      <c r="L379" s="531"/>
      <c r="M379" s="531"/>
      <c r="N379" s="531">
        <v>2</v>
      </c>
      <c r="O379" s="531">
        <v>8720</v>
      </c>
      <c r="P379" s="545"/>
      <c r="Q379" s="532">
        <v>4360</v>
      </c>
    </row>
    <row r="380" spans="1:17" ht="14.4" customHeight="1" x14ac:dyDescent="0.3">
      <c r="A380" s="526" t="s">
        <v>2244</v>
      </c>
      <c r="B380" s="527" t="s">
        <v>1849</v>
      </c>
      <c r="C380" s="527" t="s">
        <v>1825</v>
      </c>
      <c r="D380" s="527" t="s">
        <v>2097</v>
      </c>
      <c r="E380" s="527" t="s">
        <v>2098</v>
      </c>
      <c r="F380" s="531"/>
      <c r="G380" s="531"/>
      <c r="H380" s="531"/>
      <c r="I380" s="531"/>
      <c r="J380" s="531"/>
      <c r="K380" s="531"/>
      <c r="L380" s="531"/>
      <c r="M380" s="531"/>
      <c r="N380" s="531">
        <v>1</v>
      </c>
      <c r="O380" s="531">
        <v>3106.5</v>
      </c>
      <c r="P380" s="545"/>
      <c r="Q380" s="532">
        <v>3106.5</v>
      </c>
    </row>
    <row r="381" spans="1:17" ht="14.4" customHeight="1" x14ac:dyDescent="0.3">
      <c r="A381" s="526" t="s">
        <v>2244</v>
      </c>
      <c r="B381" s="527" t="s">
        <v>1849</v>
      </c>
      <c r="C381" s="527" t="s">
        <v>1825</v>
      </c>
      <c r="D381" s="527" t="s">
        <v>2099</v>
      </c>
      <c r="E381" s="527" t="s">
        <v>2100</v>
      </c>
      <c r="F381" s="531">
        <v>2</v>
      </c>
      <c r="G381" s="531">
        <v>761.72</v>
      </c>
      <c r="H381" s="531">
        <v>2</v>
      </c>
      <c r="I381" s="531">
        <v>380.86</v>
      </c>
      <c r="J381" s="531">
        <v>1</v>
      </c>
      <c r="K381" s="531">
        <v>380.86</v>
      </c>
      <c r="L381" s="531">
        <v>1</v>
      </c>
      <c r="M381" s="531">
        <v>380.86</v>
      </c>
      <c r="N381" s="531">
        <v>1</v>
      </c>
      <c r="O381" s="531">
        <v>380.86</v>
      </c>
      <c r="P381" s="545">
        <v>1</v>
      </c>
      <c r="Q381" s="532">
        <v>380.86</v>
      </c>
    </row>
    <row r="382" spans="1:17" ht="14.4" customHeight="1" x14ac:dyDescent="0.3">
      <c r="A382" s="526" t="s">
        <v>2244</v>
      </c>
      <c r="B382" s="527" t="s">
        <v>1849</v>
      </c>
      <c r="C382" s="527" t="s">
        <v>1825</v>
      </c>
      <c r="D382" s="527" t="s">
        <v>2230</v>
      </c>
      <c r="E382" s="527" t="s">
        <v>2231</v>
      </c>
      <c r="F382" s="531"/>
      <c r="G382" s="531"/>
      <c r="H382" s="531"/>
      <c r="I382" s="531"/>
      <c r="J382" s="531">
        <v>2</v>
      </c>
      <c r="K382" s="531">
        <v>2170.4</v>
      </c>
      <c r="L382" s="531">
        <v>1</v>
      </c>
      <c r="M382" s="531">
        <v>1085.2</v>
      </c>
      <c r="N382" s="531"/>
      <c r="O382" s="531"/>
      <c r="P382" s="545"/>
      <c r="Q382" s="532"/>
    </row>
    <row r="383" spans="1:17" ht="14.4" customHeight="1" x14ac:dyDescent="0.3">
      <c r="A383" s="526" t="s">
        <v>2244</v>
      </c>
      <c r="B383" s="527" t="s">
        <v>1849</v>
      </c>
      <c r="C383" s="527" t="s">
        <v>1825</v>
      </c>
      <c r="D383" s="527" t="s">
        <v>2251</v>
      </c>
      <c r="E383" s="527" t="s">
        <v>2252</v>
      </c>
      <c r="F383" s="531">
        <v>1</v>
      </c>
      <c r="G383" s="531">
        <v>13465.47</v>
      </c>
      <c r="H383" s="531">
        <v>0.33333333333333331</v>
      </c>
      <c r="I383" s="531">
        <v>13465.47</v>
      </c>
      <c r="J383" s="531">
        <v>3</v>
      </c>
      <c r="K383" s="531">
        <v>40396.410000000003</v>
      </c>
      <c r="L383" s="531">
        <v>1</v>
      </c>
      <c r="M383" s="531">
        <v>13465.470000000001</v>
      </c>
      <c r="N383" s="531"/>
      <c r="O383" s="531"/>
      <c r="P383" s="545"/>
      <c r="Q383" s="532"/>
    </row>
    <row r="384" spans="1:17" ht="14.4" customHeight="1" x14ac:dyDescent="0.3">
      <c r="A384" s="526" t="s">
        <v>2244</v>
      </c>
      <c r="B384" s="527" t="s">
        <v>1849</v>
      </c>
      <c r="C384" s="527" t="s">
        <v>1825</v>
      </c>
      <c r="D384" s="527" t="s">
        <v>2253</v>
      </c>
      <c r="E384" s="527" t="s">
        <v>2254</v>
      </c>
      <c r="F384" s="531">
        <v>1</v>
      </c>
      <c r="G384" s="531">
        <v>11015.5</v>
      </c>
      <c r="H384" s="531"/>
      <c r="I384" s="531">
        <v>11015.5</v>
      </c>
      <c r="J384" s="531"/>
      <c r="K384" s="531"/>
      <c r="L384" s="531"/>
      <c r="M384" s="531"/>
      <c r="N384" s="531"/>
      <c r="O384" s="531"/>
      <c r="P384" s="545"/>
      <c r="Q384" s="532"/>
    </row>
    <row r="385" spans="1:17" ht="14.4" customHeight="1" x14ac:dyDescent="0.3">
      <c r="A385" s="526" t="s">
        <v>2244</v>
      </c>
      <c r="B385" s="527" t="s">
        <v>1849</v>
      </c>
      <c r="C385" s="527" t="s">
        <v>1825</v>
      </c>
      <c r="D385" s="527" t="s">
        <v>2103</v>
      </c>
      <c r="E385" s="527" t="s">
        <v>2104</v>
      </c>
      <c r="F385" s="531">
        <v>1</v>
      </c>
      <c r="G385" s="531">
        <v>25888.05</v>
      </c>
      <c r="H385" s="531"/>
      <c r="I385" s="531">
        <v>25888.05</v>
      </c>
      <c r="J385" s="531"/>
      <c r="K385" s="531"/>
      <c r="L385" s="531"/>
      <c r="M385" s="531"/>
      <c r="N385" s="531"/>
      <c r="O385" s="531"/>
      <c r="P385" s="545"/>
      <c r="Q385" s="532"/>
    </row>
    <row r="386" spans="1:17" ht="14.4" customHeight="1" x14ac:dyDescent="0.3">
      <c r="A386" s="526" t="s">
        <v>2244</v>
      </c>
      <c r="B386" s="527" t="s">
        <v>1849</v>
      </c>
      <c r="C386" s="527" t="s">
        <v>1825</v>
      </c>
      <c r="D386" s="527" t="s">
        <v>2105</v>
      </c>
      <c r="E386" s="527" t="s">
        <v>2106</v>
      </c>
      <c r="F386" s="531"/>
      <c r="G386" s="531"/>
      <c r="H386" s="531"/>
      <c r="I386" s="531"/>
      <c r="J386" s="531"/>
      <c r="K386" s="531"/>
      <c r="L386" s="531"/>
      <c r="M386" s="531"/>
      <c r="N386" s="531">
        <v>1</v>
      </c>
      <c r="O386" s="531">
        <v>17527.810000000001</v>
      </c>
      <c r="P386" s="545"/>
      <c r="Q386" s="532">
        <v>17527.810000000001</v>
      </c>
    </row>
    <row r="387" spans="1:17" ht="14.4" customHeight="1" x14ac:dyDescent="0.3">
      <c r="A387" s="526" t="s">
        <v>2244</v>
      </c>
      <c r="B387" s="527" t="s">
        <v>1849</v>
      </c>
      <c r="C387" s="527" t="s">
        <v>1825</v>
      </c>
      <c r="D387" s="527" t="s">
        <v>2255</v>
      </c>
      <c r="E387" s="527" t="s">
        <v>2256</v>
      </c>
      <c r="F387" s="531"/>
      <c r="G387" s="531"/>
      <c r="H387" s="531"/>
      <c r="I387" s="531"/>
      <c r="J387" s="531">
        <v>1</v>
      </c>
      <c r="K387" s="531">
        <v>38997.620000000003</v>
      </c>
      <c r="L387" s="531">
        <v>1</v>
      </c>
      <c r="M387" s="531">
        <v>38997.620000000003</v>
      </c>
      <c r="N387" s="531"/>
      <c r="O387" s="531"/>
      <c r="P387" s="545"/>
      <c r="Q387" s="532"/>
    </row>
    <row r="388" spans="1:17" ht="14.4" customHeight="1" x14ac:dyDescent="0.3">
      <c r="A388" s="526" t="s">
        <v>2244</v>
      </c>
      <c r="B388" s="527" t="s">
        <v>1849</v>
      </c>
      <c r="C388" s="527" t="s">
        <v>1825</v>
      </c>
      <c r="D388" s="527" t="s">
        <v>2107</v>
      </c>
      <c r="E388" s="527" t="s">
        <v>2108</v>
      </c>
      <c r="F388" s="531"/>
      <c r="G388" s="531"/>
      <c r="H388" s="531"/>
      <c r="I388" s="531"/>
      <c r="J388" s="531"/>
      <c r="K388" s="531"/>
      <c r="L388" s="531"/>
      <c r="M388" s="531"/>
      <c r="N388" s="531">
        <v>2</v>
      </c>
      <c r="O388" s="531">
        <v>620</v>
      </c>
      <c r="P388" s="545"/>
      <c r="Q388" s="532">
        <v>310</v>
      </c>
    </row>
    <row r="389" spans="1:17" ht="14.4" customHeight="1" x14ac:dyDescent="0.3">
      <c r="A389" s="526" t="s">
        <v>2244</v>
      </c>
      <c r="B389" s="527" t="s">
        <v>1849</v>
      </c>
      <c r="C389" s="527" t="s">
        <v>1825</v>
      </c>
      <c r="D389" s="527" t="s">
        <v>2113</v>
      </c>
      <c r="E389" s="527" t="s">
        <v>2114</v>
      </c>
      <c r="F389" s="531"/>
      <c r="G389" s="531"/>
      <c r="H389" s="531"/>
      <c r="I389" s="531"/>
      <c r="J389" s="531">
        <v>20</v>
      </c>
      <c r="K389" s="531">
        <v>378000</v>
      </c>
      <c r="L389" s="531">
        <v>1</v>
      </c>
      <c r="M389" s="531">
        <v>18900</v>
      </c>
      <c r="N389" s="531">
        <v>8</v>
      </c>
      <c r="O389" s="531">
        <v>151200</v>
      </c>
      <c r="P389" s="545">
        <v>0.4</v>
      </c>
      <c r="Q389" s="532">
        <v>18900</v>
      </c>
    </row>
    <row r="390" spans="1:17" ht="14.4" customHeight="1" x14ac:dyDescent="0.3">
      <c r="A390" s="526" t="s">
        <v>2244</v>
      </c>
      <c r="B390" s="527" t="s">
        <v>1849</v>
      </c>
      <c r="C390" s="527" t="s">
        <v>1825</v>
      </c>
      <c r="D390" s="527" t="s">
        <v>2257</v>
      </c>
      <c r="E390" s="527" t="s">
        <v>2258</v>
      </c>
      <c r="F390" s="531"/>
      <c r="G390" s="531"/>
      <c r="H390" s="531"/>
      <c r="I390" s="531"/>
      <c r="J390" s="531">
        <v>1</v>
      </c>
      <c r="K390" s="531">
        <v>3420</v>
      </c>
      <c r="L390" s="531">
        <v>1</v>
      </c>
      <c r="M390" s="531">
        <v>3420</v>
      </c>
      <c r="N390" s="531"/>
      <c r="O390" s="531"/>
      <c r="P390" s="545"/>
      <c r="Q390" s="532"/>
    </row>
    <row r="391" spans="1:17" ht="14.4" customHeight="1" x14ac:dyDescent="0.3">
      <c r="A391" s="526" t="s">
        <v>2244</v>
      </c>
      <c r="B391" s="527" t="s">
        <v>1849</v>
      </c>
      <c r="C391" s="527" t="s">
        <v>1825</v>
      </c>
      <c r="D391" s="527" t="s">
        <v>2259</v>
      </c>
      <c r="E391" s="527" t="s">
        <v>2260</v>
      </c>
      <c r="F391" s="531"/>
      <c r="G391" s="531"/>
      <c r="H391" s="531"/>
      <c r="I391" s="531"/>
      <c r="J391" s="531"/>
      <c r="K391" s="531"/>
      <c r="L391" s="531"/>
      <c r="M391" s="531"/>
      <c r="N391" s="531">
        <v>1</v>
      </c>
      <c r="O391" s="531">
        <v>952.21</v>
      </c>
      <c r="P391" s="545"/>
      <c r="Q391" s="532">
        <v>952.21</v>
      </c>
    </row>
    <row r="392" spans="1:17" ht="14.4" customHeight="1" x14ac:dyDescent="0.3">
      <c r="A392" s="526" t="s">
        <v>2244</v>
      </c>
      <c r="B392" s="527" t="s">
        <v>1849</v>
      </c>
      <c r="C392" s="527" t="s">
        <v>1825</v>
      </c>
      <c r="D392" s="527" t="s">
        <v>2117</v>
      </c>
      <c r="E392" s="527" t="s">
        <v>2118</v>
      </c>
      <c r="F392" s="531"/>
      <c r="G392" s="531"/>
      <c r="H392" s="531"/>
      <c r="I392" s="531"/>
      <c r="J392" s="531"/>
      <c r="K392" s="531"/>
      <c r="L392" s="531"/>
      <c r="M392" s="531"/>
      <c r="N392" s="531">
        <v>5</v>
      </c>
      <c r="O392" s="531">
        <v>44301.95</v>
      </c>
      <c r="P392" s="545"/>
      <c r="Q392" s="532">
        <v>8860.39</v>
      </c>
    </row>
    <row r="393" spans="1:17" ht="14.4" customHeight="1" x14ac:dyDescent="0.3">
      <c r="A393" s="526" t="s">
        <v>2244</v>
      </c>
      <c r="B393" s="527" t="s">
        <v>1849</v>
      </c>
      <c r="C393" s="527" t="s">
        <v>1825</v>
      </c>
      <c r="D393" s="527" t="s">
        <v>2261</v>
      </c>
      <c r="E393" s="527" t="s">
        <v>2262</v>
      </c>
      <c r="F393" s="531"/>
      <c r="G393" s="531"/>
      <c r="H393" s="531"/>
      <c r="I393" s="531"/>
      <c r="J393" s="531"/>
      <c r="K393" s="531"/>
      <c r="L393" s="531"/>
      <c r="M393" s="531"/>
      <c r="N393" s="531">
        <v>1</v>
      </c>
      <c r="O393" s="531">
        <v>41454.550000000003</v>
      </c>
      <c r="P393" s="545"/>
      <c r="Q393" s="532">
        <v>41454.550000000003</v>
      </c>
    </row>
    <row r="394" spans="1:17" ht="14.4" customHeight="1" x14ac:dyDescent="0.3">
      <c r="A394" s="526" t="s">
        <v>2244</v>
      </c>
      <c r="B394" s="527" t="s">
        <v>1849</v>
      </c>
      <c r="C394" s="527" t="s">
        <v>1832</v>
      </c>
      <c r="D394" s="527" t="s">
        <v>1893</v>
      </c>
      <c r="E394" s="527" t="s">
        <v>1894</v>
      </c>
      <c r="F394" s="531"/>
      <c r="G394" s="531"/>
      <c r="H394" s="531"/>
      <c r="I394" s="531"/>
      <c r="J394" s="531">
        <v>1</v>
      </c>
      <c r="K394" s="531">
        <v>155</v>
      </c>
      <c r="L394" s="531">
        <v>1</v>
      </c>
      <c r="M394" s="531">
        <v>155</v>
      </c>
      <c r="N394" s="531">
        <v>1</v>
      </c>
      <c r="O394" s="531">
        <v>155</v>
      </c>
      <c r="P394" s="545">
        <v>1</v>
      </c>
      <c r="Q394" s="532">
        <v>155</v>
      </c>
    </row>
    <row r="395" spans="1:17" ht="14.4" customHeight="1" x14ac:dyDescent="0.3">
      <c r="A395" s="526" t="s">
        <v>2244</v>
      </c>
      <c r="B395" s="527" t="s">
        <v>1849</v>
      </c>
      <c r="C395" s="527" t="s">
        <v>1832</v>
      </c>
      <c r="D395" s="527" t="s">
        <v>1895</v>
      </c>
      <c r="E395" s="527" t="s">
        <v>1896</v>
      </c>
      <c r="F395" s="531">
        <v>4</v>
      </c>
      <c r="G395" s="531">
        <v>732</v>
      </c>
      <c r="H395" s="531"/>
      <c r="I395" s="531">
        <v>183</v>
      </c>
      <c r="J395" s="531"/>
      <c r="K395" s="531"/>
      <c r="L395" s="531"/>
      <c r="M395" s="531"/>
      <c r="N395" s="531">
        <v>2</v>
      </c>
      <c r="O395" s="531">
        <v>374</v>
      </c>
      <c r="P395" s="545"/>
      <c r="Q395" s="532">
        <v>187</v>
      </c>
    </row>
    <row r="396" spans="1:17" ht="14.4" customHeight="1" x14ac:dyDescent="0.3">
      <c r="A396" s="526" t="s">
        <v>2244</v>
      </c>
      <c r="B396" s="527" t="s">
        <v>1849</v>
      </c>
      <c r="C396" s="527" t="s">
        <v>1832</v>
      </c>
      <c r="D396" s="527" t="s">
        <v>1897</v>
      </c>
      <c r="E396" s="527" t="s">
        <v>1898</v>
      </c>
      <c r="F396" s="531">
        <v>4</v>
      </c>
      <c r="G396" s="531">
        <v>500</v>
      </c>
      <c r="H396" s="531">
        <v>3.90625</v>
      </c>
      <c r="I396" s="531">
        <v>125</v>
      </c>
      <c r="J396" s="531">
        <v>1</v>
      </c>
      <c r="K396" s="531">
        <v>128</v>
      </c>
      <c r="L396" s="531">
        <v>1</v>
      </c>
      <c r="M396" s="531">
        <v>128</v>
      </c>
      <c r="N396" s="531">
        <v>2</v>
      </c>
      <c r="O396" s="531">
        <v>256</v>
      </c>
      <c r="P396" s="545">
        <v>2</v>
      </c>
      <c r="Q396" s="532">
        <v>128</v>
      </c>
    </row>
    <row r="397" spans="1:17" ht="14.4" customHeight="1" x14ac:dyDescent="0.3">
      <c r="A397" s="526" t="s">
        <v>2244</v>
      </c>
      <c r="B397" s="527" t="s">
        <v>1849</v>
      </c>
      <c r="C397" s="527" t="s">
        <v>1832</v>
      </c>
      <c r="D397" s="527" t="s">
        <v>1899</v>
      </c>
      <c r="E397" s="527" t="s">
        <v>1900</v>
      </c>
      <c r="F397" s="531">
        <v>5</v>
      </c>
      <c r="G397" s="531">
        <v>1095</v>
      </c>
      <c r="H397" s="531">
        <v>0.70147341447789879</v>
      </c>
      <c r="I397" s="531">
        <v>219</v>
      </c>
      <c r="J397" s="531">
        <v>7</v>
      </c>
      <c r="K397" s="531">
        <v>1561</v>
      </c>
      <c r="L397" s="531">
        <v>1</v>
      </c>
      <c r="M397" s="531">
        <v>223</v>
      </c>
      <c r="N397" s="531">
        <v>11</v>
      </c>
      <c r="O397" s="531">
        <v>2453</v>
      </c>
      <c r="P397" s="545">
        <v>1.5714285714285714</v>
      </c>
      <c r="Q397" s="532">
        <v>223</v>
      </c>
    </row>
    <row r="398" spans="1:17" ht="14.4" customHeight="1" x14ac:dyDescent="0.3">
      <c r="A398" s="526" t="s">
        <v>2244</v>
      </c>
      <c r="B398" s="527" t="s">
        <v>1849</v>
      </c>
      <c r="C398" s="527" t="s">
        <v>1832</v>
      </c>
      <c r="D398" s="527" t="s">
        <v>1901</v>
      </c>
      <c r="E398" s="527" t="s">
        <v>1902</v>
      </c>
      <c r="F398" s="531"/>
      <c r="G398" s="531"/>
      <c r="H398" s="531"/>
      <c r="I398" s="531"/>
      <c r="J398" s="531"/>
      <c r="K398" s="531"/>
      <c r="L398" s="531"/>
      <c r="M398" s="531"/>
      <c r="N398" s="531">
        <v>1</v>
      </c>
      <c r="O398" s="531">
        <v>223</v>
      </c>
      <c r="P398" s="545"/>
      <c r="Q398" s="532">
        <v>223</v>
      </c>
    </row>
    <row r="399" spans="1:17" ht="14.4" customHeight="1" x14ac:dyDescent="0.3">
      <c r="A399" s="526" t="s">
        <v>2244</v>
      </c>
      <c r="B399" s="527" t="s">
        <v>1849</v>
      </c>
      <c r="C399" s="527" t="s">
        <v>1832</v>
      </c>
      <c r="D399" s="527" t="s">
        <v>1905</v>
      </c>
      <c r="E399" s="527" t="s">
        <v>1906</v>
      </c>
      <c r="F399" s="531">
        <v>118</v>
      </c>
      <c r="G399" s="531">
        <v>26078</v>
      </c>
      <c r="H399" s="531">
        <v>1.1475467546754676</v>
      </c>
      <c r="I399" s="531">
        <v>221</v>
      </c>
      <c r="J399" s="531">
        <v>101</v>
      </c>
      <c r="K399" s="531">
        <v>22725</v>
      </c>
      <c r="L399" s="531">
        <v>1</v>
      </c>
      <c r="M399" s="531">
        <v>225</v>
      </c>
      <c r="N399" s="531">
        <v>109</v>
      </c>
      <c r="O399" s="531">
        <v>24525</v>
      </c>
      <c r="P399" s="545">
        <v>1.0792079207920793</v>
      </c>
      <c r="Q399" s="532">
        <v>225</v>
      </c>
    </row>
    <row r="400" spans="1:17" ht="14.4" customHeight="1" x14ac:dyDescent="0.3">
      <c r="A400" s="526" t="s">
        <v>2244</v>
      </c>
      <c r="B400" s="527" t="s">
        <v>1849</v>
      </c>
      <c r="C400" s="527" t="s">
        <v>1832</v>
      </c>
      <c r="D400" s="527" t="s">
        <v>1907</v>
      </c>
      <c r="E400" s="527" t="s">
        <v>1908</v>
      </c>
      <c r="F400" s="531">
        <v>63</v>
      </c>
      <c r="G400" s="531">
        <v>38619</v>
      </c>
      <c r="H400" s="531">
        <v>1.817364705882353</v>
      </c>
      <c r="I400" s="531">
        <v>613</v>
      </c>
      <c r="J400" s="531">
        <v>34</v>
      </c>
      <c r="K400" s="531">
        <v>21250</v>
      </c>
      <c r="L400" s="531">
        <v>1</v>
      </c>
      <c r="M400" s="531">
        <v>625</v>
      </c>
      <c r="N400" s="531">
        <v>20</v>
      </c>
      <c r="O400" s="531">
        <v>12520</v>
      </c>
      <c r="P400" s="545">
        <v>0.5891764705882353</v>
      </c>
      <c r="Q400" s="532">
        <v>626</v>
      </c>
    </row>
    <row r="401" spans="1:17" ht="14.4" customHeight="1" x14ac:dyDescent="0.3">
      <c r="A401" s="526" t="s">
        <v>2244</v>
      </c>
      <c r="B401" s="527" t="s">
        <v>1849</v>
      </c>
      <c r="C401" s="527" t="s">
        <v>1832</v>
      </c>
      <c r="D401" s="527" t="s">
        <v>1919</v>
      </c>
      <c r="E401" s="527" t="s">
        <v>1920</v>
      </c>
      <c r="F401" s="531">
        <v>42</v>
      </c>
      <c r="G401" s="531">
        <v>13860</v>
      </c>
      <c r="H401" s="531">
        <v>0.74931069903227554</v>
      </c>
      <c r="I401" s="531">
        <v>330</v>
      </c>
      <c r="J401" s="531">
        <v>53</v>
      </c>
      <c r="K401" s="531">
        <v>18497</v>
      </c>
      <c r="L401" s="531">
        <v>1</v>
      </c>
      <c r="M401" s="531">
        <v>349</v>
      </c>
      <c r="N401" s="531">
        <v>54</v>
      </c>
      <c r="O401" s="531">
        <v>18900</v>
      </c>
      <c r="P401" s="545">
        <v>1.0217873168621938</v>
      </c>
      <c r="Q401" s="532">
        <v>350</v>
      </c>
    </row>
    <row r="402" spans="1:17" ht="14.4" customHeight="1" x14ac:dyDescent="0.3">
      <c r="A402" s="526" t="s">
        <v>2244</v>
      </c>
      <c r="B402" s="527" t="s">
        <v>1849</v>
      </c>
      <c r="C402" s="527" t="s">
        <v>1832</v>
      </c>
      <c r="D402" s="527" t="s">
        <v>2121</v>
      </c>
      <c r="E402" s="527" t="s">
        <v>2122</v>
      </c>
      <c r="F402" s="531">
        <v>1</v>
      </c>
      <c r="G402" s="531">
        <v>4139</v>
      </c>
      <c r="H402" s="531">
        <v>0.99399615754082615</v>
      </c>
      <c r="I402" s="531">
        <v>4139</v>
      </c>
      <c r="J402" s="531">
        <v>1</v>
      </c>
      <c r="K402" s="531">
        <v>4164</v>
      </c>
      <c r="L402" s="531">
        <v>1</v>
      </c>
      <c r="M402" s="531">
        <v>4164</v>
      </c>
      <c r="N402" s="531">
        <v>2</v>
      </c>
      <c r="O402" s="531">
        <v>8328</v>
      </c>
      <c r="P402" s="545">
        <v>2</v>
      </c>
      <c r="Q402" s="532">
        <v>4164</v>
      </c>
    </row>
    <row r="403" spans="1:17" ht="14.4" customHeight="1" x14ac:dyDescent="0.3">
      <c r="A403" s="526" t="s">
        <v>2244</v>
      </c>
      <c r="B403" s="527" t="s">
        <v>1849</v>
      </c>
      <c r="C403" s="527" t="s">
        <v>1832</v>
      </c>
      <c r="D403" s="527" t="s">
        <v>2123</v>
      </c>
      <c r="E403" s="527" t="s">
        <v>2124</v>
      </c>
      <c r="F403" s="531">
        <v>7</v>
      </c>
      <c r="G403" s="531">
        <v>1953</v>
      </c>
      <c r="H403" s="531">
        <v>0.46007067137809188</v>
      </c>
      <c r="I403" s="531">
        <v>279</v>
      </c>
      <c r="J403" s="531">
        <v>15</v>
      </c>
      <c r="K403" s="531">
        <v>4245</v>
      </c>
      <c r="L403" s="531">
        <v>1</v>
      </c>
      <c r="M403" s="531">
        <v>283</v>
      </c>
      <c r="N403" s="531">
        <v>17</v>
      </c>
      <c r="O403" s="531">
        <v>4811</v>
      </c>
      <c r="P403" s="545">
        <v>1.1333333333333333</v>
      </c>
      <c r="Q403" s="532">
        <v>283</v>
      </c>
    </row>
    <row r="404" spans="1:17" ht="14.4" customHeight="1" x14ac:dyDescent="0.3">
      <c r="A404" s="526" t="s">
        <v>2244</v>
      </c>
      <c r="B404" s="527" t="s">
        <v>1849</v>
      </c>
      <c r="C404" s="527" t="s">
        <v>1832</v>
      </c>
      <c r="D404" s="527" t="s">
        <v>2125</v>
      </c>
      <c r="E404" s="527" t="s">
        <v>2126</v>
      </c>
      <c r="F404" s="531">
        <v>12</v>
      </c>
      <c r="G404" s="531">
        <v>75168</v>
      </c>
      <c r="H404" s="531">
        <v>1.9825921823073271</v>
      </c>
      <c r="I404" s="531">
        <v>6264</v>
      </c>
      <c r="J404" s="531">
        <v>6</v>
      </c>
      <c r="K404" s="531">
        <v>37914</v>
      </c>
      <c r="L404" s="531">
        <v>1</v>
      </c>
      <c r="M404" s="531">
        <v>6319</v>
      </c>
      <c r="N404" s="531">
        <v>8</v>
      </c>
      <c r="O404" s="531">
        <v>50560</v>
      </c>
      <c r="P404" s="545">
        <v>1.3335443371841535</v>
      </c>
      <c r="Q404" s="532">
        <v>6320</v>
      </c>
    </row>
    <row r="405" spans="1:17" ht="14.4" customHeight="1" x14ac:dyDescent="0.3">
      <c r="A405" s="526" t="s">
        <v>2244</v>
      </c>
      <c r="B405" s="527" t="s">
        <v>1849</v>
      </c>
      <c r="C405" s="527" t="s">
        <v>1832</v>
      </c>
      <c r="D405" s="527" t="s">
        <v>2127</v>
      </c>
      <c r="E405" s="527" t="s">
        <v>2128</v>
      </c>
      <c r="F405" s="531">
        <v>28</v>
      </c>
      <c r="G405" s="531">
        <v>42756</v>
      </c>
      <c r="H405" s="531">
        <v>1.2926984126984127</v>
      </c>
      <c r="I405" s="531">
        <v>1527</v>
      </c>
      <c r="J405" s="531">
        <v>21</v>
      </c>
      <c r="K405" s="531">
        <v>33075</v>
      </c>
      <c r="L405" s="531">
        <v>1</v>
      </c>
      <c r="M405" s="531">
        <v>1575</v>
      </c>
      <c r="N405" s="531">
        <v>20</v>
      </c>
      <c r="O405" s="531">
        <v>31500</v>
      </c>
      <c r="P405" s="545">
        <v>0.95238095238095233</v>
      </c>
      <c r="Q405" s="532">
        <v>1575</v>
      </c>
    </row>
    <row r="406" spans="1:17" ht="14.4" customHeight="1" x14ac:dyDescent="0.3">
      <c r="A406" s="526" t="s">
        <v>2244</v>
      </c>
      <c r="B406" s="527" t="s">
        <v>1849</v>
      </c>
      <c r="C406" s="527" t="s">
        <v>1832</v>
      </c>
      <c r="D406" s="527" t="s">
        <v>2018</v>
      </c>
      <c r="E406" s="527" t="s">
        <v>2019</v>
      </c>
      <c r="F406" s="531">
        <v>24</v>
      </c>
      <c r="G406" s="531">
        <v>26304</v>
      </c>
      <c r="H406" s="531">
        <v>0.60507913139492087</v>
      </c>
      <c r="I406" s="531">
        <v>1096</v>
      </c>
      <c r="J406" s="531">
        <v>38</v>
      </c>
      <c r="K406" s="531">
        <v>43472</v>
      </c>
      <c r="L406" s="531">
        <v>1</v>
      </c>
      <c r="M406" s="531">
        <v>1144</v>
      </c>
      <c r="N406" s="531">
        <v>33</v>
      </c>
      <c r="O406" s="531">
        <v>37752</v>
      </c>
      <c r="P406" s="545">
        <v>0.86842105263157898</v>
      </c>
      <c r="Q406" s="532">
        <v>1144</v>
      </c>
    </row>
    <row r="407" spans="1:17" ht="14.4" customHeight="1" x14ac:dyDescent="0.3">
      <c r="A407" s="526" t="s">
        <v>2244</v>
      </c>
      <c r="B407" s="527" t="s">
        <v>1849</v>
      </c>
      <c r="C407" s="527" t="s">
        <v>1832</v>
      </c>
      <c r="D407" s="527" t="s">
        <v>2204</v>
      </c>
      <c r="E407" s="527" t="s">
        <v>2205</v>
      </c>
      <c r="F407" s="531"/>
      <c r="G407" s="531"/>
      <c r="H407" s="531"/>
      <c r="I407" s="531"/>
      <c r="J407" s="531">
        <v>1</v>
      </c>
      <c r="K407" s="531">
        <v>15260</v>
      </c>
      <c r="L407" s="531">
        <v>1</v>
      </c>
      <c r="M407" s="531">
        <v>15260</v>
      </c>
      <c r="N407" s="531"/>
      <c r="O407" s="531"/>
      <c r="P407" s="545"/>
      <c r="Q407" s="532"/>
    </row>
    <row r="408" spans="1:17" ht="14.4" customHeight="1" x14ac:dyDescent="0.3">
      <c r="A408" s="526" t="s">
        <v>2244</v>
      </c>
      <c r="B408" s="527" t="s">
        <v>1849</v>
      </c>
      <c r="C408" s="527" t="s">
        <v>1832</v>
      </c>
      <c r="D408" s="527" t="s">
        <v>2129</v>
      </c>
      <c r="E408" s="527" t="s">
        <v>2130</v>
      </c>
      <c r="F408" s="531">
        <v>4</v>
      </c>
      <c r="G408" s="531">
        <v>15296</v>
      </c>
      <c r="H408" s="531">
        <v>0.99067357512953369</v>
      </c>
      <c r="I408" s="531">
        <v>3824</v>
      </c>
      <c r="J408" s="531">
        <v>4</v>
      </c>
      <c r="K408" s="531">
        <v>15440</v>
      </c>
      <c r="L408" s="531">
        <v>1</v>
      </c>
      <c r="M408" s="531">
        <v>3860</v>
      </c>
      <c r="N408" s="531">
        <v>4</v>
      </c>
      <c r="O408" s="531">
        <v>15440</v>
      </c>
      <c r="P408" s="545">
        <v>1</v>
      </c>
      <c r="Q408" s="532">
        <v>3860</v>
      </c>
    </row>
    <row r="409" spans="1:17" ht="14.4" customHeight="1" x14ac:dyDescent="0.3">
      <c r="A409" s="526" t="s">
        <v>2244</v>
      </c>
      <c r="B409" s="527" t="s">
        <v>1849</v>
      </c>
      <c r="C409" s="527" t="s">
        <v>1832</v>
      </c>
      <c r="D409" s="527" t="s">
        <v>2131</v>
      </c>
      <c r="E409" s="527" t="s">
        <v>2132</v>
      </c>
      <c r="F409" s="531">
        <v>6</v>
      </c>
      <c r="G409" s="531">
        <v>30972</v>
      </c>
      <c r="H409" s="531">
        <v>5.9447216890595014</v>
      </c>
      <c r="I409" s="531">
        <v>5162</v>
      </c>
      <c r="J409" s="531">
        <v>1</v>
      </c>
      <c r="K409" s="531">
        <v>5210</v>
      </c>
      <c r="L409" s="531">
        <v>1</v>
      </c>
      <c r="M409" s="531">
        <v>5210</v>
      </c>
      <c r="N409" s="531">
        <v>2</v>
      </c>
      <c r="O409" s="531">
        <v>10420</v>
      </c>
      <c r="P409" s="545">
        <v>2</v>
      </c>
      <c r="Q409" s="532">
        <v>5210</v>
      </c>
    </row>
    <row r="410" spans="1:17" ht="14.4" customHeight="1" x14ac:dyDescent="0.3">
      <c r="A410" s="526" t="s">
        <v>2244</v>
      </c>
      <c r="B410" s="527" t="s">
        <v>1849</v>
      </c>
      <c r="C410" s="527" t="s">
        <v>1832</v>
      </c>
      <c r="D410" s="527" t="s">
        <v>2133</v>
      </c>
      <c r="E410" s="527" t="s">
        <v>2134</v>
      </c>
      <c r="F410" s="531"/>
      <c r="G410" s="531"/>
      <c r="H410" s="531"/>
      <c r="I410" s="531"/>
      <c r="J410" s="531">
        <v>2</v>
      </c>
      <c r="K410" s="531">
        <v>15850</v>
      </c>
      <c r="L410" s="531">
        <v>1</v>
      </c>
      <c r="M410" s="531">
        <v>7925</v>
      </c>
      <c r="N410" s="531"/>
      <c r="O410" s="531"/>
      <c r="P410" s="545"/>
      <c r="Q410" s="532"/>
    </row>
    <row r="411" spans="1:17" ht="14.4" customHeight="1" x14ac:dyDescent="0.3">
      <c r="A411" s="526" t="s">
        <v>2244</v>
      </c>
      <c r="B411" s="527" t="s">
        <v>1849</v>
      </c>
      <c r="C411" s="527" t="s">
        <v>1832</v>
      </c>
      <c r="D411" s="527" t="s">
        <v>2135</v>
      </c>
      <c r="E411" s="527" t="s">
        <v>2136</v>
      </c>
      <c r="F411" s="531">
        <v>7</v>
      </c>
      <c r="G411" s="531">
        <v>11662</v>
      </c>
      <c r="H411" s="531">
        <v>2.2839796318057188</v>
      </c>
      <c r="I411" s="531">
        <v>1666</v>
      </c>
      <c r="J411" s="531">
        <v>3</v>
      </c>
      <c r="K411" s="531">
        <v>5106</v>
      </c>
      <c r="L411" s="531">
        <v>1</v>
      </c>
      <c r="M411" s="531">
        <v>1702</v>
      </c>
      <c r="N411" s="531">
        <v>3</v>
      </c>
      <c r="O411" s="531">
        <v>5106</v>
      </c>
      <c r="P411" s="545">
        <v>1</v>
      </c>
      <c r="Q411" s="532">
        <v>1702</v>
      </c>
    </row>
    <row r="412" spans="1:17" ht="14.4" customHeight="1" x14ac:dyDescent="0.3">
      <c r="A412" s="526" t="s">
        <v>2244</v>
      </c>
      <c r="B412" s="527" t="s">
        <v>1849</v>
      </c>
      <c r="C412" s="527" t="s">
        <v>1832</v>
      </c>
      <c r="D412" s="527" t="s">
        <v>1929</v>
      </c>
      <c r="E412" s="527" t="s">
        <v>1930</v>
      </c>
      <c r="F412" s="531">
        <v>90</v>
      </c>
      <c r="G412" s="531">
        <v>115290</v>
      </c>
      <c r="H412" s="531">
        <v>1.0873747948616377</v>
      </c>
      <c r="I412" s="531">
        <v>1281</v>
      </c>
      <c r="J412" s="531">
        <v>82</v>
      </c>
      <c r="K412" s="531">
        <v>106026</v>
      </c>
      <c r="L412" s="531">
        <v>1</v>
      </c>
      <c r="M412" s="531">
        <v>1293</v>
      </c>
      <c r="N412" s="531">
        <v>116</v>
      </c>
      <c r="O412" s="531">
        <v>150104</v>
      </c>
      <c r="P412" s="545">
        <v>1.4157282176070021</v>
      </c>
      <c r="Q412" s="532">
        <v>1294</v>
      </c>
    </row>
    <row r="413" spans="1:17" ht="14.4" customHeight="1" x14ac:dyDescent="0.3">
      <c r="A413" s="526" t="s">
        <v>2244</v>
      </c>
      <c r="B413" s="527" t="s">
        <v>1849</v>
      </c>
      <c r="C413" s="527" t="s">
        <v>1832</v>
      </c>
      <c r="D413" s="527" t="s">
        <v>1931</v>
      </c>
      <c r="E413" s="527" t="s">
        <v>1932</v>
      </c>
      <c r="F413" s="531">
        <v>77</v>
      </c>
      <c r="G413" s="531">
        <v>89859</v>
      </c>
      <c r="H413" s="531">
        <v>0.99150382327952424</v>
      </c>
      <c r="I413" s="531">
        <v>1167</v>
      </c>
      <c r="J413" s="531">
        <v>77</v>
      </c>
      <c r="K413" s="531">
        <v>90629</v>
      </c>
      <c r="L413" s="531">
        <v>1</v>
      </c>
      <c r="M413" s="531">
        <v>1177</v>
      </c>
      <c r="N413" s="531">
        <v>107</v>
      </c>
      <c r="O413" s="531">
        <v>126046</v>
      </c>
      <c r="P413" s="545">
        <v>1.3907910271546635</v>
      </c>
      <c r="Q413" s="532">
        <v>1178</v>
      </c>
    </row>
    <row r="414" spans="1:17" ht="14.4" customHeight="1" x14ac:dyDescent="0.3">
      <c r="A414" s="526" t="s">
        <v>2244</v>
      </c>
      <c r="B414" s="527" t="s">
        <v>1849</v>
      </c>
      <c r="C414" s="527" t="s">
        <v>1832</v>
      </c>
      <c r="D414" s="527" t="s">
        <v>1933</v>
      </c>
      <c r="E414" s="527" t="s">
        <v>1934</v>
      </c>
      <c r="F414" s="531">
        <v>1</v>
      </c>
      <c r="G414" s="531">
        <v>5076</v>
      </c>
      <c r="H414" s="531"/>
      <c r="I414" s="531">
        <v>5076</v>
      </c>
      <c r="J414" s="531"/>
      <c r="K414" s="531"/>
      <c r="L414" s="531"/>
      <c r="M414" s="531"/>
      <c r="N414" s="531">
        <v>2</v>
      </c>
      <c r="O414" s="531">
        <v>10314</v>
      </c>
      <c r="P414" s="545"/>
      <c r="Q414" s="532">
        <v>5157</v>
      </c>
    </row>
    <row r="415" spans="1:17" ht="14.4" customHeight="1" x14ac:dyDescent="0.3">
      <c r="A415" s="526" t="s">
        <v>2244</v>
      </c>
      <c r="B415" s="527" t="s">
        <v>1849</v>
      </c>
      <c r="C415" s="527" t="s">
        <v>1832</v>
      </c>
      <c r="D415" s="527" t="s">
        <v>2137</v>
      </c>
      <c r="E415" s="527" t="s">
        <v>2138</v>
      </c>
      <c r="F415" s="531">
        <v>3</v>
      </c>
      <c r="G415" s="531">
        <v>2256</v>
      </c>
      <c r="H415" s="531">
        <v>2.82</v>
      </c>
      <c r="I415" s="531">
        <v>752</v>
      </c>
      <c r="J415" s="531">
        <v>1</v>
      </c>
      <c r="K415" s="531">
        <v>800</v>
      </c>
      <c r="L415" s="531">
        <v>1</v>
      </c>
      <c r="M415" s="531">
        <v>800</v>
      </c>
      <c r="N415" s="531">
        <v>2</v>
      </c>
      <c r="O415" s="531">
        <v>1602</v>
      </c>
      <c r="P415" s="545">
        <v>2.0024999999999999</v>
      </c>
      <c r="Q415" s="532">
        <v>801</v>
      </c>
    </row>
    <row r="416" spans="1:17" ht="14.4" customHeight="1" x14ac:dyDescent="0.3">
      <c r="A416" s="526" t="s">
        <v>2244</v>
      </c>
      <c r="B416" s="527" t="s">
        <v>1849</v>
      </c>
      <c r="C416" s="527" t="s">
        <v>1832</v>
      </c>
      <c r="D416" s="527" t="s">
        <v>1941</v>
      </c>
      <c r="E416" s="527" t="s">
        <v>1942</v>
      </c>
      <c r="F416" s="531">
        <v>804</v>
      </c>
      <c r="G416" s="531">
        <v>140700</v>
      </c>
      <c r="H416" s="531">
        <v>0.83499501495513462</v>
      </c>
      <c r="I416" s="531">
        <v>175</v>
      </c>
      <c r="J416" s="531">
        <v>952</v>
      </c>
      <c r="K416" s="531">
        <v>168504</v>
      </c>
      <c r="L416" s="531">
        <v>1</v>
      </c>
      <c r="M416" s="531">
        <v>177</v>
      </c>
      <c r="N416" s="531">
        <v>901</v>
      </c>
      <c r="O416" s="531">
        <v>159477</v>
      </c>
      <c r="P416" s="545">
        <v>0.9464285714285714</v>
      </c>
      <c r="Q416" s="532">
        <v>177</v>
      </c>
    </row>
    <row r="417" spans="1:17" ht="14.4" customHeight="1" x14ac:dyDescent="0.3">
      <c r="A417" s="526" t="s">
        <v>2244</v>
      </c>
      <c r="B417" s="527" t="s">
        <v>1849</v>
      </c>
      <c r="C417" s="527" t="s">
        <v>1832</v>
      </c>
      <c r="D417" s="527" t="s">
        <v>1943</v>
      </c>
      <c r="E417" s="527" t="s">
        <v>1944</v>
      </c>
      <c r="F417" s="531">
        <v>32</v>
      </c>
      <c r="G417" s="531">
        <v>64032</v>
      </c>
      <c r="H417" s="531">
        <v>0.72710755813953487</v>
      </c>
      <c r="I417" s="531">
        <v>2001</v>
      </c>
      <c r="J417" s="531">
        <v>43</v>
      </c>
      <c r="K417" s="531">
        <v>88064</v>
      </c>
      <c r="L417" s="531">
        <v>1</v>
      </c>
      <c r="M417" s="531">
        <v>2048</v>
      </c>
      <c r="N417" s="531">
        <v>50</v>
      </c>
      <c r="O417" s="531">
        <v>102450</v>
      </c>
      <c r="P417" s="545">
        <v>1.1633584665697674</v>
      </c>
      <c r="Q417" s="532">
        <v>2049</v>
      </c>
    </row>
    <row r="418" spans="1:17" ht="14.4" customHeight="1" x14ac:dyDescent="0.3">
      <c r="A418" s="526" t="s">
        <v>2244</v>
      </c>
      <c r="B418" s="527" t="s">
        <v>1849</v>
      </c>
      <c r="C418" s="527" t="s">
        <v>1832</v>
      </c>
      <c r="D418" s="527" t="s">
        <v>1949</v>
      </c>
      <c r="E418" s="527" t="s">
        <v>1950</v>
      </c>
      <c r="F418" s="531">
        <v>3</v>
      </c>
      <c r="G418" s="531">
        <v>8088</v>
      </c>
      <c r="H418" s="531">
        <v>0.42230576441102757</v>
      </c>
      <c r="I418" s="531">
        <v>2696</v>
      </c>
      <c r="J418" s="531">
        <v>7</v>
      </c>
      <c r="K418" s="531">
        <v>19152</v>
      </c>
      <c r="L418" s="531">
        <v>1</v>
      </c>
      <c r="M418" s="531">
        <v>2736</v>
      </c>
      <c r="N418" s="531">
        <v>4</v>
      </c>
      <c r="O418" s="531">
        <v>10948</v>
      </c>
      <c r="P418" s="545">
        <v>0.57163742690058483</v>
      </c>
      <c r="Q418" s="532">
        <v>2737</v>
      </c>
    </row>
    <row r="419" spans="1:17" ht="14.4" customHeight="1" x14ac:dyDescent="0.3">
      <c r="A419" s="526" t="s">
        <v>2244</v>
      </c>
      <c r="B419" s="527" t="s">
        <v>1849</v>
      </c>
      <c r="C419" s="527" t="s">
        <v>1832</v>
      </c>
      <c r="D419" s="527" t="s">
        <v>1951</v>
      </c>
      <c r="E419" s="527" t="s">
        <v>1952</v>
      </c>
      <c r="F419" s="531">
        <v>4</v>
      </c>
      <c r="G419" s="531">
        <v>20752</v>
      </c>
      <c r="H419" s="531">
        <v>0.5626440365480031</v>
      </c>
      <c r="I419" s="531">
        <v>5188</v>
      </c>
      <c r="J419" s="531">
        <v>7</v>
      </c>
      <c r="K419" s="531">
        <v>36883</v>
      </c>
      <c r="L419" s="531">
        <v>1</v>
      </c>
      <c r="M419" s="531">
        <v>5269</v>
      </c>
      <c r="N419" s="531">
        <v>3</v>
      </c>
      <c r="O419" s="531">
        <v>15807</v>
      </c>
      <c r="P419" s="545">
        <v>0.42857142857142855</v>
      </c>
      <c r="Q419" s="532">
        <v>5269</v>
      </c>
    </row>
    <row r="420" spans="1:17" ht="14.4" customHeight="1" x14ac:dyDescent="0.3">
      <c r="A420" s="526" t="s">
        <v>2244</v>
      </c>
      <c r="B420" s="527" t="s">
        <v>1849</v>
      </c>
      <c r="C420" s="527" t="s">
        <v>1832</v>
      </c>
      <c r="D420" s="527" t="s">
        <v>1955</v>
      </c>
      <c r="E420" s="527" t="s">
        <v>1956</v>
      </c>
      <c r="F420" s="531">
        <v>37</v>
      </c>
      <c r="G420" s="531">
        <v>24494</v>
      </c>
      <c r="H420" s="531">
        <v>1.9126971732000624</v>
      </c>
      <c r="I420" s="531">
        <v>662</v>
      </c>
      <c r="J420" s="531">
        <v>19</v>
      </c>
      <c r="K420" s="531">
        <v>12806</v>
      </c>
      <c r="L420" s="531">
        <v>1</v>
      </c>
      <c r="M420" s="531">
        <v>674</v>
      </c>
      <c r="N420" s="531">
        <v>13</v>
      </c>
      <c r="O420" s="531">
        <v>8775</v>
      </c>
      <c r="P420" s="545">
        <v>0.68522567546462598</v>
      </c>
      <c r="Q420" s="532">
        <v>675</v>
      </c>
    </row>
    <row r="421" spans="1:17" ht="14.4" customHeight="1" x14ac:dyDescent="0.3">
      <c r="A421" s="526" t="s">
        <v>2244</v>
      </c>
      <c r="B421" s="527" t="s">
        <v>1849</v>
      </c>
      <c r="C421" s="527" t="s">
        <v>1832</v>
      </c>
      <c r="D421" s="527" t="s">
        <v>2139</v>
      </c>
      <c r="E421" s="527" t="s">
        <v>2140</v>
      </c>
      <c r="F421" s="531">
        <v>2</v>
      </c>
      <c r="G421" s="531">
        <v>4164</v>
      </c>
      <c r="H421" s="531"/>
      <c r="I421" s="531">
        <v>2082</v>
      </c>
      <c r="J421" s="531"/>
      <c r="K421" s="531"/>
      <c r="L421" s="531"/>
      <c r="M421" s="531"/>
      <c r="N421" s="531"/>
      <c r="O421" s="531"/>
      <c r="P421" s="545"/>
      <c r="Q421" s="532"/>
    </row>
    <row r="422" spans="1:17" ht="14.4" customHeight="1" x14ac:dyDescent="0.3">
      <c r="A422" s="526" t="s">
        <v>2244</v>
      </c>
      <c r="B422" s="527" t="s">
        <v>1849</v>
      </c>
      <c r="C422" s="527" t="s">
        <v>1832</v>
      </c>
      <c r="D422" s="527" t="s">
        <v>1959</v>
      </c>
      <c r="E422" s="527" t="s">
        <v>1960</v>
      </c>
      <c r="F422" s="531">
        <v>16</v>
      </c>
      <c r="G422" s="531">
        <v>2416</v>
      </c>
      <c r="H422" s="531">
        <v>1.0391397849462365</v>
      </c>
      <c r="I422" s="531">
        <v>151</v>
      </c>
      <c r="J422" s="531">
        <v>15</v>
      </c>
      <c r="K422" s="531">
        <v>2325</v>
      </c>
      <c r="L422" s="531">
        <v>1</v>
      </c>
      <c r="M422" s="531">
        <v>155</v>
      </c>
      <c r="N422" s="531">
        <v>18</v>
      </c>
      <c r="O422" s="531">
        <v>2790</v>
      </c>
      <c r="P422" s="545">
        <v>1.2</v>
      </c>
      <c r="Q422" s="532">
        <v>155</v>
      </c>
    </row>
    <row r="423" spans="1:17" ht="14.4" customHeight="1" x14ac:dyDescent="0.3">
      <c r="A423" s="526" t="s">
        <v>2244</v>
      </c>
      <c r="B423" s="527" t="s">
        <v>1849</v>
      </c>
      <c r="C423" s="527" t="s">
        <v>1832</v>
      </c>
      <c r="D423" s="527" t="s">
        <v>1961</v>
      </c>
      <c r="E423" s="527" t="s">
        <v>1962</v>
      </c>
      <c r="F423" s="531">
        <v>2</v>
      </c>
      <c r="G423" s="531">
        <v>390</v>
      </c>
      <c r="H423" s="531">
        <v>1.9597989949748744</v>
      </c>
      <c r="I423" s="531">
        <v>195</v>
      </c>
      <c r="J423" s="531">
        <v>1</v>
      </c>
      <c r="K423" s="531">
        <v>199</v>
      </c>
      <c r="L423" s="531">
        <v>1</v>
      </c>
      <c r="M423" s="531">
        <v>199</v>
      </c>
      <c r="N423" s="531">
        <v>4</v>
      </c>
      <c r="O423" s="531">
        <v>796</v>
      </c>
      <c r="P423" s="545">
        <v>4</v>
      </c>
      <c r="Q423" s="532">
        <v>199</v>
      </c>
    </row>
    <row r="424" spans="1:17" ht="14.4" customHeight="1" x14ac:dyDescent="0.3">
      <c r="A424" s="526" t="s">
        <v>2244</v>
      </c>
      <c r="B424" s="527" t="s">
        <v>1849</v>
      </c>
      <c r="C424" s="527" t="s">
        <v>1832</v>
      </c>
      <c r="D424" s="527" t="s">
        <v>1963</v>
      </c>
      <c r="E424" s="527" t="s">
        <v>1964</v>
      </c>
      <c r="F424" s="531">
        <v>15</v>
      </c>
      <c r="G424" s="531">
        <v>3000</v>
      </c>
      <c r="H424" s="531">
        <v>1.1312217194570136</v>
      </c>
      <c r="I424" s="531">
        <v>200</v>
      </c>
      <c r="J424" s="531">
        <v>13</v>
      </c>
      <c r="K424" s="531">
        <v>2652</v>
      </c>
      <c r="L424" s="531">
        <v>1</v>
      </c>
      <c r="M424" s="531">
        <v>204</v>
      </c>
      <c r="N424" s="531">
        <v>6</v>
      </c>
      <c r="O424" s="531">
        <v>1224</v>
      </c>
      <c r="P424" s="545">
        <v>0.46153846153846156</v>
      </c>
      <c r="Q424" s="532">
        <v>204</v>
      </c>
    </row>
    <row r="425" spans="1:17" ht="14.4" customHeight="1" x14ac:dyDescent="0.3">
      <c r="A425" s="526" t="s">
        <v>2244</v>
      </c>
      <c r="B425" s="527" t="s">
        <v>1849</v>
      </c>
      <c r="C425" s="527" t="s">
        <v>1832</v>
      </c>
      <c r="D425" s="527" t="s">
        <v>1965</v>
      </c>
      <c r="E425" s="527" t="s">
        <v>1966</v>
      </c>
      <c r="F425" s="531">
        <v>121</v>
      </c>
      <c r="G425" s="531">
        <v>50578</v>
      </c>
      <c r="H425" s="531">
        <v>1.3646862015001888</v>
      </c>
      <c r="I425" s="531">
        <v>418</v>
      </c>
      <c r="J425" s="531">
        <v>87</v>
      </c>
      <c r="K425" s="531">
        <v>37062</v>
      </c>
      <c r="L425" s="531">
        <v>1</v>
      </c>
      <c r="M425" s="531">
        <v>426</v>
      </c>
      <c r="N425" s="531">
        <v>71</v>
      </c>
      <c r="O425" s="531">
        <v>30246</v>
      </c>
      <c r="P425" s="545">
        <v>0.81609195402298851</v>
      </c>
      <c r="Q425" s="532">
        <v>426</v>
      </c>
    </row>
    <row r="426" spans="1:17" ht="14.4" customHeight="1" x14ac:dyDescent="0.3">
      <c r="A426" s="526" t="s">
        <v>2244</v>
      </c>
      <c r="B426" s="527" t="s">
        <v>1849</v>
      </c>
      <c r="C426" s="527" t="s">
        <v>1832</v>
      </c>
      <c r="D426" s="527" t="s">
        <v>1969</v>
      </c>
      <c r="E426" s="527" t="s">
        <v>1970</v>
      </c>
      <c r="F426" s="531"/>
      <c r="G426" s="531"/>
      <c r="H426" s="531"/>
      <c r="I426" s="531"/>
      <c r="J426" s="531">
        <v>4</v>
      </c>
      <c r="K426" s="531">
        <v>652</v>
      </c>
      <c r="L426" s="531">
        <v>1</v>
      </c>
      <c r="M426" s="531">
        <v>163</v>
      </c>
      <c r="N426" s="531">
        <v>2</v>
      </c>
      <c r="O426" s="531">
        <v>326</v>
      </c>
      <c r="P426" s="545">
        <v>0.5</v>
      </c>
      <c r="Q426" s="532">
        <v>163</v>
      </c>
    </row>
    <row r="427" spans="1:17" ht="14.4" customHeight="1" x14ac:dyDescent="0.3">
      <c r="A427" s="526" t="s">
        <v>2244</v>
      </c>
      <c r="B427" s="527" t="s">
        <v>1849</v>
      </c>
      <c r="C427" s="527" t="s">
        <v>1832</v>
      </c>
      <c r="D427" s="527" t="s">
        <v>1971</v>
      </c>
      <c r="E427" s="527" t="s">
        <v>1972</v>
      </c>
      <c r="F427" s="531">
        <v>2</v>
      </c>
      <c r="G427" s="531">
        <v>856</v>
      </c>
      <c r="H427" s="531">
        <v>1.963302752293578</v>
      </c>
      <c r="I427" s="531">
        <v>428</v>
      </c>
      <c r="J427" s="531">
        <v>1</v>
      </c>
      <c r="K427" s="531">
        <v>436</v>
      </c>
      <c r="L427" s="531">
        <v>1</v>
      </c>
      <c r="M427" s="531">
        <v>436</v>
      </c>
      <c r="N427" s="531">
        <v>3</v>
      </c>
      <c r="O427" s="531">
        <v>1308</v>
      </c>
      <c r="P427" s="545">
        <v>3</v>
      </c>
      <c r="Q427" s="532">
        <v>436</v>
      </c>
    </row>
    <row r="428" spans="1:17" ht="14.4" customHeight="1" x14ac:dyDescent="0.3">
      <c r="A428" s="526" t="s">
        <v>2244</v>
      </c>
      <c r="B428" s="527" t="s">
        <v>1849</v>
      </c>
      <c r="C428" s="527" t="s">
        <v>1832</v>
      </c>
      <c r="D428" s="527" t="s">
        <v>1973</v>
      </c>
      <c r="E428" s="527" t="s">
        <v>1974</v>
      </c>
      <c r="F428" s="531">
        <v>17</v>
      </c>
      <c r="G428" s="531">
        <v>36091</v>
      </c>
      <c r="H428" s="531">
        <v>0.67021355617455891</v>
      </c>
      <c r="I428" s="531">
        <v>2123</v>
      </c>
      <c r="J428" s="531">
        <v>25</v>
      </c>
      <c r="K428" s="531">
        <v>53850</v>
      </c>
      <c r="L428" s="531">
        <v>1</v>
      </c>
      <c r="M428" s="531">
        <v>2154</v>
      </c>
      <c r="N428" s="531">
        <v>26</v>
      </c>
      <c r="O428" s="531">
        <v>56030</v>
      </c>
      <c r="P428" s="545">
        <v>1.0404828226555245</v>
      </c>
      <c r="Q428" s="532">
        <v>2155</v>
      </c>
    </row>
    <row r="429" spans="1:17" ht="14.4" customHeight="1" x14ac:dyDescent="0.3">
      <c r="A429" s="526" t="s">
        <v>2244</v>
      </c>
      <c r="B429" s="527" t="s">
        <v>1849</v>
      </c>
      <c r="C429" s="527" t="s">
        <v>1832</v>
      </c>
      <c r="D429" s="527" t="s">
        <v>2141</v>
      </c>
      <c r="E429" s="527" t="s">
        <v>2130</v>
      </c>
      <c r="F429" s="531">
        <v>4</v>
      </c>
      <c r="G429" s="531">
        <v>7476</v>
      </c>
      <c r="H429" s="531">
        <v>0.98993644067796616</v>
      </c>
      <c r="I429" s="531">
        <v>1869</v>
      </c>
      <c r="J429" s="531">
        <v>4</v>
      </c>
      <c r="K429" s="531">
        <v>7552</v>
      </c>
      <c r="L429" s="531">
        <v>1</v>
      </c>
      <c r="M429" s="531">
        <v>1888</v>
      </c>
      <c r="N429" s="531">
        <v>5</v>
      </c>
      <c r="O429" s="531">
        <v>9445</v>
      </c>
      <c r="P429" s="545">
        <v>1.2506620762711864</v>
      </c>
      <c r="Q429" s="532">
        <v>1889</v>
      </c>
    </row>
    <row r="430" spans="1:17" ht="14.4" customHeight="1" x14ac:dyDescent="0.3">
      <c r="A430" s="526" t="s">
        <v>2244</v>
      </c>
      <c r="B430" s="527" t="s">
        <v>1849</v>
      </c>
      <c r="C430" s="527" t="s">
        <v>1832</v>
      </c>
      <c r="D430" s="527" t="s">
        <v>1975</v>
      </c>
      <c r="E430" s="527" t="s">
        <v>1976</v>
      </c>
      <c r="F430" s="531"/>
      <c r="G430" s="531"/>
      <c r="H430" s="531"/>
      <c r="I430" s="531"/>
      <c r="J430" s="531"/>
      <c r="K430" s="531"/>
      <c r="L430" s="531"/>
      <c r="M430" s="531"/>
      <c r="N430" s="531">
        <v>1</v>
      </c>
      <c r="O430" s="531">
        <v>163</v>
      </c>
      <c r="P430" s="545"/>
      <c r="Q430" s="532">
        <v>163</v>
      </c>
    </row>
    <row r="431" spans="1:17" ht="14.4" customHeight="1" x14ac:dyDescent="0.3">
      <c r="A431" s="526" t="s">
        <v>2244</v>
      </c>
      <c r="B431" s="527" t="s">
        <v>1849</v>
      </c>
      <c r="C431" s="527" t="s">
        <v>1832</v>
      </c>
      <c r="D431" s="527" t="s">
        <v>1977</v>
      </c>
      <c r="E431" s="527" t="s">
        <v>1978</v>
      </c>
      <c r="F431" s="531">
        <v>8</v>
      </c>
      <c r="G431" s="531">
        <v>7336</v>
      </c>
      <c r="H431" s="531">
        <v>0.98285101822079313</v>
      </c>
      <c r="I431" s="531">
        <v>917</v>
      </c>
      <c r="J431" s="531">
        <v>8</v>
      </c>
      <c r="K431" s="531">
        <v>7464</v>
      </c>
      <c r="L431" s="531">
        <v>1</v>
      </c>
      <c r="M431" s="531">
        <v>933</v>
      </c>
      <c r="N431" s="531">
        <v>5</v>
      </c>
      <c r="O431" s="531">
        <v>4670</v>
      </c>
      <c r="P431" s="545">
        <v>0.62566988210075025</v>
      </c>
      <c r="Q431" s="532">
        <v>934</v>
      </c>
    </row>
    <row r="432" spans="1:17" ht="14.4" customHeight="1" x14ac:dyDescent="0.3">
      <c r="A432" s="526" t="s">
        <v>2244</v>
      </c>
      <c r="B432" s="527" t="s">
        <v>1849</v>
      </c>
      <c r="C432" s="527" t="s">
        <v>1832</v>
      </c>
      <c r="D432" s="527" t="s">
        <v>1981</v>
      </c>
      <c r="E432" s="527" t="s">
        <v>1982</v>
      </c>
      <c r="F432" s="531">
        <v>2</v>
      </c>
      <c r="G432" s="531">
        <v>16798</v>
      </c>
      <c r="H432" s="531">
        <v>0.6619379753319935</v>
      </c>
      <c r="I432" s="531">
        <v>8399</v>
      </c>
      <c r="J432" s="531">
        <v>3</v>
      </c>
      <c r="K432" s="531">
        <v>25377</v>
      </c>
      <c r="L432" s="531">
        <v>1</v>
      </c>
      <c r="M432" s="531">
        <v>8459</v>
      </c>
      <c r="N432" s="531">
        <v>4</v>
      </c>
      <c r="O432" s="531">
        <v>33840</v>
      </c>
      <c r="P432" s="545">
        <v>1.3334909563778223</v>
      </c>
      <c r="Q432" s="532">
        <v>8460</v>
      </c>
    </row>
    <row r="433" spans="1:17" ht="14.4" customHeight="1" x14ac:dyDescent="0.3">
      <c r="A433" s="526" t="s">
        <v>2244</v>
      </c>
      <c r="B433" s="527" t="s">
        <v>1849</v>
      </c>
      <c r="C433" s="527" t="s">
        <v>1832</v>
      </c>
      <c r="D433" s="527" t="s">
        <v>2024</v>
      </c>
      <c r="E433" s="527" t="s">
        <v>2025</v>
      </c>
      <c r="F433" s="531">
        <v>59</v>
      </c>
      <c r="G433" s="531">
        <v>9086</v>
      </c>
      <c r="H433" s="531">
        <v>0.66031976744186049</v>
      </c>
      <c r="I433" s="531">
        <v>154</v>
      </c>
      <c r="J433" s="531">
        <v>86</v>
      </c>
      <c r="K433" s="531">
        <v>13760</v>
      </c>
      <c r="L433" s="531">
        <v>1</v>
      </c>
      <c r="M433" s="531">
        <v>160</v>
      </c>
      <c r="N433" s="531">
        <v>78</v>
      </c>
      <c r="O433" s="531">
        <v>12480</v>
      </c>
      <c r="P433" s="545">
        <v>0.90697674418604646</v>
      </c>
      <c r="Q433" s="532">
        <v>160</v>
      </c>
    </row>
    <row r="434" spans="1:17" ht="14.4" customHeight="1" x14ac:dyDescent="0.3">
      <c r="A434" s="526" t="s">
        <v>2244</v>
      </c>
      <c r="B434" s="527" t="s">
        <v>1849</v>
      </c>
      <c r="C434" s="527" t="s">
        <v>1832</v>
      </c>
      <c r="D434" s="527" t="s">
        <v>1985</v>
      </c>
      <c r="E434" s="527" t="s">
        <v>1986</v>
      </c>
      <c r="F434" s="531">
        <v>6</v>
      </c>
      <c r="G434" s="531">
        <v>12030</v>
      </c>
      <c r="H434" s="531">
        <v>0.58597174866049684</v>
      </c>
      <c r="I434" s="531">
        <v>2005</v>
      </c>
      <c r="J434" s="531">
        <v>10</v>
      </c>
      <c r="K434" s="531">
        <v>20530</v>
      </c>
      <c r="L434" s="531">
        <v>1</v>
      </c>
      <c r="M434" s="531">
        <v>2053</v>
      </c>
      <c r="N434" s="531">
        <v>19</v>
      </c>
      <c r="O434" s="531">
        <v>39007</v>
      </c>
      <c r="P434" s="545">
        <v>1.9</v>
      </c>
      <c r="Q434" s="532">
        <v>2053</v>
      </c>
    </row>
    <row r="435" spans="1:17" ht="14.4" customHeight="1" x14ac:dyDescent="0.3">
      <c r="A435" s="526" t="s">
        <v>2244</v>
      </c>
      <c r="B435" s="527" t="s">
        <v>1849</v>
      </c>
      <c r="C435" s="527" t="s">
        <v>1832</v>
      </c>
      <c r="D435" s="527" t="s">
        <v>2148</v>
      </c>
      <c r="E435" s="527" t="s">
        <v>2149</v>
      </c>
      <c r="F435" s="531">
        <v>2</v>
      </c>
      <c r="G435" s="531">
        <v>1126</v>
      </c>
      <c r="H435" s="531">
        <v>1.9413793103448276</v>
      </c>
      <c r="I435" s="531">
        <v>563</v>
      </c>
      <c r="J435" s="531">
        <v>1</v>
      </c>
      <c r="K435" s="531">
        <v>580</v>
      </c>
      <c r="L435" s="531">
        <v>1</v>
      </c>
      <c r="M435" s="531">
        <v>580</v>
      </c>
      <c r="N435" s="531"/>
      <c r="O435" s="531"/>
      <c r="P435" s="545"/>
      <c r="Q435" s="532"/>
    </row>
    <row r="436" spans="1:17" ht="14.4" customHeight="1" x14ac:dyDescent="0.3">
      <c r="A436" s="526" t="s">
        <v>2244</v>
      </c>
      <c r="B436" s="527" t="s">
        <v>1849</v>
      </c>
      <c r="C436" s="527" t="s">
        <v>1832</v>
      </c>
      <c r="D436" s="527" t="s">
        <v>1989</v>
      </c>
      <c r="E436" s="527" t="s">
        <v>1990</v>
      </c>
      <c r="F436" s="531"/>
      <c r="G436" s="531"/>
      <c r="H436" s="531"/>
      <c r="I436" s="531"/>
      <c r="J436" s="531">
        <v>1</v>
      </c>
      <c r="K436" s="531">
        <v>373</v>
      </c>
      <c r="L436" s="531">
        <v>1</v>
      </c>
      <c r="M436" s="531">
        <v>373</v>
      </c>
      <c r="N436" s="531">
        <v>1</v>
      </c>
      <c r="O436" s="531">
        <v>373</v>
      </c>
      <c r="P436" s="545">
        <v>1</v>
      </c>
      <c r="Q436" s="532">
        <v>373</v>
      </c>
    </row>
    <row r="437" spans="1:17" ht="14.4" customHeight="1" x14ac:dyDescent="0.3">
      <c r="A437" s="526" t="s">
        <v>2244</v>
      </c>
      <c r="B437" s="527" t="s">
        <v>1849</v>
      </c>
      <c r="C437" s="527" t="s">
        <v>1832</v>
      </c>
      <c r="D437" s="527" t="s">
        <v>1995</v>
      </c>
      <c r="E437" s="527" t="s">
        <v>1996</v>
      </c>
      <c r="F437" s="531">
        <v>79</v>
      </c>
      <c r="G437" s="531">
        <v>27176</v>
      </c>
      <c r="H437" s="531">
        <v>0.7082985821517932</v>
      </c>
      <c r="I437" s="531">
        <v>344</v>
      </c>
      <c r="J437" s="531">
        <v>109</v>
      </c>
      <c r="K437" s="531">
        <v>38368</v>
      </c>
      <c r="L437" s="531">
        <v>1</v>
      </c>
      <c r="M437" s="531">
        <v>352</v>
      </c>
      <c r="N437" s="531">
        <v>104</v>
      </c>
      <c r="O437" s="531">
        <v>36608</v>
      </c>
      <c r="P437" s="545">
        <v>0.95412844036697253</v>
      </c>
      <c r="Q437" s="532">
        <v>352</v>
      </c>
    </row>
    <row r="438" spans="1:17" ht="14.4" customHeight="1" x14ac:dyDescent="0.3">
      <c r="A438" s="526" t="s">
        <v>2244</v>
      </c>
      <c r="B438" s="527" t="s">
        <v>1849</v>
      </c>
      <c r="C438" s="527" t="s">
        <v>1832</v>
      </c>
      <c r="D438" s="527" t="s">
        <v>2150</v>
      </c>
      <c r="E438" s="527" t="s">
        <v>2151</v>
      </c>
      <c r="F438" s="531"/>
      <c r="G438" s="531"/>
      <c r="H438" s="531"/>
      <c r="I438" s="531"/>
      <c r="J438" s="531"/>
      <c r="K438" s="531"/>
      <c r="L438" s="531"/>
      <c r="M438" s="531"/>
      <c r="N438" s="531">
        <v>1</v>
      </c>
      <c r="O438" s="531">
        <v>0</v>
      </c>
      <c r="P438" s="545"/>
      <c r="Q438" s="532">
        <v>0</v>
      </c>
    </row>
    <row r="439" spans="1:17" ht="14.4" customHeight="1" x14ac:dyDescent="0.3">
      <c r="A439" s="526" t="s">
        <v>2244</v>
      </c>
      <c r="B439" s="527" t="s">
        <v>1849</v>
      </c>
      <c r="C439" s="527" t="s">
        <v>1832</v>
      </c>
      <c r="D439" s="527" t="s">
        <v>2263</v>
      </c>
      <c r="E439" s="527" t="s">
        <v>2264</v>
      </c>
      <c r="F439" s="531">
        <v>1</v>
      </c>
      <c r="G439" s="531">
        <v>4100</v>
      </c>
      <c r="H439" s="531"/>
      <c r="I439" s="531">
        <v>4100</v>
      </c>
      <c r="J439" s="531"/>
      <c r="K439" s="531"/>
      <c r="L439" s="531"/>
      <c r="M439" s="531"/>
      <c r="N439" s="531"/>
      <c r="O439" s="531"/>
      <c r="P439" s="545"/>
      <c r="Q439" s="532"/>
    </row>
    <row r="440" spans="1:17" ht="14.4" customHeight="1" x14ac:dyDescent="0.3">
      <c r="A440" s="526" t="s">
        <v>2265</v>
      </c>
      <c r="B440" s="527" t="s">
        <v>1849</v>
      </c>
      <c r="C440" s="527" t="s">
        <v>1850</v>
      </c>
      <c r="D440" s="527" t="s">
        <v>1852</v>
      </c>
      <c r="E440" s="527" t="s">
        <v>582</v>
      </c>
      <c r="F440" s="531">
        <v>1.25</v>
      </c>
      <c r="G440" s="531">
        <v>2139.08</v>
      </c>
      <c r="H440" s="531">
        <v>0.83333528121579037</v>
      </c>
      <c r="I440" s="531">
        <v>1711.2639999999999</v>
      </c>
      <c r="J440" s="531">
        <v>1.5</v>
      </c>
      <c r="K440" s="531">
        <v>2566.89</v>
      </c>
      <c r="L440" s="531">
        <v>1</v>
      </c>
      <c r="M440" s="531">
        <v>1711.26</v>
      </c>
      <c r="N440" s="531">
        <v>1</v>
      </c>
      <c r="O440" s="531">
        <v>1711.26</v>
      </c>
      <c r="P440" s="545">
        <v>0.66666666666666674</v>
      </c>
      <c r="Q440" s="532">
        <v>1711.26</v>
      </c>
    </row>
    <row r="441" spans="1:17" ht="14.4" customHeight="1" x14ac:dyDescent="0.3">
      <c r="A441" s="526" t="s">
        <v>2265</v>
      </c>
      <c r="B441" s="527" t="s">
        <v>1849</v>
      </c>
      <c r="C441" s="527" t="s">
        <v>1850</v>
      </c>
      <c r="D441" s="527" t="s">
        <v>1853</v>
      </c>
      <c r="E441" s="527" t="s">
        <v>664</v>
      </c>
      <c r="F441" s="531">
        <v>6.3599999999999994</v>
      </c>
      <c r="G441" s="531">
        <v>16251.71</v>
      </c>
      <c r="H441" s="531">
        <v>2.239292485587363</v>
      </c>
      <c r="I441" s="531">
        <v>2555.300314465409</v>
      </c>
      <c r="J441" s="531">
        <v>2.68</v>
      </c>
      <c r="K441" s="531">
        <v>7257.52</v>
      </c>
      <c r="L441" s="531">
        <v>1</v>
      </c>
      <c r="M441" s="531">
        <v>2708.0298507462685</v>
      </c>
      <c r="N441" s="531">
        <v>0.67</v>
      </c>
      <c r="O441" s="531">
        <v>1814.38</v>
      </c>
      <c r="P441" s="545">
        <v>0.25</v>
      </c>
      <c r="Q441" s="532">
        <v>2708.0298507462685</v>
      </c>
    </row>
    <row r="442" spans="1:17" ht="14.4" customHeight="1" x14ac:dyDescent="0.3">
      <c r="A442" s="526" t="s">
        <v>2265</v>
      </c>
      <c r="B442" s="527" t="s">
        <v>1849</v>
      </c>
      <c r="C442" s="527" t="s">
        <v>1850</v>
      </c>
      <c r="D442" s="527" t="s">
        <v>1997</v>
      </c>
      <c r="E442" s="527" t="s">
        <v>610</v>
      </c>
      <c r="F442" s="531">
        <v>1.06</v>
      </c>
      <c r="G442" s="531">
        <v>5240.5599999999995</v>
      </c>
      <c r="H442" s="531">
        <v>0.5888878400913351</v>
      </c>
      <c r="I442" s="531">
        <v>4943.9245283018863</v>
      </c>
      <c r="J442" s="531">
        <v>1.7999999999999998</v>
      </c>
      <c r="K442" s="531">
        <v>8899.0800000000017</v>
      </c>
      <c r="L442" s="531">
        <v>1</v>
      </c>
      <c r="M442" s="531">
        <v>4943.9333333333352</v>
      </c>
      <c r="N442" s="531">
        <v>1.9700000000000002</v>
      </c>
      <c r="O442" s="531">
        <v>9739.52</v>
      </c>
      <c r="P442" s="545">
        <v>1.0944412231376726</v>
      </c>
      <c r="Q442" s="532">
        <v>4943.918781725888</v>
      </c>
    </row>
    <row r="443" spans="1:17" ht="14.4" customHeight="1" x14ac:dyDescent="0.3">
      <c r="A443" s="526" t="s">
        <v>2265</v>
      </c>
      <c r="B443" s="527" t="s">
        <v>1849</v>
      </c>
      <c r="C443" s="527" t="s">
        <v>1850</v>
      </c>
      <c r="D443" s="527" t="s">
        <v>1855</v>
      </c>
      <c r="E443" s="527" t="s">
        <v>576</v>
      </c>
      <c r="F443" s="531">
        <v>11.899999999999999</v>
      </c>
      <c r="G443" s="531">
        <v>11320.93</v>
      </c>
      <c r="H443" s="531">
        <v>2.1257607138364012</v>
      </c>
      <c r="I443" s="531">
        <v>951.33865546218499</v>
      </c>
      <c r="J443" s="531">
        <v>5.3</v>
      </c>
      <c r="K443" s="531">
        <v>5325.59</v>
      </c>
      <c r="L443" s="531">
        <v>1</v>
      </c>
      <c r="M443" s="531">
        <v>1004.8283018867925</v>
      </c>
      <c r="N443" s="531">
        <v>20.75</v>
      </c>
      <c r="O443" s="531">
        <v>20850.21</v>
      </c>
      <c r="P443" s="545">
        <v>3.9150986087926407</v>
      </c>
      <c r="Q443" s="532">
        <v>1004.8293975903614</v>
      </c>
    </row>
    <row r="444" spans="1:17" ht="14.4" customHeight="1" x14ac:dyDescent="0.3">
      <c r="A444" s="526" t="s">
        <v>2265</v>
      </c>
      <c r="B444" s="527" t="s">
        <v>1849</v>
      </c>
      <c r="C444" s="527" t="s">
        <v>1850</v>
      </c>
      <c r="D444" s="527" t="s">
        <v>1856</v>
      </c>
      <c r="E444" s="527" t="s">
        <v>610</v>
      </c>
      <c r="F444" s="531">
        <v>18.96</v>
      </c>
      <c r="G444" s="531">
        <v>187444.82</v>
      </c>
      <c r="H444" s="531">
        <v>1.1337923429007002</v>
      </c>
      <c r="I444" s="531">
        <v>9886.3301687763706</v>
      </c>
      <c r="J444" s="531">
        <v>16.72</v>
      </c>
      <c r="K444" s="531">
        <v>165325.53</v>
      </c>
      <c r="L444" s="531">
        <v>1</v>
      </c>
      <c r="M444" s="531">
        <v>9887.8905502392354</v>
      </c>
      <c r="N444" s="531">
        <v>16.010000000000002</v>
      </c>
      <c r="O444" s="531">
        <v>158305.09</v>
      </c>
      <c r="P444" s="545">
        <v>0.95753565707607291</v>
      </c>
      <c r="Q444" s="532">
        <v>9887.8881948782</v>
      </c>
    </row>
    <row r="445" spans="1:17" ht="14.4" customHeight="1" x14ac:dyDescent="0.3">
      <c r="A445" s="526" t="s">
        <v>2265</v>
      </c>
      <c r="B445" s="527" t="s">
        <v>1849</v>
      </c>
      <c r="C445" s="527" t="s">
        <v>1850</v>
      </c>
      <c r="D445" s="527" t="s">
        <v>1857</v>
      </c>
      <c r="E445" s="527" t="s">
        <v>1858</v>
      </c>
      <c r="F445" s="531">
        <v>0.28000000000000003</v>
      </c>
      <c r="G445" s="531">
        <v>1309.1100000000001</v>
      </c>
      <c r="H445" s="531"/>
      <c r="I445" s="531">
        <v>4675.3928571428569</v>
      </c>
      <c r="J445" s="531"/>
      <c r="K445" s="531"/>
      <c r="L445" s="531"/>
      <c r="M445" s="531"/>
      <c r="N445" s="531"/>
      <c r="O445" s="531"/>
      <c r="P445" s="545"/>
      <c r="Q445" s="532"/>
    </row>
    <row r="446" spans="1:17" ht="14.4" customHeight="1" x14ac:dyDescent="0.3">
      <c r="A446" s="526" t="s">
        <v>2265</v>
      </c>
      <c r="B446" s="527" t="s">
        <v>1849</v>
      </c>
      <c r="C446" s="527" t="s">
        <v>1850</v>
      </c>
      <c r="D446" s="527" t="s">
        <v>1860</v>
      </c>
      <c r="E446" s="527" t="s">
        <v>571</v>
      </c>
      <c r="F446" s="531"/>
      <c r="G446" s="531"/>
      <c r="H446" s="531"/>
      <c r="I446" s="531"/>
      <c r="J446" s="531"/>
      <c r="K446" s="531"/>
      <c r="L446" s="531"/>
      <c r="M446" s="531"/>
      <c r="N446" s="531">
        <v>1</v>
      </c>
      <c r="O446" s="531">
        <v>843.46</v>
      </c>
      <c r="P446" s="545"/>
      <c r="Q446" s="532">
        <v>843.46</v>
      </c>
    </row>
    <row r="447" spans="1:17" ht="14.4" customHeight="1" x14ac:dyDescent="0.3">
      <c r="A447" s="526" t="s">
        <v>2265</v>
      </c>
      <c r="B447" s="527" t="s">
        <v>1849</v>
      </c>
      <c r="C447" s="527" t="s">
        <v>1850</v>
      </c>
      <c r="D447" s="527" t="s">
        <v>1863</v>
      </c>
      <c r="E447" s="527" t="s">
        <v>584</v>
      </c>
      <c r="F447" s="531"/>
      <c r="G447" s="531"/>
      <c r="H447" s="531"/>
      <c r="I447" s="531"/>
      <c r="J447" s="531">
        <v>0.22</v>
      </c>
      <c r="K447" s="531">
        <v>1947.89</v>
      </c>
      <c r="L447" s="531">
        <v>1</v>
      </c>
      <c r="M447" s="531">
        <v>8854.045454545454</v>
      </c>
      <c r="N447" s="531">
        <v>0.14000000000000001</v>
      </c>
      <c r="O447" s="531">
        <v>1273.32</v>
      </c>
      <c r="P447" s="545">
        <v>0.65369194359024374</v>
      </c>
      <c r="Q447" s="532">
        <v>9095.1428571428551</v>
      </c>
    </row>
    <row r="448" spans="1:17" ht="14.4" customHeight="1" x14ac:dyDescent="0.3">
      <c r="A448" s="526" t="s">
        <v>2265</v>
      </c>
      <c r="B448" s="527" t="s">
        <v>1849</v>
      </c>
      <c r="C448" s="527" t="s">
        <v>1850</v>
      </c>
      <c r="D448" s="527" t="s">
        <v>1864</v>
      </c>
      <c r="E448" s="527" t="s">
        <v>649</v>
      </c>
      <c r="F448" s="531"/>
      <c r="G448" s="531"/>
      <c r="H448" s="531"/>
      <c r="I448" s="531"/>
      <c r="J448" s="531">
        <v>0.01</v>
      </c>
      <c r="K448" s="531">
        <v>19.489999999999998</v>
      </c>
      <c r="L448" s="531">
        <v>1</v>
      </c>
      <c r="M448" s="531">
        <v>1948.9999999999998</v>
      </c>
      <c r="N448" s="531"/>
      <c r="O448" s="531"/>
      <c r="P448" s="545"/>
      <c r="Q448" s="532"/>
    </row>
    <row r="449" spans="1:17" ht="14.4" customHeight="1" x14ac:dyDescent="0.3">
      <c r="A449" s="526" t="s">
        <v>2265</v>
      </c>
      <c r="B449" s="527" t="s">
        <v>1849</v>
      </c>
      <c r="C449" s="527" t="s">
        <v>1850</v>
      </c>
      <c r="D449" s="527" t="s">
        <v>1865</v>
      </c>
      <c r="E449" s="527" t="s">
        <v>584</v>
      </c>
      <c r="F449" s="531">
        <v>1.05</v>
      </c>
      <c r="G449" s="531">
        <v>1859.3400000000001</v>
      </c>
      <c r="H449" s="531">
        <v>0.47727272727272735</v>
      </c>
      <c r="I449" s="531">
        <v>1770.8</v>
      </c>
      <c r="J449" s="531">
        <v>2.2000000000000002</v>
      </c>
      <c r="K449" s="531">
        <v>3895.7599999999998</v>
      </c>
      <c r="L449" s="531">
        <v>1</v>
      </c>
      <c r="M449" s="531">
        <v>1770.7999999999997</v>
      </c>
      <c r="N449" s="531">
        <v>1.0499999999999998</v>
      </c>
      <c r="O449" s="531">
        <v>1909.98</v>
      </c>
      <c r="P449" s="545">
        <v>0.49027147462882725</v>
      </c>
      <c r="Q449" s="532">
        <v>1819.0285714285717</v>
      </c>
    </row>
    <row r="450" spans="1:17" ht="14.4" customHeight="1" x14ac:dyDescent="0.3">
      <c r="A450" s="526" t="s">
        <v>2265</v>
      </c>
      <c r="B450" s="527" t="s">
        <v>1849</v>
      </c>
      <c r="C450" s="527" t="s">
        <v>1850</v>
      </c>
      <c r="D450" s="527" t="s">
        <v>1867</v>
      </c>
      <c r="E450" s="527" t="s">
        <v>580</v>
      </c>
      <c r="F450" s="531">
        <v>0.05</v>
      </c>
      <c r="G450" s="531">
        <v>45.19</v>
      </c>
      <c r="H450" s="531"/>
      <c r="I450" s="531">
        <v>903.8</v>
      </c>
      <c r="J450" s="531"/>
      <c r="K450" s="531"/>
      <c r="L450" s="531"/>
      <c r="M450" s="531"/>
      <c r="N450" s="531">
        <v>0.05</v>
      </c>
      <c r="O450" s="531">
        <v>45.19</v>
      </c>
      <c r="P450" s="545"/>
      <c r="Q450" s="532">
        <v>903.8</v>
      </c>
    </row>
    <row r="451" spans="1:17" ht="14.4" customHeight="1" x14ac:dyDescent="0.3">
      <c r="A451" s="526" t="s">
        <v>2265</v>
      </c>
      <c r="B451" s="527" t="s">
        <v>1849</v>
      </c>
      <c r="C451" s="527" t="s">
        <v>1850</v>
      </c>
      <c r="D451" s="527" t="s">
        <v>1868</v>
      </c>
      <c r="E451" s="527" t="s">
        <v>584</v>
      </c>
      <c r="F451" s="531">
        <v>0.02</v>
      </c>
      <c r="G451" s="531">
        <v>637.49</v>
      </c>
      <c r="H451" s="531">
        <v>0.1267607594231947</v>
      </c>
      <c r="I451" s="531">
        <v>31874.5</v>
      </c>
      <c r="J451" s="531">
        <v>0.16</v>
      </c>
      <c r="K451" s="531">
        <v>5029.08</v>
      </c>
      <c r="L451" s="531">
        <v>1</v>
      </c>
      <c r="M451" s="531">
        <v>31431.75</v>
      </c>
      <c r="N451" s="531">
        <v>0.09</v>
      </c>
      <c r="O451" s="531">
        <v>3055.98</v>
      </c>
      <c r="P451" s="545">
        <v>0.60766183874585411</v>
      </c>
      <c r="Q451" s="532">
        <v>33955.333333333336</v>
      </c>
    </row>
    <row r="452" spans="1:17" ht="14.4" customHeight="1" x14ac:dyDescent="0.3">
      <c r="A452" s="526" t="s">
        <v>2265</v>
      </c>
      <c r="B452" s="527" t="s">
        <v>1849</v>
      </c>
      <c r="C452" s="527" t="s">
        <v>1825</v>
      </c>
      <c r="D452" s="527" t="s">
        <v>2028</v>
      </c>
      <c r="E452" s="527" t="s">
        <v>2029</v>
      </c>
      <c r="F452" s="531"/>
      <c r="G452" s="531"/>
      <c r="H452" s="531"/>
      <c r="I452" s="531"/>
      <c r="J452" s="531"/>
      <c r="K452" s="531"/>
      <c r="L452" s="531"/>
      <c r="M452" s="531"/>
      <c r="N452" s="531">
        <v>1</v>
      </c>
      <c r="O452" s="531">
        <v>589.59</v>
      </c>
      <c r="P452" s="545"/>
      <c r="Q452" s="532">
        <v>589.59</v>
      </c>
    </row>
    <row r="453" spans="1:17" ht="14.4" customHeight="1" x14ac:dyDescent="0.3">
      <c r="A453" s="526" t="s">
        <v>2265</v>
      </c>
      <c r="B453" s="527" t="s">
        <v>1849</v>
      </c>
      <c r="C453" s="527" t="s">
        <v>1825</v>
      </c>
      <c r="D453" s="527" t="s">
        <v>2030</v>
      </c>
      <c r="E453" s="527" t="s">
        <v>2031</v>
      </c>
      <c r="F453" s="531">
        <v>7</v>
      </c>
      <c r="G453" s="531">
        <v>10130.959999999999</v>
      </c>
      <c r="H453" s="531">
        <v>1.4</v>
      </c>
      <c r="I453" s="531">
        <v>1447.28</v>
      </c>
      <c r="J453" s="531">
        <v>5</v>
      </c>
      <c r="K453" s="531">
        <v>7236.4</v>
      </c>
      <c r="L453" s="531">
        <v>1</v>
      </c>
      <c r="M453" s="531">
        <v>1447.28</v>
      </c>
      <c r="N453" s="531">
        <v>3</v>
      </c>
      <c r="O453" s="531">
        <v>4341.84</v>
      </c>
      <c r="P453" s="545">
        <v>0.60000000000000009</v>
      </c>
      <c r="Q453" s="532">
        <v>1447.28</v>
      </c>
    </row>
    <row r="454" spans="1:17" ht="14.4" customHeight="1" x14ac:dyDescent="0.3">
      <c r="A454" s="526" t="s">
        <v>2265</v>
      </c>
      <c r="B454" s="527" t="s">
        <v>1849</v>
      </c>
      <c r="C454" s="527" t="s">
        <v>1825</v>
      </c>
      <c r="D454" s="527" t="s">
        <v>2032</v>
      </c>
      <c r="E454" s="527" t="s">
        <v>2033</v>
      </c>
      <c r="F454" s="531">
        <v>13</v>
      </c>
      <c r="G454" s="531">
        <v>12640.16</v>
      </c>
      <c r="H454" s="531">
        <v>1.3</v>
      </c>
      <c r="I454" s="531">
        <v>972.31999999999994</v>
      </c>
      <c r="J454" s="531">
        <v>10</v>
      </c>
      <c r="K454" s="531">
        <v>9723.1999999999989</v>
      </c>
      <c r="L454" s="531">
        <v>1</v>
      </c>
      <c r="M454" s="531">
        <v>972.31999999999994</v>
      </c>
      <c r="N454" s="531">
        <v>7</v>
      </c>
      <c r="O454" s="531">
        <v>6806.24</v>
      </c>
      <c r="P454" s="545">
        <v>0.70000000000000007</v>
      </c>
      <c r="Q454" s="532">
        <v>972.31999999999994</v>
      </c>
    </row>
    <row r="455" spans="1:17" ht="14.4" customHeight="1" x14ac:dyDescent="0.3">
      <c r="A455" s="526" t="s">
        <v>2265</v>
      </c>
      <c r="B455" s="527" t="s">
        <v>1849</v>
      </c>
      <c r="C455" s="527" t="s">
        <v>1825</v>
      </c>
      <c r="D455" s="527" t="s">
        <v>2034</v>
      </c>
      <c r="E455" s="527" t="s">
        <v>2033</v>
      </c>
      <c r="F455" s="531">
        <v>4</v>
      </c>
      <c r="G455" s="531">
        <v>5633.68</v>
      </c>
      <c r="H455" s="531">
        <v>4</v>
      </c>
      <c r="I455" s="531">
        <v>1408.42</v>
      </c>
      <c r="J455" s="531">
        <v>1</v>
      </c>
      <c r="K455" s="531">
        <v>1408.42</v>
      </c>
      <c r="L455" s="531">
        <v>1</v>
      </c>
      <c r="M455" s="531">
        <v>1408.42</v>
      </c>
      <c r="N455" s="531"/>
      <c r="O455" s="531"/>
      <c r="P455" s="545"/>
      <c r="Q455" s="532"/>
    </row>
    <row r="456" spans="1:17" ht="14.4" customHeight="1" x14ac:dyDescent="0.3">
      <c r="A456" s="526" t="s">
        <v>2265</v>
      </c>
      <c r="B456" s="527" t="s">
        <v>1849</v>
      </c>
      <c r="C456" s="527" t="s">
        <v>1825</v>
      </c>
      <c r="D456" s="527" t="s">
        <v>2035</v>
      </c>
      <c r="E456" s="527" t="s">
        <v>2033</v>
      </c>
      <c r="F456" s="531">
        <v>117</v>
      </c>
      <c r="G456" s="531">
        <v>199755.27</v>
      </c>
      <c r="H456" s="531">
        <v>1.2717391304347827</v>
      </c>
      <c r="I456" s="531">
        <v>1707.31</v>
      </c>
      <c r="J456" s="531">
        <v>92</v>
      </c>
      <c r="K456" s="531">
        <v>157072.51999999999</v>
      </c>
      <c r="L456" s="531">
        <v>1</v>
      </c>
      <c r="M456" s="531">
        <v>1707.31</v>
      </c>
      <c r="N456" s="531">
        <v>101</v>
      </c>
      <c r="O456" s="531">
        <v>172438.31</v>
      </c>
      <c r="P456" s="545">
        <v>1.0978260869565217</v>
      </c>
      <c r="Q456" s="532">
        <v>1707.31</v>
      </c>
    </row>
    <row r="457" spans="1:17" ht="14.4" customHeight="1" x14ac:dyDescent="0.3">
      <c r="A457" s="526" t="s">
        <v>2265</v>
      </c>
      <c r="B457" s="527" t="s">
        <v>1849</v>
      </c>
      <c r="C457" s="527" t="s">
        <v>1825</v>
      </c>
      <c r="D457" s="527" t="s">
        <v>2036</v>
      </c>
      <c r="E457" s="527" t="s">
        <v>2033</v>
      </c>
      <c r="F457" s="531">
        <v>40</v>
      </c>
      <c r="G457" s="531">
        <v>82652.000000000015</v>
      </c>
      <c r="H457" s="531">
        <v>0.71428571428571441</v>
      </c>
      <c r="I457" s="531">
        <v>2066.3000000000002</v>
      </c>
      <c r="J457" s="531">
        <v>56</v>
      </c>
      <c r="K457" s="531">
        <v>115712.8</v>
      </c>
      <c r="L457" s="531">
        <v>1</v>
      </c>
      <c r="M457" s="531">
        <v>2066.3000000000002</v>
      </c>
      <c r="N457" s="531">
        <v>48</v>
      </c>
      <c r="O457" s="531">
        <v>99182.400000000009</v>
      </c>
      <c r="P457" s="545">
        <v>0.85714285714285721</v>
      </c>
      <c r="Q457" s="532">
        <v>2066.3000000000002</v>
      </c>
    </row>
    <row r="458" spans="1:17" ht="14.4" customHeight="1" x14ac:dyDescent="0.3">
      <c r="A458" s="526" t="s">
        <v>2265</v>
      </c>
      <c r="B458" s="527" t="s">
        <v>1849</v>
      </c>
      <c r="C458" s="527" t="s">
        <v>1825</v>
      </c>
      <c r="D458" s="527" t="s">
        <v>2213</v>
      </c>
      <c r="E458" s="527" t="s">
        <v>2116</v>
      </c>
      <c r="F458" s="531">
        <v>1</v>
      </c>
      <c r="G458" s="531">
        <v>1932.09</v>
      </c>
      <c r="H458" s="531">
        <v>0.33333333333333337</v>
      </c>
      <c r="I458" s="531">
        <v>1932.09</v>
      </c>
      <c r="J458" s="531">
        <v>3</v>
      </c>
      <c r="K458" s="531">
        <v>5796.2699999999995</v>
      </c>
      <c r="L458" s="531">
        <v>1</v>
      </c>
      <c r="M458" s="531">
        <v>1932.09</v>
      </c>
      <c r="N458" s="531">
        <v>3</v>
      </c>
      <c r="O458" s="531">
        <v>5796.2699999999995</v>
      </c>
      <c r="P458" s="545">
        <v>1</v>
      </c>
      <c r="Q458" s="532">
        <v>1932.09</v>
      </c>
    </row>
    <row r="459" spans="1:17" ht="14.4" customHeight="1" x14ac:dyDescent="0.3">
      <c r="A459" s="526" t="s">
        <v>2265</v>
      </c>
      <c r="B459" s="527" t="s">
        <v>1849</v>
      </c>
      <c r="C459" s="527" t="s">
        <v>1825</v>
      </c>
      <c r="D459" s="527" t="s">
        <v>2037</v>
      </c>
      <c r="E459" s="527" t="s">
        <v>2038</v>
      </c>
      <c r="F459" s="531">
        <v>118</v>
      </c>
      <c r="G459" s="531">
        <v>121275.68</v>
      </c>
      <c r="H459" s="531">
        <v>1.4390243902439022</v>
      </c>
      <c r="I459" s="531">
        <v>1027.76</v>
      </c>
      <c r="J459" s="531">
        <v>82</v>
      </c>
      <c r="K459" s="531">
        <v>84276.32</v>
      </c>
      <c r="L459" s="531">
        <v>1</v>
      </c>
      <c r="M459" s="531">
        <v>1027.76</v>
      </c>
      <c r="N459" s="531">
        <v>84</v>
      </c>
      <c r="O459" s="531">
        <v>86331.839999999982</v>
      </c>
      <c r="P459" s="545">
        <v>1.0243902439024388</v>
      </c>
      <c r="Q459" s="532">
        <v>1027.7599999999998</v>
      </c>
    </row>
    <row r="460" spans="1:17" ht="14.4" customHeight="1" x14ac:dyDescent="0.3">
      <c r="A460" s="526" t="s">
        <v>2265</v>
      </c>
      <c r="B460" s="527" t="s">
        <v>1849</v>
      </c>
      <c r="C460" s="527" t="s">
        <v>1825</v>
      </c>
      <c r="D460" s="527" t="s">
        <v>2039</v>
      </c>
      <c r="E460" s="527" t="s">
        <v>2038</v>
      </c>
      <c r="F460" s="531">
        <v>61</v>
      </c>
      <c r="G460" s="531">
        <v>130652.85000000002</v>
      </c>
      <c r="H460" s="531">
        <v>0.76249999999999996</v>
      </c>
      <c r="I460" s="531">
        <v>2141.8500000000004</v>
      </c>
      <c r="J460" s="531">
        <v>80</v>
      </c>
      <c r="K460" s="531">
        <v>171348.00000000003</v>
      </c>
      <c r="L460" s="531">
        <v>1</v>
      </c>
      <c r="M460" s="531">
        <v>2141.8500000000004</v>
      </c>
      <c r="N460" s="531">
        <v>79</v>
      </c>
      <c r="O460" s="531">
        <v>169206.15000000002</v>
      </c>
      <c r="P460" s="545">
        <v>0.98749999999999993</v>
      </c>
      <c r="Q460" s="532">
        <v>2141.8500000000004</v>
      </c>
    </row>
    <row r="461" spans="1:17" ht="14.4" customHeight="1" x14ac:dyDescent="0.3">
      <c r="A461" s="526" t="s">
        <v>2265</v>
      </c>
      <c r="B461" s="527" t="s">
        <v>1849</v>
      </c>
      <c r="C461" s="527" t="s">
        <v>1825</v>
      </c>
      <c r="D461" s="527" t="s">
        <v>2182</v>
      </c>
      <c r="E461" s="527" t="s">
        <v>2183</v>
      </c>
      <c r="F461" s="531">
        <v>2</v>
      </c>
      <c r="G461" s="531">
        <v>933.56</v>
      </c>
      <c r="H461" s="531"/>
      <c r="I461" s="531">
        <v>466.78</v>
      </c>
      <c r="J461" s="531"/>
      <c r="K461" s="531"/>
      <c r="L461" s="531"/>
      <c r="M461" s="531"/>
      <c r="N461" s="531"/>
      <c r="O461" s="531"/>
      <c r="P461" s="545"/>
      <c r="Q461" s="532"/>
    </row>
    <row r="462" spans="1:17" ht="14.4" customHeight="1" x14ac:dyDescent="0.3">
      <c r="A462" s="526" t="s">
        <v>2265</v>
      </c>
      <c r="B462" s="527" t="s">
        <v>1849</v>
      </c>
      <c r="C462" s="527" t="s">
        <v>1825</v>
      </c>
      <c r="D462" s="527" t="s">
        <v>2040</v>
      </c>
      <c r="E462" s="527" t="s">
        <v>2041</v>
      </c>
      <c r="F462" s="531">
        <v>4</v>
      </c>
      <c r="G462" s="531">
        <v>90927.47</v>
      </c>
      <c r="H462" s="531">
        <v>1.0651547756412136</v>
      </c>
      <c r="I462" s="531">
        <v>22731.8675</v>
      </c>
      <c r="J462" s="531">
        <v>10</v>
      </c>
      <c r="K462" s="531">
        <v>85365.499999999985</v>
      </c>
      <c r="L462" s="531">
        <v>1</v>
      </c>
      <c r="M462" s="531">
        <v>8536.5499999999993</v>
      </c>
      <c r="N462" s="531">
        <v>18</v>
      </c>
      <c r="O462" s="531">
        <v>153657.9</v>
      </c>
      <c r="P462" s="545">
        <v>1.8000000000000003</v>
      </c>
      <c r="Q462" s="532">
        <v>8536.5499999999993</v>
      </c>
    </row>
    <row r="463" spans="1:17" ht="14.4" customHeight="1" x14ac:dyDescent="0.3">
      <c r="A463" s="526" t="s">
        <v>2265</v>
      </c>
      <c r="B463" s="527" t="s">
        <v>1849</v>
      </c>
      <c r="C463" s="527" t="s">
        <v>1825</v>
      </c>
      <c r="D463" s="527" t="s">
        <v>2238</v>
      </c>
      <c r="E463" s="527" t="s">
        <v>2239</v>
      </c>
      <c r="F463" s="531">
        <v>6</v>
      </c>
      <c r="G463" s="531">
        <v>6448.26</v>
      </c>
      <c r="H463" s="531">
        <v>3</v>
      </c>
      <c r="I463" s="531">
        <v>1074.71</v>
      </c>
      <c r="J463" s="531">
        <v>2</v>
      </c>
      <c r="K463" s="531">
        <v>2149.42</v>
      </c>
      <c r="L463" s="531">
        <v>1</v>
      </c>
      <c r="M463" s="531">
        <v>1074.71</v>
      </c>
      <c r="N463" s="531">
        <v>8</v>
      </c>
      <c r="O463" s="531">
        <v>8597.68</v>
      </c>
      <c r="P463" s="545">
        <v>4</v>
      </c>
      <c r="Q463" s="532">
        <v>1074.71</v>
      </c>
    </row>
    <row r="464" spans="1:17" ht="14.4" customHeight="1" x14ac:dyDescent="0.3">
      <c r="A464" s="526" t="s">
        <v>2265</v>
      </c>
      <c r="B464" s="527" t="s">
        <v>1849</v>
      </c>
      <c r="C464" s="527" t="s">
        <v>1825</v>
      </c>
      <c r="D464" s="527" t="s">
        <v>2266</v>
      </c>
      <c r="E464" s="527" t="s">
        <v>2267</v>
      </c>
      <c r="F464" s="531">
        <v>6</v>
      </c>
      <c r="G464" s="531">
        <v>332383.2</v>
      </c>
      <c r="H464" s="531"/>
      <c r="I464" s="531">
        <v>55397.200000000004</v>
      </c>
      <c r="J464" s="531"/>
      <c r="K464" s="531"/>
      <c r="L464" s="531"/>
      <c r="M464" s="531"/>
      <c r="N464" s="531">
        <v>2</v>
      </c>
      <c r="O464" s="531">
        <v>110794.4</v>
      </c>
      <c r="P464" s="545"/>
      <c r="Q464" s="532">
        <v>55397.2</v>
      </c>
    </row>
    <row r="465" spans="1:17" ht="14.4" customHeight="1" x14ac:dyDescent="0.3">
      <c r="A465" s="526" t="s">
        <v>2265</v>
      </c>
      <c r="B465" s="527" t="s">
        <v>1849</v>
      </c>
      <c r="C465" s="527" t="s">
        <v>1825</v>
      </c>
      <c r="D465" s="527" t="s">
        <v>2268</v>
      </c>
      <c r="E465" s="527" t="s">
        <v>2269</v>
      </c>
      <c r="F465" s="531">
        <v>2</v>
      </c>
      <c r="G465" s="531">
        <v>5166</v>
      </c>
      <c r="H465" s="531">
        <v>1</v>
      </c>
      <c r="I465" s="531">
        <v>2583</v>
      </c>
      <c r="J465" s="531">
        <v>2</v>
      </c>
      <c r="K465" s="531">
        <v>5166</v>
      </c>
      <c r="L465" s="531">
        <v>1</v>
      </c>
      <c r="M465" s="531">
        <v>2583</v>
      </c>
      <c r="N465" s="531">
        <v>5</v>
      </c>
      <c r="O465" s="531">
        <v>12915</v>
      </c>
      <c r="P465" s="545">
        <v>2.5</v>
      </c>
      <c r="Q465" s="532">
        <v>2583</v>
      </c>
    </row>
    <row r="466" spans="1:17" ht="14.4" customHeight="1" x14ac:dyDescent="0.3">
      <c r="A466" s="526" t="s">
        <v>2265</v>
      </c>
      <c r="B466" s="527" t="s">
        <v>1849</v>
      </c>
      <c r="C466" s="527" t="s">
        <v>1825</v>
      </c>
      <c r="D466" s="527" t="s">
        <v>2042</v>
      </c>
      <c r="E466" s="527" t="s">
        <v>2043</v>
      </c>
      <c r="F466" s="531"/>
      <c r="G466" s="531"/>
      <c r="H466" s="531"/>
      <c r="I466" s="531"/>
      <c r="J466" s="531">
        <v>1</v>
      </c>
      <c r="K466" s="531">
        <v>3003.38</v>
      </c>
      <c r="L466" s="531">
        <v>1</v>
      </c>
      <c r="M466" s="531">
        <v>3003.38</v>
      </c>
      <c r="N466" s="531">
        <v>1</v>
      </c>
      <c r="O466" s="531">
        <v>3003.38</v>
      </c>
      <c r="P466" s="545">
        <v>1</v>
      </c>
      <c r="Q466" s="532">
        <v>3003.38</v>
      </c>
    </row>
    <row r="467" spans="1:17" ht="14.4" customHeight="1" x14ac:dyDescent="0.3">
      <c r="A467" s="526" t="s">
        <v>2265</v>
      </c>
      <c r="B467" s="527" t="s">
        <v>1849</v>
      </c>
      <c r="C467" s="527" t="s">
        <v>1825</v>
      </c>
      <c r="D467" s="527" t="s">
        <v>2044</v>
      </c>
      <c r="E467" s="527" t="s">
        <v>2045</v>
      </c>
      <c r="F467" s="531">
        <v>9</v>
      </c>
      <c r="G467" s="531">
        <v>20128.5</v>
      </c>
      <c r="H467" s="531">
        <v>0.5</v>
      </c>
      <c r="I467" s="531">
        <v>2236.5</v>
      </c>
      <c r="J467" s="531">
        <v>18</v>
      </c>
      <c r="K467" s="531">
        <v>40257</v>
      </c>
      <c r="L467" s="531">
        <v>1</v>
      </c>
      <c r="M467" s="531">
        <v>2236.5</v>
      </c>
      <c r="N467" s="531">
        <v>26</v>
      </c>
      <c r="O467" s="531">
        <v>58149</v>
      </c>
      <c r="P467" s="545">
        <v>1.4444444444444444</v>
      </c>
      <c r="Q467" s="532">
        <v>2236.5</v>
      </c>
    </row>
    <row r="468" spans="1:17" ht="14.4" customHeight="1" x14ac:dyDescent="0.3">
      <c r="A468" s="526" t="s">
        <v>2265</v>
      </c>
      <c r="B468" s="527" t="s">
        <v>1849</v>
      </c>
      <c r="C468" s="527" t="s">
        <v>1825</v>
      </c>
      <c r="D468" s="527" t="s">
        <v>2184</v>
      </c>
      <c r="E468" s="527" t="s">
        <v>2033</v>
      </c>
      <c r="F468" s="531">
        <v>1</v>
      </c>
      <c r="G468" s="531">
        <v>1446.97</v>
      </c>
      <c r="H468" s="531">
        <v>8.3333333333333343E-2</v>
      </c>
      <c r="I468" s="531">
        <v>1446.97</v>
      </c>
      <c r="J468" s="531">
        <v>12</v>
      </c>
      <c r="K468" s="531">
        <v>17363.64</v>
      </c>
      <c r="L468" s="531">
        <v>1</v>
      </c>
      <c r="M468" s="531">
        <v>1446.97</v>
      </c>
      <c r="N468" s="531">
        <v>4</v>
      </c>
      <c r="O468" s="531">
        <v>5787.88</v>
      </c>
      <c r="P468" s="545">
        <v>0.33333333333333337</v>
      </c>
      <c r="Q468" s="532">
        <v>1446.97</v>
      </c>
    </row>
    <row r="469" spans="1:17" ht="14.4" customHeight="1" x14ac:dyDescent="0.3">
      <c r="A469" s="526" t="s">
        <v>2265</v>
      </c>
      <c r="B469" s="527" t="s">
        <v>1849</v>
      </c>
      <c r="C469" s="527" t="s">
        <v>1825</v>
      </c>
      <c r="D469" s="527" t="s">
        <v>2046</v>
      </c>
      <c r="E469" s="527" t="s">
        <v>2047</v>
      </c>
      <c r="F469" s="531">
        <v>164</v>
      </c>
      <c r="G469" s="531">
        <v>1130087.9200000002</v>
      </c>
      <c r="H469" s="531">
        <v>1.0933333333333335</v>
      </c>
      <c r="I469" s="531">
        <v>6890.7800000000007</v>
      </c>
      <c r="J469" s="531">
        <v>150</v>
      </c>
      <c r="K469" s="531">
        <v>1033617</v>
      </c>
      <c r="L469" s="531">
        <v>1</v>
      </c>
      <c r="M469" s="531">
        <v>6890.78</v>
      </c>
      <c r="N469" s="531">
        <v>146</v>
      </c>
      <c r="O469" s="531">
        <v>1006053.88</v>
      </c>
      <c r="P469" s="545">
        <v>0.97333333333333338</v>
      </c>
      <c r="Q469" s="532">
        <v>6890.78</v>
      </c>
    </row>
    <row r="470" spans="1:17" ht="14.4" customHeight="1" x14ac:dyDescent="0.3">
      <c r="A470" s="526" t="s">
        <v>2265</v>
      </c>
      <c r="B470" s="527" t="s">
        <v>1849</v>
      </c>
      <c r="C470" s="527" t="s">
        <v>1825</v>
      </c>
      <c r="D470" s="527" t="s">
        <v>2185</v>
      </c>
      <c r="E470" s="527" t="s">
        <v>2186</v>
      </c>
      <c r="F470" s="531">
        <v>2</v>
      </c>
      <c r="G470" s="531">
        <v>38393.599999999999</v>
      </c>
      <c r="H470" s="531">
        <v>2</v>
      </c>
      <c r="I470" s="531">
        <v>19196.8</v>
      </c>
      <c r="J470" s="531">
        <v>1</v>
      </c>
      <c r="K470" s="531">
        <v>19196.8</v>
      </c>
      <c r="L470" s="531">
        <v>1</v>
      </c>
      <c r="M470" s="531">
        <v>19196.8</v>
      </c>
      <c r="N470" s="531">
        <v>1</v>
      </c>
      <c r="O470" s="531">
        <v>19196.8</v>
      </c>
      <c r="P470" s="545">
        <v>1</v>
      </c>
      <c r="Q470" s="532">
        <v>19196.8</v>
      </c>
    </row>
    <row r="471" spans="1:17" ht="14.4" customHeight="1" x14ac:dyDescent="0.3">
      <c r="A471" s="526" t="s">
        <v>2265</v>
      </c>
      <c r="B471" s="527" t="s">
        <v>1849</v>
      </c>
      <c r="C471" s="527" t="s">
        <v>1825</v>
      </c>
      <c r="D471" s="527" t="s">
        <v>2048</v>
      </c>
      <c r="E471" s="527" t="s">
        <v>2049</v>
      </c>
      <c r="F471" s="531"/>
      <c r="G471" s="531"/>
      <c r="H471" s="531"/>
      <c r="I471" s="531"/>
      <c r="J471" s="531">
        <v>1</v>
      </c>
      <c r="K471" s="531">
        <v>4137.8900000000003</v>
      </c>
      <c r="L471" s="531">
        <v>1</v>
      </c>
      <c r="M471" s="531">
        <v>4137.8900000000003</v>
      </c>
      <c r="N471" s="531"/>
      <c r="O471" s="531"/>
      <c r="P471" s="545"/>
      <c r="Q471" s="532"/>
    </row>
    <row r="472" spans="1:17" ht="14.4" customHeight="1" x14ac:dyDescent="0.3">
      <c r="A472" s="526" t="s">
        <v>2265</v>
      </c>
      <c r="B472" s="527" t="s">
        <v>1849</v>
      </c>
      <c r="C472" s="527" t="s">
        <v>1825</v>
      </c>
      <c r="D472" s="527" t="s">
        <v>2270</v>
      </c>
      <c r="E472" s="527" t="s">
        <v>2271</v>
      </c>
      <c r="F472" s="531"/>
      <c r="G472" s="531"/>
      <c r="H472" s="531"/>
      <c r="I472" s="531"/>
      <c r="J472" s="531"/>
      <c r="K472" s="531"/>
      <c r="L472" s="531"/>
      <c r="M472" s="531"/>
      <c r="N472" s="531">
        <v>2</v>
      </c>
      <c r="O472" s="531">
        <v>10038</v>
      </c>
      <c r="P472" s="545"/>
      <c r="Q472" s="532">
        <v>5019</v>
      </c>
    </row>
    <row r="473" spans="1:17" ht="14.4" customHeight="1" x14ac:dyDescent="0.3">
      <c r="A473" s="526" t="s">
        <v>2265</v>
      </c>
      <c r="B473" s="527" t="s">
        <v>1849</v>
      </c>
      <c r="C473" s="527" t="s">
        <v>1825</v>
      </c>
      <c r="D473" s="527" t="s">
        <v>2054</v>
      </c>
      <c r="E473" s="527" t="s">
        <v>2055</v>
      </c>
      <c r="F473" s="531">
        <v>35</v>
      </c>
      <c r="G473" s="531">
        <v>35098</v>
      </c>
      <c r="H473" s="531">
        <v>0.94594594594594583</v>
      </c>
      <c r="I473" s="531">
        <v>1002.8</v>
      </c>
      <c r="J473" s="531">
        <v>37</v>
      </c>
      <c r="K473" s="531">
        <v>37103.600000000006</v>
      </c>
      <c r="L473" s="531">
        <v>1</v>
      </c>
      <c r="M473" s="531">
        <v>1002.8000000000002</v>
      </c>
      <c r="N473" s="531">
        <v>61</v>
      </c>
      <c r="O473" s="531">
        <v>61170.80000000001</v>
      </c>
      <c r="P473" s="545">
        <v>1.6486486486486487</v>
      </c>
      <c r="Q473" s="532">
        <v>1002.8000000000002</v>
      </c>
    </row>
    <row r="474" spans="1:17" ht="14.4" customHeight="1" x14ac:dyDescent="0.3">
      <c r="A474" s="526" t="s">
        <v>2265</v>
      </c>
      <c r="B474" s="527" t="s">
        <v>1849</v>
      </c>
      <c r="C474" s="527" t="s">
        <v>1825</v>
      </c>
      <c r="D474" s="527" t="s">
        <v>2056</v>
      </c>
      <c r="E474" s="527" t="s">
        <v>2057</v>
      </c>
      <c r="F474" s="531">
        <v>71</v>
      </c>
      <c r="G474" s="531">
        <v>543150</v>
      </c>
      <c r="H474" s="531">
        <v>1.0757575757575757</v>
      </c>
      <c r="I474" s="531">
        <v>7650</v>
      </c>
      <c r="J474" s="531">
        <v>66</v>
      </c>
      <c r="K474" s="531">
        <v>504900</v>
      </c>
      <c r="L474" s="531">
        <v>1</v>
      </c>
      <c r="M474" s="531">
        <v>7650</v>
      </c>
      <c r="N474" s="531">
        <v>48</v>
      </c>
      <c r="O474" s="531">
        <v>367200</v>
      </c>
      <c r="P474" s="545">
        <v>0.72727272727272729</v>
      </c>
      <c r="Q474" s="532">
        <v>7650</v>
      </c>
    </row>
    <row r="475" spans="1:17" ht="14.4" customHeight="1" x14ac:dyDescent="0.3">
      <c r="A475" s="526" t="s">
        <v>2265</v>
      </c>
      <c r="B475" s="527" t="s">
        <v>1849</v>
      </c>
      <c r="C475" s="527" t="s">
        <v>1825</v>
      </c>
      <c r="D475" s="527" t="s">
        <v>2058</v>
      </c>
      <c r="E475" s="527" t="s">
        <v>2059</v>
      </c>
      <c r="F475" s="531"/>
      <c r="G475" s="531"/>
      <c r="H475" s="531"/>
      <c r="I475" s="531"/>
      <c r="J475" s="531"/>
      <c r="K475" s="531"/>
      <c r="L475" s="531"/>
      <c r="M475" s="531"/>
      <c r="N475" s="531">
        <v>2</v>
      </c>
      <c r="O475" s="531">
        <v>18740.78</v>
      </c>
      <c r="P475" s="545"/>
      <c r="Q475" s="532">
        <v>9370.39</v>
      </c>
    </row>
    <row r="476" spans="1:17" ht="14.4" customHeight="1" x14ac:dyDescent="0.3">
      <c r="A476" s="526" t="s">
        <v>2265</v>
      </c>
      <c r="B476" s="527" t="s">
        <v>1849</v>
      </c>
      <c r="C476" s="527" t="s">
        <v>1825</v>
      </c>
      <c r="D476" s="527" t="s">
        <v>2060</v>
      </c>
      <c r="E476" s="527" t="s">
        <v>2061</v>
      </c>
      <c r="F476" s="531">
        <v>6</v>
      </c>
      <c r="G476" s="531">
        <v>79707.12000000001</v>
      </c>
      <c r="H476" s="531">
        <v>0.85714285714285721</v>
      </c>
      <c r="I476" s="531">
        <v>13284.520000000002</v>
      </c>
      <c r="J476" s="531">
        <v>7</v>
      </c>
      <c r="K476" s="531">
        <v>92991.64</v>
      </c>
      <c r="L476" s="531">
        <v>1</v>
      </c>
      <c r="M476" s="531">
        <v>13284.52</v>
      </c>
      <c r="N476" s="531">
        <v>17</v>
      </c>
      <c r="O476" s="531">
        <v>225836.84000000003</v>
      </c>
      <c r="P476" s="545">
        <v>2.4285714285714288</v>
      </c>
      <c r="Q476" s="532">
        <v>13284.520000000002</v>
      </c>
    </row>
    <row r="477" spans="1:17" ht="14.4" customHeight="1" x14ac:dyDescent="0.3">
      <c r="A477" s="526" t="s">
        <v>2265</v>
      </c>
      <c r="B477" s="527" t="s">
        <v>1849</v>
      </c>
      <c r="C477" s="527" t="s">
        <v>1825</v>
      </c>
      <c r="D477" s="527" t="s">
        <v>2062</v>
      </c>
      <c r="E477" s="527" t="s">
        <v>2063</v>
      </c>
      <c r="F477" s="531"/>
      <c r="G477" s="531"/>
      <c r="H477" s="531"/>
      <c r="I477" s="531"/>
      <c r="J477" s="531">
        <v>1</v>
      </c>
      <c r="K477" s="531">
        <v>2170.9699999999998</v>
      </c>
      <c r="L477" s="531">
        <v>1</v>
      </c>
      <c r="M477" s="531">
        <v>2170.9699999999998</v>
      </c>
      <c r="N477" s="531">
        <v>1</v>
      </c>
      <c r="O477" s="531">
        <v>2170.9699999999998</v>
      </c>
      <c r="P477" s="545">
        <v>1</v>
      </c>
      <c r="Q477" s="532">
        <v>2170.9699999999998</v>
      </c>
    </row>
    <row r="478" spans="1:17" ht="14.4" customHeight="1" x14ac:dyDescent="0.3">
      <c r="A478" s="526" t="s">
        <v>2265</v>
      </c>
      <c r="B478" s="527" t="s">
        <v>1849</v>
      </c>
      <c r="C478" s="527" t="s">
        <v>1825</v>
      </c>
      <c r="D478" s="527" t="s">
        <v>2187</v>
      </c>
      <c r="E478" s="527" t="s">
        <v>2188</v>
      </c>
      <c r="F478" s="531">
        <v>38</v>
      </c>
      <c r="G478" s="531">
        <v>30286</v>
      </c>
      <c r="H478" s="531">
        <v>1.3571428571428572</v>
      </c>
      <c r="I478" s="531">
        <v>797</v>
      </c>
      <c r="J478" s="531">
        <v>28</v>
      </c>
      <c r="K478" s="531">
        <v>22316</v>
      </c>
      <c r="L478" s="531">
        <v>1</v>
      </c>
      <c r="M478" s="531">
        <v>797</v>
      </c>
      <c r="N478" s="531">
        <v>34</v>
      </c>
      <c r="O478" s="531">
        <v>27098</v>
      </c>
      <c r="P478" s="545">
        <v>1.2142857142857142</v>
      </c>
      <c r="Q478" s="532">
        <v>797</v>
      </c>
    </row>
    <row r="479" spans="1:17" ht="14.4" customHeight="1" x14ac:dyDescent="0.3">
      <c r="A479" s="526" t="s">
        <v>2265</v>
      </c>
      <c r="B479" s="527" t="s">
        <v>1849</v>
      </c>
      <c r="C479" s="527" t="s">
        <v>1825</v>
      </c>
      <c r="D479" s="527" t="s">
        <v>2272</v>
      </c>
      <c r="E479" s="527" t="s">
        <v>2273</v>
      </c>
      <c r="F479" s="531">
        <v>7</v>
      </c>
      <c r="G479" s="531">
        <v>70510.58</v>
      </c>
      <c r="H479" s="531">
        <v>2.3333333333333335</v>
      </c>
      <c r="I479" s="531">
        <v>10072.94</v>
      </c>
      <c r="J479" s="531">
        <v>3</v>
      </c>
      <c r="K479" s="531">
        <v>30218.82</v>
      </c>
      <c r="L479" s="531">
        <v>1</v>
      </c>
      <c r="M479" s="531">
        <v>10072.94</v>
      </c>
      <c r="N479" s="531">
        <v>7</v>
      </c>
      <c r="O479" s="531">
        <v>70510.58</v>
      </c>
      <c r="P479" s="545">
        <v>2.3333333333333335</v>
      </c>
      <c r="Q479" s="532">
        <v>10072.94</v>
      </c>
    </row>
    <row r="480" spans="1:17" ht="14.4" customHeight="1" x14ac:dyDescent="0.3">
      <c r="A480" s="526" t="s">
        <v>2265</v>
      </c>
      <c r="B480" s="527" t="s">
        <v>1849</v>
      </c>
      <c r="C480" s="527" t="s">
        <v>1825</v>
      </c>
      <c r="D480" s="527" t="s">
        <v>2216</v>
      </c>
      <c r="E480" s="527" t="s">
        <v>2217</v>
      </c>
      <c r="F480" s="531">
        <v>4</v>
      </c>
      <c r="G480" s="531">
        <v>11897.44</v>
      </c>
      <c r="H480" s="531"/>
      <c r="I480" s="531">
        <v>2974.36</v>
      </c>
      <c r="J480" s="531"/>
      <c r="K480" s="531"/>
      <c r="L480" s="531"/>
      <c r="M480" s="531"/>
      <c r="N480" s="531"/>
      <c r="O480" s="531"/>
      <c r="P480" s="545"/>
      <c r="Q480" s="532"/>
    </row>
    <row r="481" spans="1:17" ht="14.4" customHeight="1" x14ac:dyDescent="0.3">
      <c r="A481" s="526" t="s">
        <v>2265</v>
      </c>
      <c r="B481" s="527" t="s">
        <v>1849</v>
      </c>
      <c r="C481" s="527" t="s">
        <v>1825</v>
      </c>
      <c r="D481" s="527" t="s">
        <v>2274</v>
      </c>
      <c r="E481" s="527" t="s">
        <v>2190</v>
      </c>
      <c r="F481" s="531">
        <v>7</v>
      </c>
      <c r="G481" s="531">
        <v>18880.68</v>
      </c>
      <c r="H481" s="531"/>
      <c r="I481" s="531">
        <v>2697.2400000000002</v>
      </c>
      <c r="J481" s="531"/>
      <c r="K481" s="531"/>
      <c r="L481" s="531"/>
      <c r="M481" s="531"/>
      <c r="N481" s="531"/>
      <c r="O481" s="531"/>
      <c r="P481" s="545"/>
      <c r="Q481" s="532"/>
    </row>
    <row r="482" spans="1:17" ht="14.4" customHeight="1" x14ac:dyDescent="0.3">
      <c r="A482" s="526" t="s">
        <v>2265</v>
      </c>
      <c r="B482" s="527" t="s">
        <v>1849</v>
      </c>
      <c r="C482" s="527" t="s">
        <v>1825</v>
      </c>
      <c r="D482" s="527" t="s">
        <v>2189</v>
      </c>
      <c r="E482" s="527" t="s">
        <v>2190</v>
      </c>
      <c r="F482" s="531">
        <v>13</v>
      </c>
      <c r="G482" s="531">
        <v>68369.989999999991</v>
      </c>
      <c r="H482" s="531">
        <v>0.92857142857142838</v>
      </c>
      <c r="I482" s="531">
        <v>5259.23</v>
      </c>
      <c r="J482" s="531">
        <v>14</v>
      </c>
      <c r="K482" s="531">
        <v>73629.22</v>
      </c>
      <c r="L482" s="531">
        <v>1</v>
      </c>
      <c r="M482" s="531">
        <v>5259.2300000000005</v>
      </c>
      <c r="N482" s="531">
        <v>13</v>
      </c>
      <c r="O482" s="531">
        <v>68369.990000000005</v>
      </c>
      <c r="P482" s="545">
        <v>0.9285714285714286</v>
      </c>
      <c r="Q482" s="532">
        <v>5259.2300000000005</v>
      </c>
    </row>
    <row r="483" spans="1:17" ht="14.4" customHeight="1" x14ac:dyDescent="0.3">
      <c r="A483" s="526" t="s">
        <v>2265</v>
      </c>
      <c r="B483" s="527" t="s">
        <v>1849</v>
      </c>
      <c r="C483" s="527" t="s">
        <v>1825</v>
      </c>
      <c r="D483" s="527" t="s">
        <v>2064</v>
      </c>
      <c r="E483" s="527" t="s">
        <v>2065</v>
      </c>
      <c r="F483" s="531">
        <v>2</v>
      </c>
      <c r="G483" s="531">
        <v>2994.88</v>
      </c>
      <c r="H483" s="531">
        <v>1</v>
      </c>
      <c r="I483" s="531">
        <v>1497.44</v>
      </c>
      <c r="J483" s="531">
        <v>2</v>
      </c>
      <c r="K483" s="531">
        <v>2994.88</v>
      </c>
      <c r="L483" s="531">
        <v>1</v>
      </c>
      <c r="M483" s="531">
        <v>1497.44</v>
      </c>
      <c r="N483" s="531">
        <v>5</v>
      </c>
      <c r="O483" s="531">
        <v>7487.2000000000007</v>
      </c>
      <c r="P483" s="545">
        <v>2.5</v>
      </c>
      <c r="Q483" s="532">
        <v>1497.44</v>
      </c>
    </row>
    <row r="484" spans="1:17" ht="14.4" customHeight="1" x14ac:dyDescent="0.3">
      <c r="A484" s="526" t="s">
        <v>2265</v>
      </c>
      <c r="B484" s="527" t="s">
        <v>1849</v>
      </c>
      <c r="C484" s="527" t="s">
        <v>1825</v>
      </c>
      <c r="D484" s="527" t="s">
        <v>2275</v>
      </c>
      <c r="E484" s="527" t="s">
        <v>2276</v>
      </c>
      <c r="F484" s="531"/>
      <c r="G484" s="531"/>
      <c r="H484" s="531"/>
      <c r="I484" s="531"/>
      <c r="J484" s="531"/>
      <c r="K484" s="531"/>
      <c r="L484" s="531"/>
      <c r="M484" s="531"/>
      <c r="N484" s="531">
        <v>1</v>
      </c>
      <c r="O484" s="531">
        <v>40481.4</v>
      </c>
      <c r="P484" s="545"/>
      <c r="Q484" s="532">
        <v>40481.4</v>
      </c>
    </row>
    <row r="485" spans="1:17" ht="14.4" customHeight="1" x14ac:dyDescent="0.3">
      <c r="A485" s="526" t="s">
        <v>2265</v>
      </c>
      <c r="B485" s="527" t="s">
        <v>1849</v>
      </c>
      <c r="C485" s="527" t="s">
        <v>1825</v>
      </c>
      <c r="D485" s="527" t="s">
        <v>2277</v>
      </c>
      <c r="E485" s="527" t="s">
        <v>2278</v>
      </c>
      <c r="F485" s="531">
        <v>1</v>
      </c>
      <c r="G485" s="531">
        <v>34900</v>
      </c>
      <c r="H485" s="531">
        <v>1.25</v>
      </c>
      <c r="I485" s="531">
        <v>34900</v>
      </c>
      <c r="J485" s="531">
        <v>1</v>
      </c>
      <c r="K485" s="531">
        <v>27920</v>
      </c>
      <c r="L485" s="531">
        <v>1</v>
      </c>
      <c r="M485" s="531">
        <v>27920</v>
      </c>
      <c r="N485" s="531">
        <v>1</v>
      </c>
      <c r="O485" s="531">
        <v>27920</v>
      </c>
      <c r="P485" s="545">
        <v>1</v>
      </c>
      <c r="Q485" s="532">
        <v>27920</v>
      </c>
    </row>
    <row r="486" spans="1:17" ht="14.4" customHeight="1" x14ac:dyDescent="0.3">
      <c r="A486" s="526" t="s">
        <v>2265</v>
      </c>
      <c r="B486" s="527" t="s">
        <v>1849</v>
      </c>
      <c r="C486" s="527" t="s">
        <v>1825</v>
      </c>
      <c r="D486" s="527" t="s">
        <v>2240</v>
      </c>
      <c r="E486" s="527" t="s">
        <v>2241</v>
      </c>
      <c r="F486" s="531"/>
      <c r="G486" s="531"/>
      <c r="H486" s="531"/>
      <c r="I486" s="531"/>
      <c r="J486" s="531">
        <v>1</v>
      </c>
      <c r="K486" s="531">
        <v>4041.82</v>
      </c>
      <c r="L486" s="531">
        <v>1</v>
      </c>
      <c r="M486" s="531">
        <v>4041.82</v>
      </c>
      <c r="N486" s="531"/>
      <c r="O486" s="531"/>
      <c r="P486" s="545"/>
      <c r="Q486" s="532"/>
    </row>
    <row r="487" spans="1:17" ht="14.4" customHeight="1" x14ac:dyDescent="0.3">
      <c r="A487" s="526" t="s">
        <v>2265</v>
      </c>
      <c r="B487" s="527" t="s">
        <v>1849</v>
      </c>
      <c r="C487" s="527" t="s">
        <v>1825</v>
      </c>
      <c r="D487" s="527" t="s">
        <v>2066</v>
      </c>
      <c r="E487" s="527" t="s">
        <v>2067</v>
      </c>
      <c r="F487" s="531">
        <v>6</v>
      </c>
      <c r="G487" s="531">
        <v>3633.8999999999996</v>
      </c>
      <c r="H487" s="531">
        <v>3</v>
      </c>
      <c r="I487" s="531">
        <v>605.65</v>
      </c>
      <c r="J487" s="531">
        <v>2</v>
      </c>
      <c r="K487" s="531">
        <v>1211.3</v>
      </c>
      <c r="L487" s="531">
        <v>1</v>
      </c>
      <c r="M487" s="531">
        <v>605.65</v>
      </c>
      <c r="N487" s="531">
        <v>9</v>
      </c>
      <c r="O487" s="531">
        <v>5450.8499999999995</v>
      </c>
      <c r="P487" s="545">
        <v>4.5</v>
      </c>
      <c r="Q487" s="532">
        <v>605.65</v>
      </c>
    </row>
    <row r="488" spans="1:17" ht="14.4" customHeight="1" x14ac:dyDescent="0.3">
      <c r="A488" s="526" t="s">
        <v>2265</v>
      </c>
      <c r="B488" s="527" t="s">
        <v>1849</v>
      </c>
      <c r="C488" s="527" t="s">
        <v>1825</v>
      </c>
      <c r="D488" s="527" t="s">
        <v>2070</v>
      </c>
      <c r="E488" s="527" t="s">
        <v>2071</v>
      </c>
      <c r="F488" s="531">
        <v>4</v>
      </c>
      <c r="G488" s="531">
        <v>3324.64</v>
      </c>
      <c r="H488" s="531">
        <v>0.39999999999999997</v>
      </c>
      <c r="I488" s="531">
        <v>831.16</v>
      </c>
      <c r="J488" s="531">
        <v>10</v>
      </c>
      <c r="K488" s="531">
        <v>8311.6</v>
      </c>
      <c r="L488" s="531">
        <v>1</v>
      </c>
      <c r="M488" s="531">
        <v>831.16000000000008</v>
      </c>
      <c r="N488" s="531">
        <v>16</v>
      </c>
      <c r="O488" s="531">
        <v>13298.56</v>
      </c>
      <c r="P488" s="545">
        <v>1.5999999999999999</v>
      </c>
      <c r="Q488" s="532">
        <v>831.16</v>
      </c>
    </row>
    <row r="489" spans="1:17" ht="14.4" customHeight="1" x14ac:dyDescent="0.3">
      <c r="A489" s="526" t="s">
        <v>2265</v>
      </c>
      <c r="B489" s="527" t="s">
        <v>1849</v>
      </c>
      <c r="C489" s="527" t="s">
        <v>1825</v>
      </c>
      <c r="D489" s="527" t="s">
        <v>2072</v>
      </c>
      <c r="E489" s="527" t="s">
        <v>2071</v>
      </c>
      <c r="F489" s="531">
        <v>20</v>
      </c>
      <c r="G489" s="531">
        <v>17761.2</v>
      </c>
      <c r="H489" s="531">
        <v>1.6666666666666667</v>
      </c>
      <c r="I489" s="531">
        <v>888.06000000000006</v>
      </c>
      <c r="J489" s="531">
        <v>12</v>
      </c>
      <c r="K489" s="531">
        <v>10656.72</v>
      </c>
      <c r="L489" s="531">
        <v>1</v>
      </c>
      <c r="M489" s="531">
        <v>888.06</v>
      </c>
      <c r="N489" s="531">
        <v>4</v>
      </c>
      <c r="O489" s="531">
        <v>3552.24</v>
      </c>
      <c r="P489" s="545">
        <v>0.33333333333333331</v>
      </c>
      <c r="Q489" s="532">
        <v>888.06</v>
      </c>
    </row>
    <row r="490" spans="1:17" ht="14.4" customHeight="1" x14ac:dyDescent="0.3">
      <c r="A490" s="526" t="s">
        <v>2265</v>
      </c>
      <c r="B490" s="527" t="s">
        <v>1849</v>
      </c>
      <c r="C490" s="527" t="s">
        <v>1825</v>
      </c>
      <c r="D490" s="527" t="s">
        <v>2073</v>
      </c>
      <c r="E490" s="527" t="s">
        <v>2074</v>
      </c>
      <c r="F490" s="531">
        <v>41</v>
      </c>
      <c r="G490" s="531">
        <v>36410.459999999992</v>
      </c>
      <c r="H490" s="531">
        <v>1.2812499999999998</v>
      </c>
      <c r="I490" s="531">
        <v>888.05999999999983</v>
      </c>
      <c r="J490" s="531">
        <v>32</v>
      </c>
      <c r="K490" s="531">
        <v>28417.919999999998</v>
      </c>
      <c r="L490" s="531">
        <v>1</v>
      </c>
      <c r="M490" s="531">
        <v>888.06</v>
      </c>
      <c r="N490" s="531"/>
      <c r="O490" s="531"/>
      <c r="P490" s="545"/>
      <c r="Q490" s="532"/>
    </row>
    <row r="491" spans="1:17" ht="14.4" customHeight="1" x14ac:dyDescent="0.3">
      <c r="A491" s="526" t="s">
        <v>2265</v>
      </c>
      <c r="B491" s="527" t="s">
        <v>1849</v>
      </c>
      <c r="C491" s="527" t="s">
        <v>1825</v>
      </c>
      <c r="D491" s="527" t="s">
        <v>2279</v>
      </c>
      <c r="E491" s="527" t="s">
        <v>2280</v>
      </c>
      <c r="F491" s="531"/>
      <c r="G491" s="531"/>
      <c r="H491" s="531"/>
      <c r="I491" s="531"/>
      <c r="J491" s="531">
        <v>1</v>
      </c>
      <c r="K491" s="531">
        <v>2205</v>
      </c>
      <c r="L491" s="531">
        <v>1</v>
      </c>
      <c r="M491" s="531">
        <v>2205</v>
      </c>
      <c r="N491" s="531">
        <v>1</v>
      </c>
      <c r="O491" s="531">
        <v>2205</v>
      </c>
      <c r="P491" s="545">
        <v>1</v>
      </c>
      <c r="Q491" s="532">
        <v>2205</v>
      </c>
    </row>
    <row r="492" spans="1:17" ht="14.4" customHeight="1" x14ac:dyDescent="0.3">
      <c r="A492" s="526" t="s">
        <v>2265</v>
      </c>
      <c r="B492" s="527" t="s">
        <v>1849</v>
      </c>
      <c r="C492" s="527" t="s">
        <v>1825</v>
      </c>
      <c r="D492" s="527" t="s">
        <v>2281</v>
      </c>
      <c r="E492" s="527" t="s">
        <v>2282</v>
      </c>
      <c r="F492" s="531">
        <v>1</v>
      </c>
      <c r="G492" s="531">
        <v>1472.88</v>
      </c>
      <c r="H492" s="531"/>
      <c r="I492" s="531">
        <v>1472.88</v>
      </c>
      <c r="J492" s="531"/>
      <c r="K492" s="531"/>
      <c r="L492" s="531"/>
      <c r="M492" s="531"/>
      <c r="N492" s="531"/>
      <c r="O492" s="531"/>
      <c r="P492" s="545"/>
      <c r="Q492" s="532"/>
    </row>
    <row r="493" spans="1:17" ht="14.4" customHeight="1" x14ac:dyDescent="0.3">
      <c r="A493" s="526" t="s">
        <v>2265</v>
      </c>
      <c r="B493" s="527" t="s">
        <v>1849</v>
      </c>
      <c r="C493" s="527" t="s">
        <v>1825</v>
      </c>
      <c r="D493" s="527" t="s">
        <v>2077</v>
      </c>
      <c r="E493" s="527" t="s">
        <v>2078</v>
      </c>
      <c r="F493" s="531">
        <v>21</v>
      </c>
      <c r="G493" s="531">
        <v>27554.940000000002</v>
      </c>
      <c r="H493" s="531">
        <v>1.9090909090909092</v>
      </c>
      <c r="I493" s="531">
        <v>1312.14</v>
      </c>
      <c r="J493" s="531">
        <v>11</v>
      </c>
      <c r="K493" s="531">
        <v>14433.54</v>
      </c>
      <c r="L493" s="531">
        <v>1</v>
      </c>
      <c r="M493" s="531">
        <v>1312.14</v>
      </c>
      <c r="N493" s="531">
        <v>15</v>
      </c>
      <c r="O493" s="531">
        <v>19682.099999999999</v>
      </c>
      <c r="P493" s="545">
        <v>1.3636363636363635</v>
      </c>
      <c r="Q493" s="532">
        <v>1312.1399999999999</v>
      </c>
    </row>
    <row r="494" spans="1:17" ht="14.4" customHeight="1" x14ac:dyDescent="0.3">
      <c r="A494" s="526" t="s">
        <v>2265</v>
      </c>
      <c r="B494" s="527" t="s">
        <v>1849</v>
      </c>
      <c r="C494" s="527" t="s">
        <v>1825</v>
      </c>
      <c r="D494" s="527" t="s">
        <v>2283</v>
      </c>
      <c r="E494" s="527" t="s">
        <v>2284</v>
      </c>
      <c r="F494" s="531"/>
      <c r="G494" s="531"/>
      <c r="H494" s="531"/>
      <c r="I494" s="531"/>
      <c r="J494" s="531">
        <v>1</v>
      </c>
      <c r="K494" s="531">
        <v>40210.910000000003</v>
      </c>
      <c r="L494" s="531">
        <v>1</v>
      </c>
      <c r="M494" s="531">
        <v>40210.910000000003</v>
      </c>
      <c r="N494" s="531"/>
      <c r="O494" s="531"/>
      <c r="P494" s="545"/>
      <c r="Q494" s="532"/>
    </row>
    <row r="495" spans="1:17" ht="14.4" customHeight="1" x14ac:dyDescent="0.3">
      <c r="A495" s="526" t="s">
        <v>2265</v>
      </c>
      <c r="B495" s="527" t="s">
        <v>1849</v>
      </c>
      <c r="C495" s="527" t="s">
        <v>1825</v>
      </c>
      <c r="D495" s="527" t="s">
        <v>2285</v>
      </c>
      <c r="E495" s="527" t="s">
        <v>2286</v>
      </c>
      <c r="F495" s="531"/>
      <c r="G495" s="531"/>
      <c r="H495" s="531"/>
      <c r="I495" s="531"/>
      <c r="J495" s="531"/>
      <c r="K495" s="531"/>
      <c r="L495" s="531"/>
      <c r="M495" s="531"/>
      <c r="N495" s="531">
        <v>1</v>
      </c>
      <c r="O495" s="531">
        <v>74410.91</v>
      </c>
      <c r="P495" s="545"/>
      <c r="Q495" s="532">
        <v>74410.91</v>
      </c>
    </row>
    <row r="496" spans="1:17" ht="14.4" customHeight="1" x14ac:dyDescent="0.3">
      <c r="A496" s="526" t="s">
        <v>2265</v>
      </c>
      <c r="B496" s="527" t="s">
        <v>1849</v>
      </c>
      <c r="C496" s="527" t="s">
        <v>1825</v>
      </c>
      <c r="D496" s="527" t="s">
        <v>2222</v>
      </c>
      <c r="E496" s="527" t="s">
        <v>2223</v>
      </c>
      <c r="F496" s="531">
        <v>13</v>
      </c>
      <c r="G496" s="531">
        <v>47379.54</v>
      </c>
      <c r="H496" s="531">
        <v>1.2999999999999998</v>
      </c>
      <c r="I496" s="531">
        <v>3644.58</v>
      </c>
      <c r="J496" s="531">
        <v>10</v>
      </c>
      <c r="K496" s="531">
        <v>36445.800000000003</v>
      </c>
      <c r="L496" s="531">
        <v>1</v>
      </c>
      <c r="M496" s="531">
        <v>3644.5800000000004</v>
      </c>
      <c r="N496" s="531"/>
      <c r="O496" s="531"/>
      <c r="P496" s="545"/>
      <c r="Q496" s="532"/>
    </row>
    <row r="497" spans="1:17" ht="14.4" customHeight="1" x14ac:dyDescent="0.3">
      <c r="A497" s="526" t="s">
        <v>2265</v>
      </c>
      <c r="B497" s="527" t="s">
        <v>1849</v>
      </c>
      <c r="C497" s="527" t="s">
        <v>1825</v>
      </c>
      <c r="D497" s="527" t="s">
        <v>2287</v>
      </c>
      <c r="E497" s="527" t="s">
        <v>2288</v>
      </c>
      <c r="F497" s="531">
        <v>1</v>
      </c>
      <c r="G497" s="531">
        <v>31052.560000000001</v>
      </c>
      <c r="H497" s="531"/>
      <c r="I497" s="531">
        <v>31052.560000000001</v>
      </c>
      <c r="J497" s="531"/>
      <c r="K497" s="531"/>
      <c r="L497" s="531"/>
      <c r="M497" s="531"/>
      <c r="N497" s="531"/>
      <c r="O497" s="531"/>
      <c r="P497" s="545"/>
      <c r="Q497" s="532"/>
    </row>
    <row r="498" spans="1:17" ht="14.4" customHeight="1" x14ac:dyDescent="0.3">
      <c r="A498" s="526" t="s">
        <v>2265</v>
      </c>
      <c r="B498" s="527" t="s">
        <v>1849</v>
      </c>
      <c r="C498" s="527" t="s">
        <v>1825</v>
      </c>
      <c r="D498" s="527" t="s">
        <v>2289</v>
      </c>
      <c r="E498" s="527" t="s">
        <v>2290</v>
      </c>
      <c r="F498" s="531">
        <v>6</v>
      </c>
      <c r="G498" s="531">
        <v>486547.86</v>
      </c>
      <c r="H498" s="531">
        <v>6</v>
      </c>
      <c r="I498" s="531">
        <v>81091.31</v>
      </c>
      <c r="J498" s="531">
        <v>1</v>
      </c>
      <c r="K498" s="531">
        <v>81091.31</v>
      </c>
      <c r="L498" s="531">
        <v>1</v>
      </c>
      <c r="M498" s="531">
        <v>81091.31</v>
      </c>
      <c r="N498" s="531"/>
      <c r="O498" s="531"/>
      <c r="P498" s="545"/>
      <c r="Q498" s="532"/>
    </row>
    <row r="499" spans="1:17" ht="14.4" customHeight="1" x14ac:dyDescent="0.3">
      <c r="A499" s="526" t="s">
        <v>2265</v>
      </c>
      <c r="B499" s="527" t="s">
        <v>1849</v>
      </c>
      <c r="C499" s="527" t="s">
        <v>1825</v>
      </c>
      <c r="D499" s="527" t="s">
        <v>2079</v>
      </c>
      <c r="E499" s="527" t="s">
        <v>2080</v>
      </c>
      <c r="F499" s="531">
        <v>154</v>
      </c>
      <c r="G499" s="531">
        <v>176534.81999999998</v>
      </c>
      <c r="H499" s="531">
        <v>1.0845070422535208</v>
      </c>
      <c r="I499" s="531">
        <v>1146.33</v>
      </c>
      <c r="J499" s="531">
        <v>142</v>
      </c>
      <c r="K499" s="531">
        <v>162778.86000000004</v>
      </c>
      <c r="L499" s="531">
        <v>1</v>
      </c>
      <c r="M499" s="531">
        <v>1146.3300000000004</v>
      </c>
      <c r="N499" s="531">
        <v>139</v>
      </c>
      <c r="O499" s="531">
        <v>159339.87</v>
      </c>
      <c r="P499" s="545">
        <v>0.97887323943661941</v>
      </c>
      <c r="Q499" s="532">
        <v>1146.33</v>
      </c>
    </row>
    <row r="500" spans="1:17" ht="14.4" customHeight="1" x14ac:dyDescent="0.3">
      <c r="A500" s="526" t="s">
        <v>2265</v>
      </c>
      <c r="B500" s="527" t="s">
        <v>1849</v>
      </c>
      <c r="C500" s="527" t="s">
        <v>1825</v>
      </c>
      <c r="D500" s="527" t="s">
        <v>2081</v>
      </c>
      <c r="E500" s="527" t="s">
        <v>2082</v>
      </c>
      <c r="F500" s="531">
        <v>56</v>
      </c>
      <c r="G500" s="531">
        <v>20109.599999999995</v>
      </c>
      <c r="H500" s="531">
        <v>1.244444444444444</v>
      </c>
      <c r="I500" s="531">
        <v>359.09999999999991</v>
      </c>
      <c r="J500" s="531">
        <v>45</v>
      </c>
      <c r="K500" s="531">
        <v>16159.500000000002</v>
      </c>
      <c r="L500" s="531">
        <v>1</v>
      </c>
      <c r="M500" s="531">
        <v>359.1</v>
      </c>
      <c r="N500" s="531">
        <v>33</v>
      </c>
      <c r="O500" s="531">
        <v>11850.3</v>
      </c>
      <c r="P500" s="545">
        <v>0.73333333333333317</v>
      </c>
      <c r="Q500" s="532">
        <v>359.09999999999997</v>
      </c>
    </row>
    <row r="501" spans="1:17" ht="14.4" customHeight="1" x14ac:dyDescent="0.3">
      <c r="A501" s="526" t="s">
        <v>2265</v>
      </c>
      <c r="B501" s="527" t="s">
        <v>1849</v>
      </c>
      <c r="C501" s="527" t="s">
        <v>1825</v>
      </c>
      <c r="D501" s="527" t="s">
        <v>2226</v>
      </c>
      <c r="E501" s="527" t="s">
        <v>2227</v>
      </c>
      <c r="F501" s="531">
        <v>3</v>
      </c>
      <c r="G501" s="531">
        <v>1697.5500000000002</v>
      </c>
      <c r="H501" s="531"/>
      <c r="I501" s="531">
        <v>565.85</v>
      </c>
      <c r="J501" s="531"/>
      <c r="K501" s="531"/>
      <c r="L501" s="531"/>
      <c r="M501" s="531"/>
      <c r="N501" s="531"/>
      <c r="O501" s="531"/>
      <c r="P501" s="545"/>
      <c r="Q501" s="532"/>
    </row>
    <row r="502" spans="1:17" ht="14.4" customHeight="1" x14ac:dyDescent="0.3">
      <c r="A502" s="526" t="s">
        <v>2265</v>
      </c>
      <c r="B502" s="527" t="s">
        <v>1849</v>
      </c>
      <c r="C502" s="527" t="s">
        <v>1825</v>
      </c>
      <c r="D502" s="527" t="s">
        <v>2193</v>
      </c>
      <c r="E502" s="527" t="s">
        <v>2194</v>
      </c>
      <c r="F502" s="531"/>
      <c r="G502" s="531"/>
      <c r="H502" s="531"/>
      <c r="I502" s="531"/>
      <c r="J502" s="531"/>
      <c r="K502" s="531"/>
      <c r="L502" s="531"/>
      <c r="M502" s="531"/>
      <c r="N502" s="531">
        <v>1</v>
      </c>
      <c r="O502" s="531">
        <v>13078</v>
      </c>
      <c r="P502" s="545"/>
      <c r="Q502" s="532">
        <v>13078</v>
      </c>
    </row>
    <row r="503" spans="1:17" ht="14.4" customHeight="1" x14ac:dyDescent="0.3">
      <c r="A503" s="526" t="s">
        <v>2265</v>
      </c>
      <c r="B503" s="527" t="s">
        <v>1849</v>
      </c>
      <c r="C503" s="527" t="s">
        <v>1825</v>
      </c>
      <c r="D503" s="527" t="s">
        <v>1826</v>
      </c>
      <c r="E503" s="527" t="s">
        <v>1827</v>
      </c>
      <c r="F503" s="531"/>
      <c r="G503" s="531"/>
      <c r="H503" s="531"/>
      <c r="I503" s="531"/>
      <c r="J503" s="531">
        <v>2</v>
      </c>
      <c r="K503" s="531">
        <v>1787.8</v>
      </c>
      <c r="L503" s="531">
        <v>1</v>
      </c>
      <c r="M503" s="531">
        <v>893.9</v>
      </c>
      <c r="N503" s="531"/>
      <c r="O503" s="531"/>
      <c r="P503" s="545"/>
      <c r="Q503" s="532"/>
    </row>
    <row r="504" spans="1:17" ht="14.4" customHeight="1" x14ac:dyDescent="0.3">
      <c r="A504" s="526" t="s">
        <v>2265</v>
      </c>
      <c r="B504" s="527" t="s">
        <v>1849</v>
      </c>
      <c r="C504" s="527" t="s">
        <v>1825</v>
      </c>
      <c r="D504" s="527" t="s">
        <v>1877</v>
      </c>
      <c r="E504" s="527" t="s">
        <v>1878</v>
      </c>
      <c r="F504" s="531">
        <v>1</v>
      </c>
      <c r="G504" s="531">
        <v>893.9</v>
      </c>
      <c r="H504" s="531"/>
      <c r="I504" s="531">
        <v>893.9</v>
      </c>
      <c r="J504" s="531"/>
      <c r="K504" s="531"/>
      <c r="L504" s="531"/>
      <c r="M504" s="531"/>
      <c r="N504" s="531"/>
      <c r="O504" s="531"/>
      <c r="P504" s="545"/>
      <c r="Q504" s="532"/>
    </row>
    <row r="505" spans="1:17" ht="14.4" customHeight="1" x14ac:dyDescent="0.3">
      <c r="A505" s="526" t="s">
        <v>2265</v>
      </c>
      <c r="B505" s="527" t="s">
        <v>1849</v>
      </c>
      <c r="C505" s="527" t="s">
        <v>1825</v>
      </c>
      <c r="D505" s="527" t="s">
        <v>2083</v>
      </c>
      <c r="E505" s="527" t="s">
        <v>2084</v>
      </c>
      <c r="F505" s="531"/>
      <c r="G505" s="531"/>
      <c r="H505" s="531"/>
      <c r="I505" s="531"/>
      <c r="J505" s="531">
        <v>2</v>
      </c>
      <c r="K505" s="531">
        <v>33663.379999999997</v>
      </c>
      <c r="L505" s="531">
        <v>1</v>
      </c>
      <c r="M505" s="531">
        <v>16831.689999999999</v>
      </c>
      <c r="N505" s="531">
        <v>1</v>
      </c>
      <c r="O505" s="531">
        <v>16831.689999999999</v>
      </c>
      <c r="P505" s="545">
        <v>0.5</v>
      </c>
      <c r="Q505" s="532">
        <v>16831.689999999999</v>
      </c>
    </row>
    <row r="506" spans="1:17" ht="14.4" customHeight="1" x14ac:dyDescent="0.3">
      <c r="A506" s="526" t="s">
        <v>2265</v>
      </c>
      <c r="B506" s="527" t="s">
        <v>1849</v>
      </c>
      <c r="C506" s="527" t="s">
        <v>1825</v>
      </c>
      <c r="D506" s="527" t="s">
        <v>2291</v>
      </c>
      <c r="E506" s="527" t="s">
        <v>2292</v>
      </c>
      <c r="F506" s="531">
        <v>17</v>
      </c>
      <c r="G506" s="531">
        <v>547044.53</v>
      </c>
      <c r="H506" s="531">
        <v>0.88541673545487154</v>
      </c>
      <c r="I506" s="531">
        <v>32179.09</v>
      </c>
      <c r="J506" s="531">
        <v>24</v>
      </c>
      <c r="K506" s="531">
        <v>617838.4800000001</v>
      </c>
      <c r="L506" s="531">
        <v>1</v>
      </c>
      <c r="M506" s="531">
        <v>25743.270000000004</v>
      </c>
      <c r="N506" s="531">
        <v>1</v>
      </c>
      <c r="O506" s="531">
        <v>25743.27</v>
      </c>
      <c r="P506" s="545">
        <v>4.1666666666666657E-2</v>
      </c>
      <c r="Q506" s="532">
        <v>25743.27</v>
      </c>
    </row>
    <row r="507" spans="1:17" ht="14.4" customHeight="1" x14ac:dyDescent="0.3">
      <c r="A507" s="526" t="s">
        <v>2265</v>
      </c>
      <c r="B507" s="527" t="s">
        <v>1849</v>
      </c>
      <c r="C507" s="527" t="s">
        <v>1825</v>
      </c>
      <c r="D507" s="527" t="s">
        <v>2085</v>
      </c>
      <c r="E507" s="527" t="s">
        <v>2086</v>
      </c>
      <c r="F507" s="531">
        <v>102</v>
      </c>
      <c r="G507" s="531">
        <v>671887.26000000013</v>
      </c>
      <c r="H507" s="531">
        <v>1.0000000000000002</v>
      </c>
      <c r="I507" s="531">
        <v>6587.130000000001</v>
      </c>
      <c r="J507" s="531">
        <v>102</v>
      </c>
      <c r="K507" s="531">
        <v>671887.26</v>
      </c>
      <c r="L507" s="531">
        <v>1</v>
      </c>
      <c r="M507" s="531">
        <v>6587.13</v>
      </c>
      <c r="N507" s="531">
        <v>88</v>
      </c>
      <c r="O507" s="531">
        <v>579667.44000000006</v>
      </c>
      <c r="P507" s="545">
        <v>0.86274509803921573</v>
      </c>
      <c r="Q507" s="532">
        <v>6587.130000000001</v>
      </c>
    </row>
    <row r="508" spans="1:17" ht="14.4" customHeight="1" x14ac:dyDescent="0.3">
      <c r="A508" s="526" t="s">
        <v>2265</v>
      </c>
      <c r="B508" s="527" t="s">
        <v>1849</v>
      </c>
      <c r="C508" s="527" t="s">
        <v>1825</v>
      </c>
      <c r="D508" s="527" t="s">
        <v>1879</v>
      </c>
      <c r="E508" s="527" t="s">
        <v>1880</v>
      </c>
      <c r="F508" s="531"/>
      <c r="G508" s="531"/>
      <c r="H508" s="531"/>
      <c r="I508" s="531"/>
      <c r="J508" s="531">
        <v>1</v>
      </c>
      <c r="K508" s="531">
        <v>1841.62</v>
      </c>
      <c r="L508" s="531">
        <v>1</v>
      </c>
      <c r="M508" s="531">
        <v>1841.62</v>
      </c>
      <c r="N508" s="531">
        <v>2</v>
      </c>
      <c r="O508" s="531">
        <v>3683.24</v>
      </c>
      <c r="P508" s="545">
        <v>2</v>
      </c>
      <c r="Q508" s="532">
        <v>1841.62</v>
      </c>
    </row>
    <row r="509" spans="1:17" ht="14.4" customHeight="1" x14ac:dyDescent="0.3">
      <c r="A509" s="526" t="s">
        <v>2265</v>
      </c>
      <c r="B509" s="527" t="s">
        <v>1849</v>
      </c>
      <c r="C509" s="527" t="s">
        <v>1825</v>
      </c>
      <c r="D509" s="527" t="s">
        <v>2293</v>
      </c>
      <c r="E509" s="527" t="s">
        <v>2294</v>
      </c>
      <c r="F509" s="531">
        <v>7</v>
      </c>
      <c r="G509" s="531">
        <v>221408.74</v>
      </c>
      <c r="H509" s="531">
        <v>1.0937498271014778</v>
      </c>
      <c r="I509" s="531">
        <v>31629.82</v>
      </c>
      <c r="J509" s="531">
        <v>8</v>
      </c>
      <c r="K509" s="531">
        <v>202430.88</v>
      </c>
      <c r="L509" s="531">
        <v>1</v>
      </c>
      <c r="M509" s="531">
        <v>25303.86</v>
      </c>
      <c r="N509" s="531">
        <v>33</v>
      </c>
      <c r="O509" s="531">
        <v>835027.37999999989</v>
      </c>
      <c r="P509" s="545">
        <v>4.1249999999999991</v>
      </c>
      <c r="Q509" s="532">
        <v>25303.859999999997</v>
      </c>
    </row>
    <row r="510" spans="1:17" ht="14.4" customHeight="1" x14ac:dyDescent="0.3">
      <c r="A510" s="526" t="s">
        <v>2265</v>
      </c>
      <c r="B510" s="527" t="s">
        <v>1849</v>
      </c>
      <c r="C510" s="527" t="s">
        <v>1825</v>
      </c>
      <c r="D510" s="527" t="s">
        <v>2295</v>
      </c>
      <c r="E510" s="527" t="s">
        <v>2296</v>
      </c>
      <c r="F510" s="531"/>
      <c r="G510" s="531"/>
      <c r="H510" s="531"/>
      <c r="I510" s="531"/>
      <c r="J510" s="531">
        <v>1</v>
      </c>
      <c r="K510" s="531">
        <v>20300.7</v>
      </c>
      <c r="L510" s="531">
        <v>1</v>
      </c>
      <c r="M510" s="531">
        <v>20300.7</v>
      </c>
      <c r="N510" s="531"/>
      <c r="O510" s="531"/>
      <c r="P510" s="545"/>
      <c r="Q510" s="532"/>
    </row>
    <row r="511" spans="1:17" ht="14.4" customHeight="1" x14ac:dyDescent="0.3">
      <c r="A511" s="526" t="s">
        <v>2265</v>
      </c>
      <c r="B511" s="527" t="s">
        <v>1849</v>
      </c>
      <c r="C511" s="527" t="s">
        <v>1825</v>
      </c>
      <c r="D511" s="527" t="s">
        <v>2297</v>
      </c>
      <c r="E511" s="527" t="s">
        <v>2298</v>
      </c>
      <c r="F511" s="531"/>
      <c r="G511" s="531"/>
      <c r="H511" s="531"/>
      <c r="I511" s="531"/>
      <c r="J511" s="531">
        <v>1</v>
      </c>
      <c r="K511" s="531">
        <v>122627</v>
      </c>
      <c r="L511" s="531">
        <v>1</v>
      </c>
      <c r="M511" s="531">
        <v>122627</v>
      </c>
      <c r="N511" s="531"/>
      <c r="O511" s="531"/>
      <c r="P511" s="545"/>
      <c r="Q511" s="532"/>
    </row>
    <row r="512" spans="1:17" ht="14.4" customHeight="1" x14ac:dyDescent="0.3">
      <c r="A512" s="526" t="s">
        <v>2265</v>
      </c>
      <c r="B512" s="527" t="s">
        <v>1849</v>
      </c>
      <c r="C512" s="527" t="s">
        <v>1825</v>
      </c>
      <c r="D512" s="527" t="s">
        <v>2299</v>
      </c>
      <c r="E512" s="527" t="s">
        <v>2300</v>
      </c>
      <c r="F512" s="531">
        <v>13</v>
      </c>
      <c r="G512" s="531">
        <v>967343</v>
      </c>
      <c r="H512" s="531">
        <v>1.4444444444444444</v>
      </c>
      <c r="I512" s="531">
        <v>74411</v>
      </c>
      <c r="J512" s="531">
        <v>9</v>
      </c>
      <c r="K512" s="531">
        <v>669699</v>
      </c>
      <c r="L512" s="531">
        <v>1</v>
      </c>
      <c r="M512" s="531">
        <v>74411</v>
      </c>
      <c r="N512" s="531">
        <v>13</v>
      </c>
      <c r="O512" s="531">
        <v>967343</v>
      </c>
      <c r="P512" s="545">
        <v>1.4444444444444444</v>
      </c>
      <c r="Q512" s="532">
        <v>74411</v>
      </c>
    </row>
    <row r="513" spans="1:17" ht="14.4" customHeight="1" x14ac:dyDescent="0.3">
      <c r="A513" s="526" t="s">
        <v>2265</v>
      </c>
      <c r="B513" s="527" t="s">
        <v>1849</v>
      </c>
      <c r="C513" s="527" t="s">
        <v>1825</v>
      </c>
      <c r="D513" s="527" t="s">
        <v>2301</v>
      </c>
      <c r="E513" s="527" t="s">
        <v>2302</v>
      </c>
      <c r="F513" s="531"/>
      <c r="G513" s="531"/>
      <c r="H513" s="531"/>
      <c r="I513" s="531"/>
      <c r="J513" s="531">
        <v>2</v>
      </c>
      <c r="K513" s="531">
        <v>14393.02</v>
      </c>
      <c r="L513" s="531">
        <v>1</v>
      </c>
      <c r="M513" s="531">
        <v>7196.51</v>
      </c>
      <c r="N513" s="531"/>
      <c r="O513" s="531"/>
      <c r="P513" s="545"/>
      <c r="Q513" s="532"/>
    </row>
    <row r="514" spans="1:17" ht="14.4" customHeight="1" x14ac:dyDescent="0.3">
      <c r="A514" s="526" t="s">
        <v>2265</v>
      </c>
      <c r="B514" s="527" t="s">
        <v>1849</v>
      </c>
      <c r="C514" s="527" t="s">
        <v>1825</v>
      </c>
      <c r="D514" s="527" t="s">
        <v>2303</v>
      </c>
      <c r="E514" s="527" t="s">
        <v>2304</v>
      </c>
      <c r="F514" s="531"/>
      <c r="G514" s="531"/>
      <c r="H514" s="531"/>
      <c r="I514" s="531"/>
      <c r="J514" s="531"/>
      <c r="K514" s="531"/>
      <c r="L514" s="531"/>
      <c r="M514" s="531"/>
      <c r="N514" s="531">
        <v>1</v>
      </c>
      <c r="O514" s="531">
        <v>21829</v>
      </c>
      <c r="P514" s="545"/>
      <c r="Q514" s="532">
        <v>21829</v>
      </c>
    </row>
    <row r="515" spans="1:17" ht="14.4" customHeight="1" x14ac:dyDescent="0.3">
      <c r="A515" s="526" t="s">
        <v>2265</v>
      </c>
      <c r="B515" s="527" t="s">
        <v>1849</v>
      </c>
      <c r="C515" s="527" t="s">
        <v>1825</v>
      </c>
      <c r="D515" s="527" t="s">
        <v>2095</v>
      </c>
      <c r="E515" s="527" t="s">
        <v>2096</v>
      </c>
      <c r="F515" s="531">
        <v>39</v>
      </c>
      <c r="G515" s="531">
        <v>170040</v>
      </c>
      <c r="H515" s="531">
        <v>1</v>
      </c>
      <c r="I515" s="531">
        <v>4360</v>
      </c>
      <c r="J515" s="531">
        <v>39</v>
      </c>
      <c r="K515" s="531">
        <v>170040</v>
      </c>
      <c r="L515" s="531">
        <v>1</v>
      </c>
      <c r="M515" s="531">
        <v>4360</v>
      </c>
      <c r="N515" s="531">
        <v>34</v>
      </c>
      <c r="O515" s="531">
        <v>148240</v>
      </c>
      <c r="P515" s="545">
        <v>0.87179487179487181</v>
      </c>
      <c r="Q515" s="532">
        <v>4360</v>
      </c>
    </row>
    <row r="516" spans="1:17" ht="14.4" customHeight="1" x14ac:dyDescent="0.3">
      <c r="A516" s="526" t="s">
        <v>2265</v>
      </c>
      <c r="B516" s="527" t="s">
        <v>1849</v>
      </c>
      <c r="C516" s="527" t="s">
        <v>1825</v>
      </c>
      <c r="D516" s="527" t="s">
        <v>2097</v>
      </c>
      <c r="E516" s="527" t="s">
        <v>2098</v>
      </c>
      <c r="F516" s="531">
        <v>1</v>
      </c>
      <c r="G516" s="531">
        <v>3106.5</v>
      </c>
      <c r="H516" s="531">
        <v>0.2</v>
      </c>
      <c r="I516" s="531">
        <v>3106.5</v>
      </c>
      <c r="J516" s="531">
        <v>5</v>
      </c>
      <c r="K516" s="531">
        <v>15532.5</v>
      </c>
      <c r="L516" s="531">
        <v>1</v>
      </c>
      <c r="M516" s="531">
        <v>3106.5</v>
      </c>
      <c r="N516" s="531"/>
      <c r="O516" s="531"/>
      <c r="P516" s="545"/>
      <c r="Q516" s="532"/>
    </row>
    <row r="517" spans="1:17" ht="14.4" customHeight="1" x14ac:dyDescent="0.3">
      <c r="A517" s="526" t="s">
        <v>2265</v>
      </c>
      <c r="B517" s="527" t="s">
        <v>1849</v>
      </c>
      <c r="C517" s="527" t="s">
        <v>1825</v>
      </c>
      <c r="D517" s="527" t="s">
        <v>1883</v>
      </c>
      <c r="E517" s="527" t="s">
        <v>1884</v>
      </c>
      <c r="F517" s="531">
        <v>23</v>
      </c>
      <c r="G517" s="531">
        <v>761880.98</v>
      </c>
      <c r="H517" s="531">
        <v>1.6911763429532869</v>
      </c>
      <c r="I517" s="531">
        <v>33125.26</v>
      </c>
      <c r="J517" s="531">
        <v>17</v>
      </c>
      <c r="K517" s="531">
        <v>450503.56999999995</v>
      </c>
      <c r="L517" s="531">
        <v>1</v>
      </c>
      <c r="M517" s="531">
        <v>26500.209999999995</v>
      </c>
      <c r="N517" s="531">
        <v>19</v>
      </c>
      <c r="O517" s="531">
        <v>503503.99</v>
      </c>
      <c r="P517" s="545">
        <v>1.1176470588235294</v>
      </c>
      <c r="Q517" s="532">
        <v>26500.21</v>
      </c>
    </row>
    <row r="518" spans="1:17" ht="14.4" customHeight="1" x14ac:dyDescent="0.3">
      <c r="A518" s="526" t="s">
        <v>2265</v>
      </c>
      <c r="B518" s="527" t="s">
        <v>1849</v>
      </c>
      <c r="C518" s="527" t="s">
        <v>1825</v>
      </c>
      <c r="D518" s="527" t="s">
        <v>2305</v>
      </c>
      <c r="E518" s="527" t="s">
        <v>2306</v>
      </c>
      <c r="F518" s="531">
        <v>2</v>
      </c>
      <c r="G518" s="531">
        <v>23216.62</v>
      </c>
      <c r="H518" s="531"/>
      <c r="I518" s="531">
        <v>11608.31</v>
      </c>
      <c r="J518" s="531"/>
      <c r="K518" s="531"/>
      <c r="L518" s="531"/>
      <c r="M518" s="531"/>
      <c r="N518" s="531">
        <v>1</v>
      </c>
      <c r="O518" s="531">
        <v>11608.31</v>
      </c>
      <c r="P518" s="545"/>
      <c r="Q518" s="532">
        <v>11608.31</v>
      </c>
    </row>
    <row r="519" spans="1:17" ht="14.4" customHeight="1" x14ac:dyDescent="0.3">
      <c r="A519" s="526" t="s">
        <v>2265</v>
      </c>
      <c r="B519" s="527" t="s">
        <v>1849</v>
      </c>
      <c r="C519" s="527" t="s">
        <v>1825</v>
      </c>
      <c r="D519" s="527" t="s">
        <v>2099</v>
      </c>
      <c r="E519" s="527" t="s">
        <v>2100</v>
      </c>
      <c r="F519" s="531">
        <v>25</v>
      </c>
      <c r="G519" s="531">
        <v>9521.4999999999982</v>
      </c>
      <c r="H519" s="531">
        <v>1.5624999999999998</v>
      </c>
      <c r="I519" s="531">
        <v>380.8599999999999</v>
      </c>
      <c r="J519" s="531">
        <v>16</v>
      </c>
      <c r="K519" s="531">
        <v>6093.7599999999993</v>
      </c>
      <c r="L519" s="531">
        <v>1</v>
      </c>
      <c r="M519" s="531">
        <v>380.85999999999996</v>
      </c>
      <c r="N519" s="531">
        <v>15</v>
      </c>
      <c r="O519" s="531">
        <v>5712.9</v>
      </c>
      <c r="P519" s="545">
        <v>0.9375</v>
      </c>
      <c r="Q519" s="532">
        <v>380.85999999999996</v>
      </c>
    </row>
    <row r="520" spans="1:17" ht="14.4" customHeight="1" x14ac:dyDescent="0.3">
      <c r="A520" s="526" t="s">
        <v>2265</v>
      </c>
      <c r="B520" s="527" t="s">
        <v>1849</v>
      </c>
      <c r="C520" s="527" t="s">
        <v>1825</v>
      </c>
      <c r="D520" s="527" t="s">
        <v>2307</v>
      </c>
      <c r="E520" s="527" t="s">
        <v>2308</v>
      </c>
      <c r="F520" s="531">
        <v>1</v>
      </c>
      <c r="G520" s="531">
        <v>7486.38</v>
      </c>
      <c r="H520" s="531">
        <v>0.5</v>
      </c>
      <c r="I520" s="531">
        <v>7486.38</v>
      </c>
      <c r="J520" s="531">
        <v>2</v>
      </c>
      <c r="K520" s="531">
        <v>14972.76</v>
      </c>
      <c r="L520" s="531">
        <v>1</v>
      </c>
      <c r="M520" s="531">
        <v>7486.38</v>
      </c>
      <c r="N520" s="531"/>
      <c r="O520" s="531"/>
      <c r="P520" s="545"/>
      <c r="Q520" s="532"/>
    </row>
    <row r="521" spans="1:17" ht="14.4" customHeight="1" x14ac:dyDescent="0.3">
      <c r="A521" s="526" t="s">
        <v>2265</v>
      </c>
      <c r="B521" s="527" t="s">
        <v>1849</v>
      </c>
      <c r="C521" s="527" t="s">
        <v>1825</v>
      </c>
      <c r="D521" s="527" t="s">
        <v>2309</v>
      </c>
      <c r="E521" s="527" t="s">
        <v>2310</v>
      </c>
      <c r="F521" s="531">
        <v>2</v>
      </c>
      <c r="G521" s="531">
        <v>443249.62</v>
      </c>
      <c r="H521" s="531">
        <v>1</v>
      </c>
      <c r="I521" s="531">
        <v>221624.81</v>
      </c>
      <c r="J521" s="531">
        <v>2</v>
      </c>
      <c r="K521" s="531">
        <v>443249.62</v>
      </c>
      <c r="L521" s="531">
        <v>1</v>
      </c>
      <c r="M521" s="531">
        <v>221624.81</v>
      </c>
      <c r="N521" s="531"/>
      <c r="O521" s="531"/>
      <c r="P521" s="545"/>
      <c r="Q521" s="532"/>
    </row>
    <row r="522" spans="1:17" ht="14.4" customHeight="1" x14ac:dyDescent="0.3">
      <c r="A522" s="526" t="s">
        <v>2265</v>
      </c>
      <c r="B522" s="527" t="s">
        <v>1849</v>
      </c>
      <c r="C522" s="527" t="s">
        <v>1825</v>
      </c>
      <c r="D522" s="527" t="s">
        <v>2311</v>
      </c>
      <c r="E522" s="527" t="s">
        <v>2312</v>
      </c>
      <c r="F522" s="531">
        <v>5</v>
      </c>
      <c r="G522" s="531">
        <v>571279.4</v>
      </c>
      <c r="H522" s="531">
        <v>2.5</v>
      </c>
      <c r="I522" s="531">
        <v>114255.88</v>
      </c>
      <c r="J522" s="531">
        <v>2</v>
      </c>
      <c r="K522" s="531">
        <v>228511.76</v>
      </c>
      <c r="L522" s="531">
        <v>1</v>
      </c>
      <c r="M522" s="531">
        <v>114255.88</v>
      </c>
      <c r="N522" s="531">
        <v>5</v>
      </c>
      <c r="O522" s="531">
        <v>571279.4</v>
      </c>
      <c r="P522" s="545">
        <v>2.5</v>
      </c>
      <c r="Q522" s="532">
        <v>114255.88</v>
      </c>
    </row>
    <row r="523" spans="1:17" ht="14.4" customHeight="1" x14ac:dyDescent="0.3">
      <c r="A523" s="526" t="s">
        <v>2265</v>
      </c>
      <c r="B523" s="527" t="s">
        <v>1849</v>
      </c>
      <c r="C523" s="527" t="s">
        <v>1825</v>
      </c>
      <c r="D523" s="527" t="s">
        <v>2313</v>
      </c>
      <c r="E523" s="527" t="s">
        <v>2314</v>
      </c>
      <c r="F523" s="531">
        <v>3</v>
      </c>
      <c r="G523" s="531">
        <v>170368.56</v>
      </c>
      <c r="H523" s="531"/>
      <c r="I523" s="531">
        <v>56789.52</v>
      </c>
      <c r="J523" s="531"/>
      <c r="K523" s="531"/>
      <c r="L523" s="531"/>
      <c r="M523" s="531"/>
      <c r="N523" s="531">
        <v>1</v>
      </c>
      <c r="O523" s="531">
        <v>56789.52</v>
      </c>
      <c r="P523" s="545"/>
      <c r="Q523" s="532">
        <v>56789.52</v>
      </c>
    </row>
    <row r="524" spans="1:17" ht="14.4" customHeight="1" x14ac:dyDescent="0.3">
      <c r="A524" s="526" t="s">
        <v>2265</v>
      </c>
      <c r="B524" s="527" t="s">
        <v>1849</v>
      </c>
      <c r="C524" s="527" t="s">
        <v>1825</v>
      </c>
      <c r="D524" s="527" t="s">
        <v>2315</v>
      </c>
      <c r="E524" s="527" t="s">
        <v>2316</v>
      </c>
      <c r="F524" s="531"/>
      <c r="G524" s="531"/>
      <c r="H524" s="531"/>
      <c r="I524" s="531"/>
      <c r="J524" s="531">
        <v>1</v>
      </c>
      <c r="K524" s="531">
        <v>30135</v>
      </c>
      <c r="L524" s="531">
        <v>1</v>
      </c>
      <c r="M524" s="531">
        <v>30135</v>
      </c>
      <c r="N524" s="531"/>
      <c r="O524" s="531"/>
      <c r="P524" s="545"/>
      <c r="Q524" s="532"/>
    </row>
    <row r="525" spans="1:17" ht="14.4" customHeight="1" x14ac:dyDescent="0.3">
      <c r="A525" s="526" t="s">
        <v>2265</v>
      </c>
      <c r="B525" s="527" t="s">
        <v>1849</v>
      </c>
      <c r="C525" s="527" t="s">
        <v>1825</v>
      </c>
      <c r="D525" s="527" t="s">
        <v>2105</v>
      </c>
      <c r="E525" s="527" t="s">
        <v>2106</v>
      </c>
      <c r="F525" s="531"/>
      <c r="G525" s="531"/>
      <c r="H525" s="531"/>
      <c r="I525" s="531"/>
      <c r="J525" s="531">
        <v>7</v>
      </c>
      <c r="K525" s="531">
        <v>122694.67000000001</v>
      </c>
      <c r="L525" s="531">
        <v>1</v>
      </c>
      <c r="M525" s="531">
        <v>17527.810000000001</v>
      </c>
      <c r="N525" s="531">
        <v>1</v>
      </c>
      <c r="O525" s="531">
        <v>17527.810000000001</v>
      </c>
      <c r="P525" s="545">
        <v>0.14285714285714285</v>
      </c>
      <c r="Q525" s="532">
        <v>17527.810000000001</v>
      </c>
    </row>
    <row r="526" spans="1:17" ht="14.4" customHeight="1" x14ac:dyDescent="0.3">
      <c r="A526" s="526" t="s">
        <v>2265</v>
      </c>
      <c r="B526" s="527" t="s">
        <v>1849</v>
      </c>
      <c r="C526" s="527" t="s">
        <v>1825</v>
      </c>
      <c r="D526" s="527" t="s">
        <v>2255</v>
      </c>
      <c r="E526" s="527" t="s">
        <v>2256</v>
      </c>
      <c r="F526" s="531">
        <v>1</v>
      </c>
      <c r="G526" s="531">
        <v>48747.03</v>
      </c>
      <c r="H526" s="531"/>
      <c r="I526" s="531">
        <v>48747.03</v>
      </c>
      <c r="J526" s="531"/>
      <c r="K526" s="531"/>
      <c r="L526" s="531"/>
      <c r="M526" s="531"/>
      <c r="N526" s="531"/>
      <c r="O526" s="531"/>
      <c r="P526" s="545"/>
      <c r="Q526" s="532"/>
    </row>
    <row r="527" spans="1:17" ht="14.4" customHeight="1" x14ac:dyDescent="0.3">
      <c r="A527" s="526" t="s">
        <v>2265</v>
      </c>
      <c r="B527" s="527" t="s">
        <v>1849</v>
      </c>
      <c r="C527" s="527" t="s">
        <v>1825</v>
      </c>
      <c r="D527" s="527" t="s">
        <v>2107</v>
      </c>
      <c r="E527" s="527" t="s">
        <v>2108</v>
      </c>
      <c r="F527" s="531">
        <v>3</v>
      </c>
      <c r="G527" s="531">
        <v>930</v>
      </c>
      <c r="H527" s="531">
        <v>0.2</v>
      </c>
      <c r="I527" s="531">
        <v>310</v>
      </c>
      <c r="J527" s="531">
        <v>15</v>
      </c>
      <c r="K527" s="531">
        <v>4650</v>
      </c>
      <c r="L527" s="531">
        <v>1</v>
      </c>
      <c r="M527" s="531">
        <v>310</v>
      </c>
      <c r="N527" s="531">
        <v>15</v>
      </c>
      <c r="O527" s="531">
        <v>4650</v>
      </c>
      <c r="P527" s="545">
        <v>1</v>
      </c>
      <c r="Q527" s="532">
        <v>310</v>
      </c>
    </row>
    <row r="528" spans="1:17" ht="14.4" customHeight="1" x14ac:dyDescent="0.3">
      <c r="A528" s="526" t="s">
        <v>2265</v>
      </c>
      <c r="B528" s="527" t="s">
        <v>1849</v>
      </c>
      <c r="C528" s="527" t="s">
        <v>1825</v>
      </c>
      <c r="D528" s="527" t="s">
        <v>2109</v>
      </c>
      <c r="E528" s="527" t="s">
        <v>2110</v>
      </c>
      <c r="F528" s="531">
        <v>5</v>
      </c>
      <c r="G528" s="531">
        <v>3292</v>
      </c>
      <c r="H528" s="531"/>
      <c r="I528" s="531">
        <v>658.4</v>
      </c>
      <c r="J528" s="531"/>
      <c r="K528" s="531"/>
      <c r="L528" s="531"/>
      <c r="M528" s="531"/>
      <c r="N528" s="531">
        <v>3</v>
      </c>
      <c r="O528" s="531">
        <v>1975.1999999999998</v>
      </c>
      <c r="P528" s="545"/>
      <c r="Q528" s="532">
        <v>658.4</v>
      </c>
    </row>
    <row r="529" spans="1:17" ht="14.4" customHeight="1" x14ac:dyDescent="0.3">
      <c r="A529" s="526" t="s">
        <v>2265</v>
      </c>
      <c r="B529" s="527" t="s">
        <v>1849</v>
      </c>
      <c r="C529" s="527" t="s">
        <v>1825</v>
      </c>
      <c r="D529" s="527" t="s">
        <v>2317</v>
      </c>
      <c r="E529" s="527" t="s">
        <v>2318</v>
      </c>
      <c r="F529" s="531">
        <v>1</v>
      </c>
      <c r="G529" s="531">
        <v>55236.11</v>
      </c>
      <c r="H529" s="531"/>
      <c r="I529" s="531">
        <v>55236.11</v>
      </c>
      <c r="J529" s="531"/>
      <c r="K529" s="531"/>
      <c r="L529" s="531"/>
      <c r="M529" s="531"/>
      <c r="N529" s="531"/>
      <c r="O529" s="531"/>
      <c r="P529" s="545"/>
      <c r="Q529" s="532"/>
    </row>
    <row r="530" spans="1:17" ht="14.4" customHeight="1" x14ac:dyDescent="0.3">
      <c r="A530" s="526" t="s">
        <v>2265</v>
      </c>
      <c r="B530" s="527" t="s">
        <v>1849</v>
      </c>
      <c r="C530" s="527" t="s">
        <v>1825</v>
      </c>
      <c r="D530" s="527" t="s">
        <v>2319</v>
      </c>
      <c r="E530" s="527" t="s">
        <v>2320</v>
      </c>
      <c r="F530" s="531">
        <v>1</v>
      </c>
      <c r="G530" s="531">
        <v>40000</v>
      </c>
      <c r="H530" s="531"/>
      <c r="I530" s="531">
        <v>40000</v>
      </c>
      <c r="J530" s="531"/>
      <c r="K530" s="531"/>
      <c r="L530" s="531"/>
      <c r="M530" s="531"/>
      <c r="N530" s="531"/>
      <c r="O530" s="531"/>
      <c r="P530" s="545"/>
      <c r="Q530" s="532"/>
    </row>
    <row r="531" spans="1:17" ht="14.4" customHeight="1" x14ac:dyDescent="0.3">
      <c r="A531" s="526" t="s">
        <v>2265</v>
      </c>
      <c r="B531" s="527" t="s">
        <v>1849</v>
      </c>
      <c r="C531" s="527" t="s">
        <v>1825</v>
      </c>
      <c r="D531" s="527" t="s">
        <v>2321</v>
      </c>
      <c r="E531" s="527" t="s">
        <v>2304</v>
      </c>
      <c r="F531" s="531">
        <v>2</v>
      </c>
      <c r="G531" s="531">
        <v>33904.6</v>
      </c>
      <c r="H531" s="531"/>
      <c r="I531" s="531">
        <v>16952.3</v>
      </c>
      <c r="J531" s="531"/>
      <c r="K531" s="531"/>
      <c r="L531" s="531"/>
      <c r="M531" s="531"/>
      <c r="N531" s="531"/>
      <c r="O531" s="531"/>
      <c r="P531" s="545"/>
      <c r="Q531" s="532"/>
    </row>
    <row r="532" spans="1:17" ht="14.4" customHeight="1" x14ac:dyDescent="0.3">
      <c r="A532" s="526" t="s">
        <v>2265</v>
      </c>
      <c r="B532" s="527" t="s">
        <v>1849</v>
      </c>
      <c r="C532" s="527" t="s">
        <v>1825</v>
      </c>
      <c r="D532" s="527" t="s">
        <v>2111</v>
      </c>
      <c r="E532" s="527" t="s">
        <v>2112</v>
      </c>
      <c r="F532" s="531"/>
      <c r="G532" s="531"/>
      <c r="H532" s="531"/>
      <c r="I532" s="531"/>
      <c r="J532" s="531">
        <v>1</v>
      </c>
      <c r="K532" s="531">
        <v>2493.59</v>
      </c>
      <c r="L532" s="531">
        <v>1</v>
      </c>
      <c r="M532" s="531">
        <v>2493.59</v>
      </c>
      <c r="N532" s="531"/>
      <c r="O532" s="531"/>
      <c r="P532" s="545"/>
      <c r="Q532" s="532"/>
    </row>
    <row r="533" spans="1:17" ht="14.4" customHeight="1" x14ac:dyDescent="0.3">
      <c r="A533" s="526" t="s">
        <v>2265</v>
      </c>
      <c r="B533" s="527" t="s">
        <v>1849</v>
      </c>
      <c r="C533" s="527" t="s">
        <v>1825</v>
      </c>
      <c r="D533" s="527" t="s">
        <v>2322</v>
      </c>
      <c r="E533" s="527" t="s">
        <v>2323</v>
      </c>
      <c r="F533" s="531"/>
      <c r="G533" s="531"/>
      <c r="H533" s="531"/>
      <c r="I533" s="531"/>
      <c r="J533" s="531"/>
      <c r="K533" s="531"/>
      <c r="L533" s="531"/>
      <c r="M533" s="531"/>
      <c r="N533" s="531">
        <v>1</v>
      </c>
      <c r="O533" s="531">
        <v>4135.09</v>
      </c>
      <c r="P533" s="545"/>
      <c r="Q533" s="532">
        <v>4135.09</v>
      </c>
    </row>
    <row r="534" spans="1:17" ht="14.4" customHeight="1" x14ac:dyDescent="0.3">
      <c r="A534" s="526" t="s">
        <v>2265</v>
      </c>
      <c r="B534" s="527" t="s">
        <v>1849</v>
      </c>
      <c r="C534" s="527" t="s">
        <v>1825</v>
      </c>
      <c r="D534" s="527" t="s">
        <v>2197</v>
      </c>
      <c r="E534" s="527" t="s">
        <v>2041</v>
      </c>
      <c r="F534" s="531"/>
      <c r="G534" s="531"/>
      <c r="H534" s="531"/>
      <c r="I534" s="531"/>
      <c r="J534" s="531">
        <v>1</v>
      </c>
      <c r="K534" s="531">
        <v>8536.5499999999993</v>
      </c>
      <c r="L534" s="531">
        <v>1</v>
      </c>
      <c r="M534" s="531">
        <v>8536.5499999999993</v>
      </c>
      <c r="N534" s="531">
        <v>2</v>
      </c>
      <c r="O534" s="531">
        <v>17073.099999999999</v>
      </c>
      <c r="P534" s="545">
        <v>2</v>
      </c>
      <c r="Q534" s="532">
        <v>8536.5499999999993</v>
      </c>
    </row>
    <row r="535" spans="1:17" ht="14.4" customHeight="1" x14ac:dyDescent="0.3">
      <c r="A535" s="526" t="s">
        <v>2265</v>
      </c>
      <c r="B535" s="527" t="s">
        <v>1849</v>
      </c>
      <c r="C535" s="527" t="s">
        <v>1825</v>
      </c>
      <c r="D535" s="527" t="s">
        <v>2198</v>
      </c>
      <c r="E535" s="527" t="s">
        <v>2199</v>
      </c>
      <c r="F535" s="531"/>
      <c r="G535" s="531"/>
      <c r="H535" s="531"/>
      <c r="I535" s="531"/>
      <c r="J535" s="531"/>
      <c r="K535" s="531"/>
      <c r="L535" s="531"/>
      <c r="M535" s="531"/>
      <c r="N535" s="531">
        <v>8</v>
      </c>
      <c r="O535" s="531">
        <v>352570.87999999995</v>
      </c>
      <c r="P535" s="545"/>
      <c r="Q535" s="532">
        <v>44071.359999999993</v>
      </c>
    </row>
    <row r="536" spans="1:17" ht="14.4" customHeight="1" x14ac:dyDescent="0.3">
      <c r="A536" s="526" t="s">
        <v>2265</v>
      </c>
      <c r="B536" s="527" t="s">
        <v>1849</v>
      </c>
      <c r="C536" s="527" t="s">
        <v>1825</v>
      </c>
      <c r="D536" s="527" t="s">
        <v>2324</v>
      </c>
      <c r="E536" s="527" t="s">
        <v>2201</v>
      </c>
      <c r="F536" s="531"/>
      <c r="G536" s="531"/>
      <c r="H536" s="531"/>
      <c r="I536" s="531"/>
      <c r="J536" s="531"/>
      <c r="K536" s="531"/>
      <c r="L536" s="531"/>
      <c r="M536" s="531"/>
      <c r="N536" s="531">
        <v>2</v>
      </c>
      <c r="O536" s="531">
        <v>142000</v>
      </c>
      <c r="P536" s="545"/>
      <c r="Q536" s="532">
        <v>71000</v>
      </c>
    </row>
    <row r="537" spans="1:17" ht="14.4" customHeight="1" x14ac:dyDescent="0.3">
      <c r="A537" s="526" t="s">
        <v>2265</v>
      </c>
      <c r="B537" s="527" t="s">
        <v>1849</v>
      </c>
      <c r="C537" s="527" t="s">
        <v>1825</v>
      </c>
      <c r="D537" s="527" t="s">
        <v>2325</v>
      </c>
      <c r="E537" s="527" t="s">
        <v>2326</v>
      </c>
      <c r="F537" s="531"/>
      <c r="G537" s="531"/>
      <c r="H537" s="531"/>
      <c r="I537" s="531"/>
      <c r="J537" s="531">
        <v>2</v>
      </c>
      <c r="K537" s="531">
        <v>69300</v>
      </c>
      <c r="L537" s="531">
        <v>1</v>
      </c>
      <c r="M537" s="531">
        <v>34650</v>
      </c>
      <c r="N537" s="531">
        <v>4</v>
      </c>
      <c r="O537" s="531">
        <v>138600</v>
      </c>
      <c r="P537" s="545">
        <v>2</v>
      </c>
      <c r="Q537" s="532">
        <v>34650</v>
      </c>
    </row>
    <row r="538" spans="1:17" ht="14.4" customHeight="1" x14ac:dyDescent="0.3">
      <c r="A538" s="526" t="s">
        <v>2265</v>
      </c>
      <c r="B538" s="527" t="s">
        <v>1849</v>
      </c>
      <c r="C538" s="527" t="s">
        <v>1825</v>
      </c>
      <c r="D538" s="527" t="s">
        <v>2200</v>
      </c>
      <c r="E538" s="527" t="s">
        <v>2201</v>
      </c>
      <c r="F538" s="531"/>
      <c r="G538" s="531"/>
      <c r="H538" s="531"/>
      <c r="I538" s="531"/>
      <c r="J538" s="531"/>
      <c r="K538" s="531"/>
      <c r="L538" s="531"/>
      <c r="M538" s="531"/>
      <c r="N538" s="531">
        <v>2</v>
      </c>
      <c r="O538" s="531">
        <v>150000</v>
      </c>
      <c r="P538" s="545"/>
      <c r="Q538" s="532">
        <v>75000</v>
      </c>
    </row>
    <row r="539" spans="1:17" ht="14.4" customHeight="1" x14ac:dyDescent="0.3">
      <c r="A539" s="526" t="s">
        <v>2265</v>
      </c>
      <c r="B539" s="527" t="s">
        <v>1849</v>
      </c>
      <c r="C539" s="527" t="s">
        <v>1825</v>
      </c>
      <c r="D539" s="527" t="s">
        <v>2327</v>
      </c>
      <c r="E539" s="527" t="s">
        <v>2328</v>
      </c>
      <c r="F539" s="531"/>
      <c r="G539" s="531"/>
      <c r="H539" s="531"/>
      <c r="I539" s="531"/>
      <c r="J539" s="531">
        <v>1</v>
      </c>
      <c r="K539" s="531">
        <v>88685.78</v>
      </c>
      <c r="L539" s="531">
        <v>1</v>
      </c>
      <c r="M539" s="531">
        <v>88685.78</v>
      </c>
      <c r="N539" s="531"/>
      <c r="O539" s="531"/>
      <c r="P539" s="545"/>
      <c r="Q539" s="532"/>
    </row>
    <row r="540" spans="1:17" ht="14.4" customHeight="1" x14ac:dyDescent="0.3">
      <c r="A540" s="526" t="s">
        <v>2265</v>
      </c>
      <c r="B540" s="527" t="s">
        <v>1849</v>
      </c>
      <c r="C540" s="527" t="s">
        <v>1825</v>
      </c>
      <c r="D540" s="527" t="s">
        <v>2329</v>
      </c>
      <c r="E540" s="527" t="s">
        <v>2330</v>
      </c>
      <c r="F540" s="531"/>
      <c r="G540" s="531"/>
      <c r="H540" s="531"/>
      <c r="I540" s="531"/>
      <c r="J540" s="531">
        <v>1</v>
      </c>
      <c r="K540" s="531">
        <v>94917.32</v>
      </c>
      <c r="L540" s="531">
        <v>1</v>
      </c>
      <c r="M540" s="531">
        <v>94917.32</v>
      </c>
      <c r="N540" s="531"/>
      <c r="O540" s="531"/>
      <c r="P540" s="545"/>
      <c r="Q540" s="532"/>
    </row>
    <row r="541" spans="1:17" ht="14.4" customHeight="1" x14ac:dyDescent="0.3">
      <c r="A541" s="526" t="s">
        <v>2265</v>
      </c>
      <c r="B541" s="527" t="s">
        <v>1849</v>
      </c>
      <c r="C541" s="527" t="s">
        <v>1825</v>
      </c>
      <c r="D541" s="527" t="s">
        <v>2331</v>
      </c>
      <c r="E541" s="527" t="s">
        <v>2332</v>
      </c>
      <c r="F541" s="531"/>
      <c r="G541" s="531"/>
      <c r="H541" s="531"/>
      <c r="I541" s="531"/>
      <c r="J541" s="531">
        <v>3</v>
      </c>
      <c r="K541" s="531">
        <v>108675</v>
      </c>
      <c r="L541" s="531">
        <v>1</v>
      </c>
      <c r="M541" s="531">
        <v>36225</v>
      </c>
      <c r="N541" s="531"/>
      <c r="O541" s="531"/>
      <c r="P541" s="545"/>
      <c r="Q541" s="532"/>
    </row>
    <row r="542" spans="1:17" ht="14.4" customHeight="1" x14ac:dyDescent="0.3">
      <c r="A542" s="526" t="s">
        <v>2265</v>
      </c>
      <c r="B542" s="527" t="s">
        <v>1849</v>
      </c>
      <c r="C542" s="527" t="s">
        <v>1825</v>
      </c>
      <c r="D542" s="527" t="s">
        <v>2333</v>
      </c>
      <c r="E542" s="527" t="s">
        <v>2334</v>
      </c>
      <c r="F542" s="531"/>
      <c r="G542" s="531"/>
      <c r="H542" s="531"/>
      <c r="I542" s="531"/>
      <c r="J542" s="531">
        <v>1</v>
      </c>
      <c r="K542" s="531">
        <v>29653.88</v>
      </c>
      <c r="L542" s="531">
        <v>1</v>
      </c>
      <c r="M542" s="531">
        <v>29653.88</v>
      </c>
      <c r="N542" s="531"/>
      <c r="O542" s="531"/>
      <c r="P542" s="545"/>
      <c r="Q542" s="532"/>
    </row>
    <row r="543" spans="1:17" ht="14.4" customHeight="1" x14ac:dyDescent="0.3">
      <c r="A543" s="526" t="s">
        <v>2265</v>
      </c>
      <c r="B543" s="527" t="s">
        <v>1849</v>
      </c>
      <c r="C543" s="527" t="s">
        <v>1825</v>
      </c>
      <c r="D543" s="527" t="s">
        <v>2335</v>
      </c>
      <c r="E543" s="527" t="s">
        <v>2336</v>
      </c>
      <c r="F543" s="531"/>
      <c r="G543" s="531"/>
      <c r="H543" s="531"/>
      <c r="I543" s="531"/>
      <c r="J543" s="531"/>
      <c r="K543" s="531"/>
      <c r="L543" s="531"/>
      <c r="M543" s="531"/>
      <c r="N543" s="531">
        <v>2</v>
      </c>
      <c r="O543" s="531">
        <v>102289.1</v>
      </c>
      <c r="P543" s="545"/>
      <c r="Q543" s="532">
        <v>51144.55</v>
      </c>
    </row>
    <row r="544" spans="1:17" ht="14.4" customHeight="1" x14ac:dyDescent="0.3">
      <c r="A544" s="526" t="s">
        <v>2265</v>
      </c>
      <c r="B544" s="527" t="s">
        <v>1849</v>
      </c>
      <c r="C544" s="527" t="s">
        <v>1825</v>
      </c>
      <c r="D544" s="527" t="s">
        <v>2234</v>
      </c>
      <c r="E544" s="527" t="s">
        <v>2235</v>
      </c>
      <c r="F544" s="531"/>
      <c r="G544" s="531"/>
      <c r="H544" s="531"/>
      <c r="I544" s="531"/>
      <c r="J544" s="531"/>
      <c r="K544" s="531"/>
      <c r="L544" s="531"/>
      <c r="M544" s="531"/>
      <c r="N544" s="531">
        <v>1</v>
      </c>
      <c r="O544" s="531">
        <v>549</v>
      </c>
      <c r="P544" s="545"/>
      <c r="Q544" s="532">
        <v>549</v>
      </c>
    </row>
    <row r="545" spans="1:17" ht="14.4" customHeight="1" x14ac:dyDescent="0.3">
      <c r="A545" s="526" t="s">
        <v>2265</v>
      </c>
      <c r="B545" s="527" t="s">
        <v>1849</v>
      </c>
      <c r="C545" s="527" t="s">
        <v>1825</v>
      </c>
      <c r="D545" s="527" t="s">
        <v>2337</v>
      </c>
      <c r="E545" s="527" t="s">
        <v>2338</v>
      </c>
      <c r="F545" s="531"/>
      <c r="G545" s="531"/>
      <c r="H545" s="531"/>
      <c r="I545" s="531"/>
      <c r="J545" s="531"/>
      <c r="K545" s="531"/>
      <c r="L545" s="531"/>
      <c r="M545" s="531"/>
      <c r="N545" s="531">
        <v>1</v>
      </c>
      <c r="O545" s="531">
        <v>5652.12</v>
      </c>
      <c r="P545" s="545"/>
      <c r="Q545" s="532">
        <v>5652.12</v>
      </c>
    </row>
    <row r="546" spans="1:17" ht="14.4" customHeight="1" x14ac:dyDescent="0.3">
      <c r="A546" s="526" t="s">
        <v>2265</v>
      </c>
      <c r="B546" s="527" t="s">
        <v>1849</v>
      </c>
      <c r="C546" s="527" t="s">
        <v>1832</v>
      </c>
      <c r="D546" s="527" t="s">
        <v>1893</v>
      </c>
      <c r="E546" s="527" t="s">
        <v>1894</v>
      </c>
      <c r="F546" s="531"/>
      <c r="G546" s="531"/>
      <c r="H546" s="531"/>
      <c r="I546" s="531"/>
      <c r="J546" s="531">
        <v>1</v>
      </c>
      <c r="K546" s="531">
        <v>155</v>
      </c>
      <c r="L546" s="531">
        <v>1</v>
      </c>
      <c r="M546" s="531">
        <v>155</v>
      </c>
      <c r="N546" s="531"/>
      <c r="O546" s="531"/>
      <c r="P546" s="545"/>
      <c r="Q546" s="532"/>
    </row>
    <row r="547" spans="1:17" ht="14.4" customHeight="1" x14ac:dyDescent="0.3">
      <c r="A547" s="526" t="s">
        <v>2265</v>
      </c>
      <c r="B547" s="527" t="s">
        <v>1849</v>
      </c>
      <c r="C547" s="527" t="s">
        <v>1832</v>
      </c>
      <c r="D547" s="527" t="s">
        <v>1895</v>
      </c>
      <c r="E547" s="527" t="s">
        <v>1896</v>
      </c>
      <c r="F547" s="531"/>
      <c r="G547" s="531"/>
      <c r="H547" s="531"/>
      <c r="I547" s="531"/>
      <c r="J547" s="531">
        <v>4</v>
      </c>
      <c r="K547" s="531">
        <v>748</v>
      </c>
      <c r="L547" s="531">
        <v>1</v>
      </c>
      <c r="M547" s="531">
        <v>187</v>
      </c>
      <c r="N547" s="531"/>
      <c r="O547" s="531"/>
      <c r="P547" s="545"/>
      <c r="Q547" s="532"/>
    </row>
    <row r="548" spans="1:17" ht="14.4" customHeight="1" x14ac:dyDescent="0.3">
      <c r="A548" s="526" t="s">
        <v>2265</v>
      </c>
      <c r="B548" s="527" t="s">
        <v>1849</v>
      </c>
      <c r="C548" s="527" t="s">
        <v>1832</v>
      </c>
      <c r="D548" s="527" t="s">
        <v>1897</v>
      </c>
      <c r="E548" s="527" t="s">
        <v>1898</v>
      </c>
      <c r="F548" s="531">
        <v>1</v>
      </c>
      <c r="G548" s="531">
        <v>125</v>
      </c>
      <c r="H548" s="531">
        <v>0.48828125</v>
      </c>
      <c r="I548" s="531">
        <v>125</v>
      </c>
      <c r="J548" s="531">
        <v>2</v>
      </c>
      <c r="K548" s="531">
        <v>256</v>
      </c>
      <c r="L548" s="531">
        <v>1</v>
      </c>
      <c r="M548" s="531">
        <v>128</v>
      </c>
      <c r="N548" s="531"/>
      <c r="O548" s="531"/>
      <c r="P548" s="545"/>
      <c r="Q548" s="532"/>
    </row>
    <row r="549" spans="1:17" ht="14.4" customHeight="1" x14ac:dyDescent="0.3">
      <c r="A549" s="526" t="s">
        <v>2265</v>
      </c>
      <c r="B549" s="527" t="s">
        <v>1849</v>
      </c>
      <c r="C549" s="527" t="s">
        <v>1832</v>
      </c>
      <c r="D549" s="527" t="s">
        <v>1899</v>
      </c>
      <c r="E549" s="527" t="s">
        <v>1900</v>
      </c>
      <c r="F549" s="531"/>
      <c r="G549" s="531"/>
      <c r="H549" s="531"/>
      <c r="I549" s="531"/>
      <c r="J549" s="531">
        <v>7</v>
      </c>
      <c r="K549" s="531">
        <v>1561</v>
      </c>
      <c r="L549" s="531">
        <v>1</v>
      </c>
      <c r="M549" s="531">
        <v>223</v>
      </c>
      <c r="N549" s="531">
        <v>1</v>
      </c>
      <c r="O549" s="531">
        <v>223</v>
      </c>
      <c r="P549" s="545">
        <v>0.14285714285714285</v>
      </c>
      <c r="Q549" s="532">
        <v>223</v>
      </c>
    </row>
    <row r="550" spans="1:17" ht="14.4" customHeight="1" x14ac:dyDescent="0.3">
      <c r="A550" s="526" t="s">
        <v>2265</v>
      </c>
      <c r="B550" s="527" t="s">
        <v>1849</v>
      </c>
      <c r="C550" s="527" t="s">
        <v>1832</v>
      </c>
      <c r="D550" s="527" t="s">
        <v>1905</v>
      </c>
      <c r="E550" s="527" t="s">
        <v>1906</v>
      </c>
      <c r="F550" s="531">
        <v>1</v>
      </c>
      <c r="G550" s="531">
        <v>221</v>
      </c>
      <c r="H550" s="531">
        <v>0.49111111111111111</v>
      </c>
      <c r="I550" s="531">
        <v>221</v>
      </c>
      <c r="J550" s="531">
        <v>2</v>
      </c>
      <c r="K550" s="531">
        <v>450</v>
      </c>
      <c r="L550" s="531">
        <v>1</v>
      </c>
      <c r="M550" s="531">
        <v>225</v>
      </c>
      <c r="N550" s="531">
        <v>3</v>
      </c>
      <c r="O550" s="531">
        <v>675</v>
      </c>
      <c r="P550" s="545">
        <v>1.5</v>
      </c>
      <c r="Q550" s="532">
        <v>225</v>
      </c>
    </row>
    <row r="551" spans="1:17" ht="14.4" customHeight="1" x14ac:dyDescent="0.3">
      <c r="A551" s="526" t="s">
        <v>2265</v>
      </c>
      <c r="B551" s="527" t="s">
        <v>1849</v>
      </c>
      <c r="C551" s="527" t="s">
        <v>1832</v>
      </c>
      <c r="D551" s="527" t="s">
        <v>1919</v>
      </c>
      <c r="E551" s="527" t="s">
        <v>1920</v>
      </c>
      <c r="F551" s="531">
        <v>8</v>
      </c>
      <c r="G551" s="531">
        <v>2640</v>
      </c>
      <c r="H551" s="531">
        <v>7.5644699140401146</v>
      </c>
      <c r="I551" s="531">
        <v>330</v>
      </c>
      <c r="J551" s="531">
        <v>1</v>
      </c>
      <c r="K551" s="531">
        <v>349</v>
      </c>
      <c r="L551" s="531">
        <v>1</v>
      </c>
      <c r="M551" s="531">
        <v>349</v>
      </c>
      <c r="N551" s="531"/>
      <c r="O551" s="531"/>
      <c r="P551" s="545"/>
      <c r="Q551" s="532"/>
    </row>
    <row r="552" spans="1:17" ht="14.4" customHeight="1" x14ac:dyDescent="0.3">
      <c r="A552" s="526" t="s">
        <v>2265</v>
      </c>
      <c r="B552" s="527" t="s">
        <v>1849</v>
      </c>
      <c r="C552" s="527" t="s">
        <v>1832</v>
      </c>
      <c r="D552" s="527" t="s">
        <v>2339</v>
      </c>
      <c r="E552" s="527" t="s">
        <v>2340</v>
      </c>
      <c r="F552" s="531">
        <v>2</v>
      </c>
      <c r="G552" s="531">
        <v>27448</v>
      </c>
      <c r="H552" s="531">
        <v>0.99133198497544062</v>
      </c>
      <c r="I552" s="531">
        <v>13724</v>
      </c>
      <c r="J552" s="531">
        <v>2</v>
      </c>
      <c r="K552" s="531">
        <v>27688</v>
      </c>
      <c r="L552" s="531">
        <v>1</v>
      </c>
      <c r="M552" s="531">
        <v>13844</v>
      </c>
      <c r="N552" s="531">
        <v>6</v>
      </c>
      <c r="O552" s="531">
        <v>83070</v>
      </c>
      <c r="P552" s="545">
        <v>3.0002167003756139</v>
      </c>
      <c r="Q552" s="532">
        <v>13845</v>
      </c>
    </row>
    <row r="553" spans="1:17" ht="14.4" customHeight="1" x14ac:dyDescent="0.3">
      <c r="A553" s="526" t="s">
        <v>2265</v>
      </c>
      <c r="B553" s="527" t="s">
        <v>1849</v>
      </c>
      <c r="C553" s="527" t="s">
        <v>1832</v>
      </c>
      <c r="D553" s="527" t="s">
        <v>2121</v>
      </c>
      <c r="E553" s="527" t="s">
        <v>2122</v>
      </c>
      <c r="F553" s="531">
        <v>99</v>
      </c>
      <c r="G553" s="531">
        <v>409761</v>
      </c>
      <c r="H553" s="531">
        <v>0.97431306531229489</v>
      </c>
      <c r="I553" s="531">
        <v>4139</v>
      </c>
      <c r="J553" s="531">
        <v>101</v>
      </c>
      <c r="K553" s="531">
        <v>420564</v>
      </c>
      <c r="L553" s="531">
        <v>1</v>
      </c>
      <c r="M553" s="531">
        <v>4164</v>
      </c>
      <c r="N553" s="531">
        <v>94</v>
      </c>
      <c r="O553" s="531">
        <v>391416</v>
      </c>
      <c r="P553" s="545">
        <v>0.93069306930693074</v>
      </c>
      <c r="Q553" s="532">
        <v>4164</v>
      </c>
    </row>
    <row r="554" spans="1:17" ht="14.4" customHeight="1" x14ac:dyDescent="0.3">
      <c r="A554" s="526" t="s">
        <v>2265</v>
      </c>
      <c r="B554" s="527" t="s">
        <v>1849</v>
      </c>
      <c r="C554" s="527" t="s">
        <v>1832</v>
      </c>
      <c r="D554" s="527" t="s">
        <v>2123</v>
      </c>
      <c r="E554" s="527" t="s">
        <v>2124</v>
      </c>
      <c r="F554" s="531"/>
      <c r="G554" s="531"/>
      <c r="H554" s="531"/>
      <c r="I554" s="531"/>
      <c r="J554" s="531"/>
      <c r="K554" s="531"/>
      <c r="L554" s="531"/>
      <c r="M554" s="531"/>
      <c r="N554" s="531">
        <v>2</v>
      </c>
      <c r="O554" s="531">
        <v>566</v>
      </c>
      <c r="P554" s="545"/>
      <c r="Q554" s="532">
        <v>283</v>
      </c>
    </row>
    <row r="555" spans="1:17" ht="14.4" customHeight="1" x14ac:dyDescent="0.3">
      <c r="A555" s="526" t="s">
        <v>2265</v>
      </c>
      <c r="B555" s="527" t="s">
        <v>1849</v>
      </c>
      <c r="C555" s="527" t="s">
        <v>1832</v>
      </c>
      <c r="D555" s="527" t="s">
        <v>2125</v>
      </c>
      <c r="E555" s="527" t="s">
        <v>2126</v>
      </c>
      <c r="F555" s="531"/>
      <c r="G555" s="531"/>
      <c r="H555" s="531"/>
      <c r="I555" s="531"/>
      <c r="J555" s="531">
        <v>2</v>
      </c>
      <c r="K555" s="531">
        <v>12638</v>
      </c>
      <c r="L555" s="531">
        <v>1</v>
      </c>
      <c r="M555" s="531">
        <v>6319</v>
      </c>
      <c r="N555" s="531"/>
      <c r="O555" s="531"/>
      <c r="P555" s="545"/>
      <c r="Q555" s="532"/>
    </row>
    <row r="556" spans="1:17" ht="14.4" customHeight="1" x14ac:dyDescent="0.3">
      <c r="A556" s="526" t="s">
        <v>2265</v>
      </c>
      <c r="B556" s="527" t="s">
        <v>1849</v>
      </c>
      <c r="C556" s="527" t="s">
        <v>1832</v>
      </c>
      <c r="D556" s="527" t="s">
        <v>2204</v>
      </c>
      <c r="E556" s="527" t="s">
        <v>2205</v>
      </c>
      <c r="F556" s="531">
        <v>21</v>
      </c>
      <c r="G556" s="531">
        <v>316512</v>
      </c>
      <c r="H556" s="531">
        <v>2.3045871559633029</v>
      </c>
      <c r="I556" s="531">
        <v>15072</v>
      </c>
      <c r="J556" s="531">
        <v>9</v>
      </c>
      <c r="K556" s="531">
        <v>137340</v>
      </c>
      <c r="L556" s="531">
        <v>1</v>
      </c>
      <c r="M556" s="531">
        <v>15260</v>
      </c>
      <c r="N556" s="531">
        <v>12</v>
      </c>
      <c r="O556" s="531">
        <v>183144</v>
      </c>
      <c r="P556" s="545">
        <v>1.3335080821319354</v>
      </c>
      <c r="Q556" s="532">
        <v>15262</v>
      </c>
    </row>
    <row r="557" spans="1:17" ht="14.4" customHeight="1" x14ac:dyDescent="0.3">
      <c r="A557" s="526" t="s">
        <v>2265</v>
      </c>
      <c r="B557" s="527" t="s">
        <v>1849</v>
      </c>
      <c r="C557" s="527" t="s">
        <v>1832</v>
      </c>
      <c r="D557" s="527" t="s">
        <v>2129</v>
      </c>
      <c r="E557" s="527" t="s">
        <v>2130</v>
      </c>
      <c r="F557" s="531">
        <v>305</v>
      </c>
      <c r="G557" s="531">
        <v>1166320</v>
      </c>
      <c r="H557" s="531">
        <v>1.1232544253327426</v>
      </c>
      <c r="I557" s="531">
        <v>3824</v>
      </c>
      <c r="J557" s="531">
        <v>269</v>
      </c>
      <c r="K557" s="531">
        <v>1038340</v>
      </c>
      <c r="L557" s="531">
        <v>1</v>
      </c>
      <c r="M557" s="531">
        <v>3860</v>
      </c>
      <c r="N557" s="531">
        <v>270</v>
      </c>
      <c r="O557" s="531">
        <v>1042200</v>
      </c>
      <c r="P557" s="545">
        <v>1.003717472118959</v>
      </c>
      <c r="Q557" s="532">
        <v>3860</v>
      </c>
    </row>
    <row r="558" spans="1:17" ht="14.4" customHeight="1" x14ac:dyDescent="0.3">
      <c r="A558" s="526" t="s">
        <v>2265</v>
      </c>
      <c r="B558" s="527" t="s">
        <v>1849</v>
      </c>
      <c r="C558" s="527" t="s">
        <v>1832</v>
      </c>
      <c r="D558" s="527" t="s">
        <v>2131</v>
      </c>
      <c r="E558" s="527" t="s">
        <v>2132</v>
      </c>
      <c r="F558" s="531">
        <v>5</v>
      </c>
      <c r="G558" s="531">
        <v>25810</v>
      </c>
      <c r="H558" s="531">
        <v>0.55043719343143527</v>
      </c>
      <c r="I558" s="531">
        <v>5162</v>
      </c>
      <c r="J558" s="531">
        <v>9</v>
      </c>
      <c r="K558" s="531">
        <v>46890</v>
      </c>
      <c r="L558" s="531">
        <v>1</v>
      </c>
      <c r="M558" s="531">
        <v>5210</v>
      </c>
      <c r="N558" s="531">
        <v>7</v>
      </c>
      <c r="O558" s="531">
        <v>36470</v>
      </c>
      <c r="P558" s="545">
        <v>0.77777777777777779</v>
      </c>
      <c r="Q558" s="532">
        <v>5210</v>
      </c>
    </row>
    <row r="559" spans="1:17" ht="14.4" customHeight="1" x14ac:dyDescent="0.3">
      <c r="A559" s="526" t="s">
        <v>2265</v>
      </c>
      <c r="B559" s="527" t="s">
        <v>1849</v>
      </c>
      <c r="C559" s="527" t="s">
        <v>1832</v>
      </c>
      <c r="D559" s="527" t="s">
        <v>2133</v>
      </c>
      <c r="E559" s="527" t="s">
        <v>2134</v>
      </c>
      <c r="F559" s="531">
        <v>271</v>
      </c>
      <c r="G559" s="531">
        <v>2128163</v>
      </c>
      <c r="H559" s="531">
        <v>1.0741516719242903</v>
      </c>
      <c r="I559" s="531">
        <v>7853</v>
      </c>
      <c r="J559" s="531">
        <v>250</v>
      </c>
      <c r="K559" s="531">
        <v>1981250</v>
      </c>
      <c r="L559" s="531">
        <v>1</v>
      </c>
      <c r="M559" s="531">
        <v>7925</v>
      </c>
      <c r="N559" s="531">
        <v>240</v>
      </c>
      <c r="O559" s="531">
        <v>1902240</v>
      </c>
      <c r="P559" s="545">
        <v>0.96012113564668766</v>
      </c>
      <c r="Q559" s="532">
        <v>7926</v>
      </c>
    </row>
    <row r="560" spans="1:17" ht="14.4" customHeight="1" x14ac:dyDescent="0.3">
      <c r="A560" s="526" t="s">
        <v>2265</v>
      </c>
      <c r="B560" s="527" t="s">
        <v>1849</v>
      </c>
      <c r="C560" s="527" t="s">
        <v>1832</v>
      </c>
      <c r="D560" s="527" t="s">
        <v>2341</v>
      </c>
      <c r="E560" s="527" t="s">
        <v>2342</v>
      </c>
      <c r="F560" s="531">
        <v>2</v>
      </c>
      <c r="G560" s="531">
        <v>1838</v>
      </c>
      <c r="H560" s="531">
        <v>1.969989281886388</v>
      </c>
      <c r="I560" s="531">
        <v>919</v>
      </c>
      <c r="J560" s="531">
        <v>1</v>
      </c>
      <c r="K560" s="531">
        <v>933</v>
      </c>
      <c r="L560" s="531">
        <v>1</v>
      </c>
      <c r="M560" s="531">
        <v>933</v>
      </c>
      <c r="N560" s="531"/>
      <c r="O560" s="531"/>
      <c r="P560" s="545"/>
      <c r="Q560" s="532"/>
    </row>
    <row r="561" spans="1:17" ht="14.4" customHeight="1" x14ac:dyDescent="0.3">
      <c r="A561" s="526" t="s">
        <v>2265</v>
      </c>
      <c r="B561" s="527" t="s">
        <v>1849</v>
      </c>
      <c r="C561" s="527" t="s">
        <v>1832</v>
      </c>
      <c r="D561" s="527" t="s">
        <v>1929</v>
      </c>
      <c r="E561" s="527" t="s">
        <v>1930</v>
      </c>
      <c r="F561" s="531">
        <v>1</v>
      </c>
      <c r="G561" s="531">
        <v>1281</v>
      </c>
      <c r="H561" s="531">
        <v>0.99071925754060319</v>
      </c>
      <c r="I561" s="531">
        <v>1281</v>
      </c>
      <c r="J561" s="531">
        <v>1</v>
      </c>
      <c r="K561" s="531">
        <v>1293</v>
      </c>
      <c r="L561" s="531">
        <v>1</v>
      </c>
      <c r="M561" s="531">
        <v>1293</v>
      </c>
      <c r="N561" s="531">
        <v>2</v>
      </c>
      <c r="O561" s="531">
        <v>2588</v>
      </c>
      <c r="P561" s="545">
        <v>2.0015467904098996</v>
      </c>
      <c r="Q561" s="532">
        <v>1294</v>
      </c>
    </row>
    <row r="562" spans="1:17" ht="14.4" customHeight="1" x14ac:dyDescent="0.3">
      <c r="A562" s="526" t="s">
        <v>2265</v>
      </c>
      <c r="B562" s="527" t="s">
        <v>1849</v>
      </c>
      <c r="C562" s="527" t="s">
        <v>1832</v>
      </c>
      <c r="D562" s="527" t="s">
        <v>1931</v>
      </c>
      <c r="E562" s="527" t="s">
        <v>1932</v>
      </c>
      <c r="F562" s="531">
        <v>1</v>
      </c>
      <c r="G562" s="531">
        <v>1167</v>
      </c>
      <c r="H562" s="531"/>
      <c r="I562" s="531">
        <v>1167</v>
      </c>
      <c r="J562" s="531"/>
      <c r="K562" s="531"/>
      <c r="L562" s="531"/>
      <c r="M562" s="531"/>
      <c r="N562" s="531">
        <v>1</v>
      </c>
      <c r="O562" s="531">
        <v>1178</v>
      </c>
      <c r="P562" s="545"/>
      <c r="Q562" s="532">
        <v>1178</v>
      </c>
    </row>
    <row r="563" spans="1:17" ht="14.4" customHeight="1" x14ac:dyDescent="0.3">
      <c r="A563" s="526" t="s">
        <v>2265</v>
      </c>
      <c r="B563" s="527" t="s">
        <v>1849</v>
      </c>
      <c r="C563" s="527" t="s">
        <v>1832</v>
      </c>
      <c r="D563" s="527" t="s">
        <v>1933</v>
      </c>
      <c r="E563" s="527" t="s">
        <v>1934</v>
      </c>
      <c r="F563" s="531">
        <v>13</v>
      </c>
      <c r="G563" s="531">
        <v>65988</v>
      </c>
      <c r="H563" s="531">
        <v>1.4217568353694008</v>
      </c>
      <c r="I563" s="531">
        <v>5076</v>
      </c>
      <c r="J563" s="531">
        <v>9</v>
      </c>
      <c r="K563" s="531">
        <v>46413</v>
      </c>
      <c r="L563" s="531">
        <v>1</v>
      </c>
      <c r="M563" s="531">
        <v>5157</v>
      </c>
      <c r="N563" s="531">
        <v>3</v>
      </c>
      <c r="O563" s="531">
        <v>15471</v>
      </c>
      <c r="P563" s="545">
        <v>0.33333333333333331</v>
      </c>
      <c r="Q563" s="532">
        <v>5157</v>
      </c>
    </row>
    <row r="564" spans="1:17" ht="14.4" customHeight="1" x14ac:dyDescent="0.3">
      <c r="A564" s="526" t="s">
        <v>2265</v>
      </c>
      <c r="B564" s="527" t="s">
        <v>1849</v>
      </c>
      <c r="C564" s="527" t="s">
        <v>1832</v>
      </c>
      <c r="D564" s="527" t="s">
        <v>1937</v>
      </c>
      <c r="E564" s="527" t="s">
        <v>1938</v>
      </c>
      <c r="F564" s="531">
        <v>1</v>
      </c>
      <c r="G564" s="531">
        <v>5516</v>
      </c>
      <c r="H564" s="531"/>
      <c r="I564" s="531">
        <v>5516</v>
      </c>
      <c r="J564" s="531"/>
      <c r="K564" s="531"/>
      <c r="L564" s="531"/>
      <c r="M564" s="531"/>
      <c r="N564" s="531"/>
      <c r="O564" s="531"/>
      <c r="P564" s="545"/>
      <c r="Q564" s="532"/>
    </row>
    <row r="565" spans="1:17" ht="14.4" customHeight="1" x14ac:dyDescent="0.3">
      <c r="A565" s="526" t="s">
        <v>2265</v>
      </c>
      <c r="B565" s="527" t="s">
        <v>1849</v>
      </c>
      <c r="C565" s="527" t="s">
        <v>1832</v>
      </c>
      <c r="D565" s="527" t="s">
        <v>2206</v>
      </c>
      <c r="E565" s="527" t="s">
        <v>2207</v>
      </c>
      <c r="F565" s="531">
        <v>20</v>
      </c>
      <c r="G565" s="531">
        <v>0</v>
      </c>
      <c r="H565" s="531"/>
      <c r="I565" s="531">
        <v>0</v>
      </c>
      <c r="J565" s="531">
        <v>8</v>
      </c>
      <c r="K565" s="531">
        <v>0</v>
      </c>
      <c r="L565" s="531"/>
      <c r="M565" s="531">
        <v>0</v>
      </c>
      <c r="N565" s="531">
        <v>11</v>
      </c>
      <c r="O565" s="531">
        <v>0</v>
      </c>
      <c r="P565" s="545"/>
      <c r="Q565" s="532">
        <v>0</v>
      </c>
    </row>
    <row r="566" spans="1:17" ht="14.4" customHeight="1" x14ac:dyDescent="0.3">
      <c r="A566" s="526" t="s">
        <v>2265</v>
      </c>
      <c r="B566" s="527" t="s">
        <v>1849</v>
      </c>
      <c r="C566" s="527" t="s">
        <v>1832</v>
      </c>
      <c r="D566" s="527" t="s">
        <v>2236</v>
      </c>
      <c r="E566" s="527" t="s">
        <v>2207</v>
      </c>
      <c r="F566" s="531">
        <v>1</v>
      </c>
      <c r="G566" s="531">
        <v>0</v>
      </c>
      <c r="H566" s="531"/>
      <c r="I566" s="531">
        <v>0</v>
      </c>
      <c r="J566" s="531">
        <v>1</v>
      </c>
      <c r="K566" s="531">
        <v>0</v>
      </c>
      <c r="L566" s="531"/>
      <c r="M566" s="531">
        <v>0</v>
      </c>
      <c r="N566" s="531">
        <v>1</v>
      </c>
      <c r="O566" s="531">
        <v>0</v>
      </c>
      <c r="P566" s="545"/>
      <c r="Q566" s="532">
        <v>0</v>
      </c>
    </row>
    <row r="567" spans="1:17" ht="14.4" customHeight="1" x14ac:dyDescent="0.3">
      <c r="A567" s="526" t="s">
        <v>2265</v>
      </c>
      <c r="B567" s="527" t="s">
        <v>1849</v>
      </c>
      <c r="C567" s="527" t="s">
        <v>1832</v>
      </c>
      <c r="D567" s="527" t="s">
        <v>2343</v>
      </c>
      <c r="E567" s="527" t="s">
        <v>2209</v>
      </c>
      <c r="F567" s="531">
        <v>1</v>
      </c>
      <c r="G567" s="531">
        <v>0</v>
      </c>
      <c r="H567" s="531"/>
      <c r="I567" s="531">
        <v>0</v>
      </c>
      <c r="J567" s="531">
        <v>3</v>
      </c>
      <c r="K567" s="531">
        <v>0</v>
      </c>
      <c r="L567" s="531"/>
      <c r="M567" s="531">
        <v>0</v>
      </c>
      <c r="N567" s="531">
        <v>2</v>
      </c>
      <c r="O567" s="531">
        <v>0</v>
      </c>
      <c r="P567" s="545"/>
      <c r="Q567" s="532">
        <v>0</v>
      </c>
    </row>
    <row r="568" spans="1:17" ht="14.4" customHeight="1" x14ac:dyDescent="0.3">
      <c r="A568" s="526" t="s">
        <v>2265</v>
      </c>
      <c r="B568" s="527" t="s">
        <v>1849</v>
      </c>
      <c r="C568" s="527" t="s">
        <v>1832</v>
      </c>
      <c r="D568" s="527" t="s">
        <v>2137</v>
      </c>
      <c r="E568" s="527" t="s">
        <v>2138</v>
      </c>
      <c r="F568" s="531">
        <v>5</v>
      </c>
      <c r="G568" s="531">
        <v>3760</v>
      </c>
      <c r="H568" s="531">
        <v>1.5666666666666667</v>
      </c>
      <c r="I568" s="531">
        <v>752</v>
      </c>
      <c r="J568" s="531">
        <v>3</v>
      </c>
      <c r="K568" s="531">
        <v>2400</v>
      </c>
      <c r="L568" s="531">
        <v>1</v>
      </c>
      <c r="M568" s="531">
        <v>800</v>
      </c>
      <c r="N568" s="531">
        <v>19</v>
      </c>
      <c r="O568" s="531">
        <v>15219</v>
      </c>
      <c r="P568" s="545">
        <v>6.3412499999999996</v>
      </c>
      <c r="Q568" s="532">
        <v>801</v>
      </c>
    </row>
    <row r="569" spans="1:17" ht="14.4" customHeight="1" x14ac:dyDescent="0.3">
      <c r="A569" s="526" t="s">
        <v>2265</v>
      </c>
      <c r="B569" s="527" t="s">
        <v>1849</v>
      </c>
      <c r="C569" s="527" t="s">
        <v>1832</v>
      </c>
      <c r="D569" s="527" t="s">
        <v>1941</v>
      </c>
      <c r="E569" s="527" t="s">
        <v>1942</v>
      </c>
      <c r="F569" s="531">
        <v>84</v>
      </c>
      <c r="G569" s="531">
        <v>14700</v>
      </c>
      <c r="H569" s="531">
        <v>0.73496325183740818</v>
      </c>
      <c r="I569" s="531">
        <v>175</v>
      </c>
      <c r="J569" s="531">
        <v>113</v>
      </c>
      <c r="K569" s="531">
        <v>20001</v>
      </c>
      <c r="L569" s="531">
        <v>1</v>
      </c>
      <c r="M569" s="531">
        <v>177</v>
      </c>
      <c r="N569" s="531">
        <v>125</v>
      </c>
      <c r="O569" s="531">
        <v>22125</v>
      </c>
      <c r="P569" s="545">
        <v>1.1061946902654867</v>
      </c>
      <c r="Q569" s="532">
        <v>177</v>
      </c>
    </row>
    <row r="570" spans="1:17" ht="14.4" customHeight="1" x14ac:dyDescent="0.3">
      <c r="A570" s="526" t="s">
        <v>2265</v>
      </c>
      <c r="B570" s="527" t="s">
        <v>1849</v>
      </c>
      <c r="C570" s="527" t="s">
        <v>1832</v>
      </c>
      <c r="D570" s="527" t="s">
        <v>1943</v>
      </c>
      <c r="E570" s="527" t="s">
        <v>1944</v>
      </c>
      <c r="F570" s="531">
        <v>3</v>
      </c>
      <c r="G570" s="531">
        <v>6003</v>
      </c>
      <c r="H570" s="531">
        <v>1.465576171875</v>
      </c>
      <c r="I570" s="531">
        <v>2001</v>
      </c>
      <c r="J570" s="531">
        <v>2</v>
      </c>
      <c r="K570" s="531">
        <v>4096</v>
      </c>
      <c r="L570" s="531">
        <v>1</v>
      </c>
      <c r="M570" s="531">
        <v>2048</v>
      </c>
      <c r="N570" s="531">
        <v>1</v>
      </c>
      <c r="O570" s="531">
        <v>2049</v>
      </c>
      <c r="P570" s="545">
        <v>0.500244140625</v>
      </c>
      <c r="Q570" s="532">
        <v>2049</v>
      </c>
    </row>
    <row r="571" spans="1:17" ht="14.4" customHeight="1" x14ac:dyDescent="0.3">
      <c r="A571" s="526" t="s">
        <v>2265</v>
      </c>
      <c r="B571" s="527" t="s">
        <v>1849</v>
      </c>
      <c r="C571" s="527" t="s">
        <v>1832</v>
      </c>
      <c r="D571" s="527" t="s">
        <v>1949</v>
      </c>
      <c r="E571" s="527" t="s">
        <v>1950</v>
      </c>
      <c r="F571" s="531">
        <v>11</v>
      </c>
      <c r="G571" s="531">
        <v>29656</v>
      </c>
      <c r="H571" s="531">
        <v>1.5484544695071012</v>
      </c>
      <c r="I571" s="531">
        <v>2696</v>
      </c>
      <c r="J571" s="531">
        <v>7</v>
      </c>
      <c r="K571" s="531">
        <v>19152</v>
      </c>
      <c r="L571" s="531">
        <v>1</v>
      </c>
      <c r="M571" s="531">
        <v>2736</v>
      </c>
      <c r="N571" s="531">
        <v>4</v>
      </c>
      <c r="O571" s="531">
        <v>10948</v>
      </c>
      <c r="P571" s="545">
        <v>0.57163742690058483</v>
      </c>
      <c r="Q571" s="532">
        <v>2737</v>
      </c>
    </row>
    <row r="572" spans="1:17" ht="14.4" customHeight="1" x14ac:dyDescent="0.3">
      <c r="A572" s="526" t="s">
        <v>2265</v>
      </c>
      <c r="B572" s="527" t="s">
        <v>1849</v>
      </c>
      <c r="C572" s="527" t="s">
        <v>1832</v>
      </c>
      <c r="D572" s="527" t="s">
        <v>1951</v>
      </c>
      <c r="E572" s="527" t="s">
        <v>1952</v>
      </c>
      <c r="F572" s="531">
        <v>11</v>
      </c>
      <c r="G572" s="531">
        <v>57068</v>
      </c>
      <c r="H572" s="531"/>
      <c r="I572" s="531">
        <v>5188</v>
      </c>
      <c r="J572" s="531"/>
      <c r="K572" s="531"/>
      <c r="L572" s="531"/>
      <c r="M572" s="531"/>
      <c r="N572" s="531">
        <v>1</v>
      </c>
      <c r="O572" s="531">
        <v>5269</v>
      </c>
      <c r="P572" s="545"/>
      <c r="Q572" s="532">
        <v>5269</v>
      </c>
    </row>
    <row r="573" spans="1:17" ht="14.4" customHeight="1" x14ac:dyDescent="0.3">
      <c r="A573" s="526" t="s">
        <v>2265</v>
      </c>
      <c r="B573" s="527" t="s">
        <v>1849</v>
      </c>
      <c r="C573" s="527" t="s">
        <v>1832</v>
      </c>
      <c r="D573" s="527" t="s">
        <v>2139</v>
      </c>
      <c r="E573" s="527" t="s">
        <v>2140</v>
      </c>
      <c r="F573" s="531">
        <v>52</v>
      </c>
      <c r="G573" s="531">
        <v>108264</v>
      </c>
      <c r="H573" s="531">
        <v>0.93158370262014367</v>
      </c>
      <c r="I573" s="531">
        <v>2082</v>
      </c>
      <c r="J573" s="531">
        <v>55</v>
      </c>
      <c r="K573" s="531">
        <v>116215</v>
      </c>
      <c r="L573" s="531">
        <v>1</v>
      </c>
      <c r="M573" s="531">
        <v>2113</v>
      </c>
      <c r="N573" s="531">
        <v>52</v>
      </c>
      <c r="O573" s="531">
        <v>109876</v>
      </c>
      <c r="P573" s="545">
        <v>0.94545454545454544</v>
      </c>
      <c r="Q573" s="532">
        <v>2113</v>
      </c>
    </row>
    <row r="574" spans="1:17" ht="14.4" customHeight="1" x14ac:dyDescent="0.3">
      <c r="A574" s="526" t="s">
        <v>2265</v>
      </c>
      <c r="B574" s="527" t="s">
        <v>1849</v>
      </c>
      <c r="C574" s="527" t="s">
        <v>1832</v>
      </c>
      <c r="D574" s="527" t="s">
        <v>1959</v>
      </c>
      <c r="E574" s="527" t="s">
        <v>1960</v>
      </c>
      <c r="F574" s="531"/>
      <c r="G574" s="531"/>
      <c r="H574" s="531"/>
      <c r="I574" s="531"/>
      <c r="J574" s="531">
        <v>1</v>
      </c>
      <c r="K574" s="531">
        <v>155</v>
      </c>
      <c r="L574" s="531">
        <v>1</v>
      </c>
      <c r="M574" s="531">
        <v>155</v>
      </c>
      <c r="N574" s="531">
        <v>2</v>
      </c>
      <c r="O574" s="531">
        <v>310</v>
      </c>
      <c r="P574" s="545">
        <v>2</v>
      </c>
      <c r="Q574" s="532">
        <v>155</v>
      </c>
    </row>
    <row r="575" spans="1:17" ht="14.4" customHeight="1" x14ac:dyDescent="0.3">
      <c r="A575" s="526" t="s">
        <v>2265</v>
      </c>
      <c r="B575" s="527" t="s">
        <v>1849</v>
      </c>
      <c r="C575" s="527" t="s">
        <v>1832</v>
      </c>
      <c r="D575" s="527" t="s">
        <v>1961</v>
      </c>
      <c r="E575" s="527" t="s">
        <v>1962</v>
      </c>
      <c r="F575" s="531"/>
      <c r="G575" s="531"/>
      <c r="H575" s="531"/>
      <c r="I575" s="531"/>
      <c r="J575" s="531"/>
      <c r="K575" s="531"/>
      <c r="L575" s="531"/>
      <c r="M575" s="531"/>
      <c r="N575" s="531">
        <v>1</v>
      </c>
      <c r="O575" s="531">
        <v>199</v>
      </c>
      <c r="P575" s="545"/>
      <c r="Q575" s="532">
        <v>199</v>
      </c>
    </row>
    <row r="576" spans="1:17" ht="14.4" customHeight="1" x14ac:dyDescent="0.3">
      <c r="A576" s="526" t="s">
        <v>2265</v>
      </c>
      <c r="B576" s="527" t="s">
        <v>1849</v>
      </c>
      <c r="C576" s="527" t="s">
        <v>1832</v>
      </c>
      <c r="D576" s="527" t="s">
        <v>1963</v>
      </c>
      <c r="E576" s="527" t="s">
        <v>1964</v>
      </c>
      <c r="F576" s="531">
        <v>26</v>
      </c>
      <c r="G576" s="531">
        <v>5200</v>
      </c>
      <c r="H576" s="531">
        <v>2.1241830065359477</v>
      </c>
      <c r="I576" s="531">
        <v>200</v>
      </c>
      <c r="J576" s="531">
        <v>12</v>
      </c>
      <c r="K576" s="531">
        <v>2448</v>
      </c>
      <c r="L576" s="531">
        <v>1</v>
      </c>
      <c r="M576" s="531">
        <v>204</v>
      </c>
      <c r="N576" s="531">
        <v>19</v>
      </c>
      <c r="O576" s="531">
        <v>3876</v>
      </c>
      <c r="P576" s="545">
        <v>1.5833333333333333</v>
      </c>
      <c r="Q576" s="532">
        <v>204</v>
      </c>
    </row>
    <row r="577" spans="1:17" ht="14.4" customHeight="1" x14ac:dyDescent="0.3">
      <c r="A577" s="526" t="s">
        <v>2265</v>
      </c>
      <c r="B577" s="527" t="s">
        <v>1849</v>
      </c>
      <c r="C577" s="527" t="s">
        <v>1832</v>
      </c>
      <c r="D577" s="527" t="s">
        <v>1969</v>
      </c>
      <c r="E577" s="527" t="s">
        <v>1970</v>
      </c>
      <c r="F577" s="531"/>
      <c r="G577" s="531"/>
      <c r="H577" s="531"/>
      <c r="I577" s="531"/>
      <c r="J577" s="531">
        <v>1</v>
      </c>
      <c r="K577" s="531">
        <v>163</v>
      </c>
      <c r="L577" s="531">
        <v>1</v>
      </c>
      <c r="M577" s="531">
        <v>163</v>
      </c>
      <c r="N577" s="531">
        <v>1</v>
      </c>
      <c r="O577" s="531">
        <v>163</v>
      </c>
      <c r="P577" s="545">
        <v>1</v>
      </c>
      <c r="Q577" s="532">
        <v>163</v>
      </c>
    </row>
    <row r="578" spans="1:17" ht="14.4" customHeight="1" x14ac:dyDescent="0.3">
      <c r="A578" s="526" t="s">
        <v>2265</v>
      </c>
      <c r="B578" s="527" t="s">
        <v>1849</v>
      </c>
      <c r="C578" s="527" t="s">
        <v>1832</v>
      </c>
      <c r="D578" s="527" t="s">
        <v>1973</v>
      </c>
      <c r="E578" s="527" t="s">
        <v>1974</v>
      </c>
      <c r="F578" s="531">
        <v>30</v>
      </c>
      <c r="G578" s="531">
        <v>63690</v>
      </c>
      <c r="H578" s="531">
        <v>0.77811171382495237</v>
      </c>
      <c r="I578" s="531">
        <v>2123</v>
      </c>
      <c r="J578" s="531">
        <v>38</v>
      </c>
      <c r="K578" s="531">
        <v>81852</v>
      </c>
      <c r="L578" s="531">
        <v>1</v>
      </c>
      <c r="M578" s="531">
        <v>2154</v>
      </c>
      <c r="N578" s="531">
        <v>62</v>
      </c>
      <c r="O578" s="531">
        <v>133610</v>
      </c>
      <c r="P578" s="545">
        <v>1.6323364120607926</v>
      </c>
      <c r="Q578" s="532">
        <v>2155</v>
      </c>
    </row>
    <row r="579" spans="1:17" ht="14.4" customHeight="1" x14ac:dyDescent="0.3">
      <c r="A579" s="526" t="s">
        <v>2265</v>
      </c>
      <c r="B579" s="527" t="s">
        <v>1849</v>
      </c>
      <c r="C579" s="527" t="s">
        <v>1832</v>
      </c>
      <c r="D579" s="527" t="s">
        <v>2141</v>
      </c>
      <c r="E579" s="527" t="s">
        <v>2130</v>
      </c>
      <c r="F579" s="531">
        <v>340</v>
      </c>
      <c r="G579" s="531">
        <v>635460</v>
      </c>
      <c r="H579" s="531">
        <v>1.1108197684175196</v>
      </c>
      <c r="I579" s="531">
        <v>1869</v>
      </c>
      <c r="J579" s="531">
        <v>303</v>
      </c>
      <c r="K579" s="531">
        <v>572064</v>
      </c>
      <c r="L579" s="531">
        <v>1</v>
      </c>
      <c r="M579" s="531">
        <v>1888</v>
      </c>
      <c r="N579" s="531">
        <v>321</v>
      </c>
      <c r="O579" s="531">
        <v>606369</v>
      </c>
      <c r="P579" s="545">
        <v>1.0599670666219165</v>
      </c>
      <c r="Q579" s="532">
        <v>1889</v>
      </c>
    </row>
    <row r="580" spans="1:17" ht="14.4" customHeight="1" x14ac:dyDescent="0.3">
      <c r="A580" s="526" t="s">
        <v>2265</v>
      </c>
      <c r="B580" s="527" t="s">
        <v>1849</v>
      </c>
      <c r="C580" s="527" t="s">
        <v>1832</v>
      </c>
      <c r="D580" s="527" t="s">
        <v>1981</v>
      </c>
      <c r="E580" s="527" t="s">
        <v>1982</v>
      </c>
      <c r="F580" s="531">
        <v>191</v>
      </c>
      <c r="G580" s="531">
        <v>1604209</v>
      </c>
      <c r="H580" s="531">
        <v>1.0775297155262282</v>
      </c>
      <c r="I580" s="531">
        <v>8399</v>
      </c>
      <c r="J580" s="531">
        <v>176</v>
      </c>
      <c r="K580" s="531">
        <v>1488784</v>
      </c>
      <c r="L580" s="531">
        <v>1</v>
      </c>
      <c r="M580" s="531">
        <v>8459</v>
      </c>
      <c r="N580" s="531">
        <v>180</v>
      </c>
      <c r="O580" s="531">
        <v>1522800</v>
      </c>
      <c r="P580" s="545">
        <v>1.0228481767670796</v>
      </c>
      <c r="Q580" s="532">
        <v>8460</v>
      </c>
    </row>
    <row r="581" spans="1:17" ht="14.4" customHeight="1" x14ac:dyDescent="0.3">
      <c r="A581" s="526" t="s">
        <v>2265</v>
      </c>
      <c r="B581" s="527" t="s">
        <v>1849</v>
      </c>
      <c r="C581" s="527" t="s">
        <v>1832</v>
      </c>
      <c r="D581" s="527" t="s">
        <v>2208</v>
      </c>
      <c r="E581" s="527" t="s">
        <v>2209</v>
      </c>
      <c r="F581" s="531">
        <v>32</v>
      </c>
      <c r="G581" s="531">
        <v>0</v>
      </c>
      <c r="H581" s="531"/>
      <c r="I581" s="531">
        <v>0</v>
      </c>
      <c r="J581" s="531">
        <v>33</v>
      </c>
      <c r="K581" s="531">
        <v>0</v>
      </c>
      <c r="L581" s="531"/>
      <c r="M581" s="531">
        <v>0</v>
      </c>
      <c r="N581" s="531">
        <v>32</v>
      </c>
      <c r="O581" s="531">
        <v>0</v>
      </c>
      <c r="P581" s="545"/>
      <c r="Q581" s="532">
        <v>0</v>
      </c>
    </row>
    <row r="582" spans="1:17" ht="14.4" customHeight="1" x14ac:dyDescent="0.3">
      <c r="A582" s="526" t="s">
        <v>2265</v>
      </c>
      <c r="B582" s="527" t="s">
        <v>1849</v>
      </c>
      <c r="C582" s="527" t="s">
        <v>1832</v>
      </c>
      <c r="D582" s="527" t="s">
        <v>1985</v>
      </c>
      <c r="E582" s="527" t="s">
        <v>1986</v>
      </c>
      <c r="F582" s="531"/>
      <c r="G582" s="531"/>
      <c r="H582" s="531"/>
      <c r="I582" s="531"/>
      <c r="J582" s="531">
        <v>1</v>
      </c>
      <c r="K582" s="531">
        <v>2053</v>
      </c>
      <c r="L582" s="531">
        <v>1</v>
      </c>
      <c r="M582" s="531">
        <v>2053</v>
      </c>
      <c r="N582" s="531">
        <v>2</v>
      </c>
      <c r="O582" s="531">
        <v>4106</v>
      </c>
      <c r="P582" s="545">
        <v>2</v>
      </c>
      <c r="Q582" s="532">
        <v>2053</v>
      </c>
    </row>
    <row r="583" spans="1:17" ht="14.4" customHeight="1" x14ac:dyDescent="0.3">
      <c r="A583" s="526" t="s">
        <v>2265</v>
      </c>
      <c r="B583" s="527" t="s">
        <v>1849</v>
      </c>
      <c r="C583" s="527" t="s">
        <v>1832</v>
      </c>
      <c r="D583" s="527" t="s">
        <v>2146</v>
      </c>
      <c r="E583" s="527" t="s">
        <v>2147</v>
      </c>
      <c r="F583" s="531">
        <v>3</v>
      </c>
      <c r="G583" s="531">
        <v>2757</v>
      </c>
      <c r="H583" s="531"/>
      <c r="I583" s="531">
        <v>919</v>
      </c>
      <c r="J583" s="531"/>
      <c r="K583" s="531"/>
      <c r="L583" s="531"/>
      <c r="M583" s="531"/>
      <c r="N583" s="531"/>
      <c r="O583" s="531"/>
      <c r="P583" s="545"/>
      <c r="Q583" s="532"/>
    </row>
    <row r="584" spans="1:17" ht="14.4" customHeight="1" x14ac:dyDescent="0.3">
      <c r="A584" s="526" t="s">
        <v>2265</v>
      </c>
      <c r="B584" s="527" t="s">
        <v>1849</v>
      </c>
      <c r="C584" s="527" t="s">
        <v>1832</v>
      </c>
      <c r="D584" s="527" t="s">
        <v>2148</v>
      </c>
      <c r="E584" s="527" t="s">
        <v>2149</v>
      </c>
      <c r="F584" s="531">
        <v>5</v>
      </c>
      <c r="G584" s="531">
        <v>2815</v>
      </c>
      <c r="H584" s="531"/>
      <c r="I584" s="531">
        <v>563</v>
      </c>
      <c r="J584" s="531"/>
      <c r="K584" s="531"/>
      <c r="L584" s="531"/>
      <c r="M584" s="531"/>
      <c r="N584" s="531">
        <v>3</v>
      </c>
      <c r="O584" s="531">
        <v>1740</v>
      </c>
      <c r="P584" s="545"/>
      <c r="Q584" s="532">
        <v>580</v>
      </c>
    </row>
    <row r="585" spans="1:17" ht="14.4" customHeight="1" x14ac:dyDescent="0.3">
      <c r="A585" s="526" t="s">
        <v>2265</v>
      </c>
      <c r="B585" s="527" t="s">
        <v>1849</v>
      </c>
      <c r="C585" s="527" t="s">
        <v>1832</v>
      </c>
      <c r="D585" s="527" t="s">
        <v>2150</v>
      </c>
      <c r="E585" s="527" t="s">
        <v>2151</v>
      </c>
      <c r="F585" s="531">
        <v>3</v>
      </c>
      <c r="G585" s="531">
        <v>0</v>
      </c>
      <c r="H585" s="531"/>
      <c r="I585" s="531">
        <v>0</v>
      </c>
      <c r="J585" s="531">
        <v>25</v>
      </c>
      <c r="K585" s="531">
        <v>0</v>
      </c>
      <c r="L585" s="531"/>
      <c r="M585" s="531">
        <v>0</v>
      </c>
      <c r="N585" s="531">
        <v>32</v>
      </c>
      <c r="O585" s="531">
        <v>0</v>
      </c>
      <c r="P585" s="545"/>
      <c r="Q585" s="532">
        <v>0</v>
      </c>
    </row>
    <row r="586" spans="1:17" ht="14.4" customHeight="1" x14ac:dyDescent="0.3">
      <c r="A586" s="526" t="s">
        <v>2344</v>
      </c>
      <c r="B586" s="527" t="s">
        <v>1849</v>
      </c>
      <c r="C586" s="527" t="s">
        <v>1850</v>
      </c>
      <c r="D586" s="527" t="s">
        <v>1852</v>
      </c>
      <c r="E586" s="527" t="s">
        <v>582</v>
      </c>
      <c r="F586" s="531">
        <v>6</v>
      </c>
      <c r="G586" s="531">
        <v>10267.589999999998</v>
      </c>
      <c r="H586" s="531">
        <v>1.49999780864184</v>
      </c>
      <c r="I586" s="531">
        <v>1711.2649999999996</v>
      </c>
      <c r="J586" s="531">
        <v>4</v>
      </c>
      <c r="K586" s="531">
        <v>6845.07</v>
      </c>
      <c r="L586" s="531">
        <v>1</v>
      </c>
      <c r="M586" s="531">
        <v>1711.2674999999999</v>
      </c>
      <c r="N586" s="531">
        <v>2</v>
      </c>
      <c r="O586" s="531">
        <v>3422.54</v>
      </c>
      <c r="P586" s="545">
        <v>0.50000073045271998</v>
      </c>
      <c r="Q586" s="532">
        <v>1711.27</v>
      </c>
    </row>
    <row r="587" spans="1:17" ht="14.4" customHeight="1" x14ac:dyDescent="0.3">
      <c r="A587" s="526" t="s">
        <v>2344</v>
      </c>
      <c r="B587" s="527" t="s">
        <v>1849</v>
      </c>
      <c r="C587" s="527" t="s">
        <v>1850</v>
      </c>
      <c r="D587" s="527" t="s">
        <v>1853</v>
      </c>
      <c r="E587" s="527" t="s">
        <v>664</v>
      </c>
      <c r="F587" s="531">
        <v>1.34</v>
      </c>
      <c r="G587" s="531">
        <v>3424.1</v>
      </c>
      <c r="H587" s="531">
        <v>0.4178539482017794</v>
      </c>
      <c r="I587" s="531">
        <v>2555.2985074626863</v>
      </c>
      <c r="J587" s="531">
        <v>3.0200000000000005</v>
      </c>
      <c r="K587" s="531">
        <v>8194.4900000000016</v>
      </c>
      <c r="L587" s="531">
        <v>1</v>
      </c>
      <c r="M587" s="531">
        <v>2713.4072847682119</v>
      </c>
      <c r="N587" s="531">
        <v>3.0100000000000002</v>
      </c>
      <c r="O587" s="531">
        <v>8159.29</v>
      </c>
      <c r="P587" s="545">
        <v>0.99570443066011405</v>
      </c>
      <c r="Q587" s="532">
        <v>2710.7275747508302</v>
      </c>
    </row>
    <row r="588" spans="1:17" ht="14.4" customHeight="1" x14ac:dyDescent="0.3">
      <c r="A588" s="526" t="s">
        <v>2344</v>
      </c>
      <c r="B588" s="527" t="s">
        <v>1849</v>
      </c>
      <c r="C588" s="527" t="s">
        <v>1850</v>
      </c>
      <c r="D588" s="527" t="s">
        <v>1854</v>
      </c>
      <c r="E588" s="527" t="s">
        <v>664</v>
      </c>
      <c r="F588" s="531">
        <v>3.0000000000000004</v>
      </c>
      <c r="G588" s="531">
        <v>19164.750000000004</v>
      </c>
      <c r="H588" s="531">
        <v>1.17949697936515</v>
      </c>
      <c r="I588" s="531">
        <v>6388.25</v>
      </c>
      <c r="J588" s="531">
        <v>2.4</v>
      </c>
      <c r="K588" s="531">
        <v>16248.24</v>
      </c>
      <c r="L588" s="531">
        <v>1</v>
      </c>
      <c r="M588" s="531">
        <v>6770.1</v>
      </c>
      <c r="N588" s="531">
        <v>2.2000000000000002</v>
      </c>
      <c r="O588" s="531">
        <v>14894.220000000001</v>
      </c>
      <c r="P588" s="545">
        <v>0.91666666666666674</v>
      </c>
      <c r="Q588" s="532">
        <v>6770.1</v>
      </c>
    </row>
    <row r="589" spans="1:17" ht="14.4" customHeight="1" x14ac:dyDescent="0.3">
      <c r="A589" s="526" t="s">
        <v>2344</v>
      </c>
      <c r="B589" s="527" t="s">
        <v>1849</v>
      </c>
      <c r="C589" s="527" t="s">
        <v>1850</v>
      </c>
      <c r="D589" s="527" t="s">
        <v>1997</v>
      </c>
      <c r="E589" s="527" t="s">
        <v>610</v>
      </c>
      <c r="F589" s="531"/>
      <c r="G589" s="531"/>
      <c r="H589" s="531"/>
      <c r="I589" s="531"/>
      <c r="J589" s="531">
        <v>0.3</v>
      </c>
      <c r="K589" s="531">
        <v>1483.19</v>
      </c>
      <c r="L589" s="531">
        <v>1</v>
      </c>
      <c r="M589" s="531">
        <v>4943.9666666666672</v>
      </c>
      <c r="N589" s="531">
        <v>0.14000000000000001</v>
      </c>
      <c r="O589" s="531">
        <v>692.14</v>
      </c>
      <c r="P589" s="545">
        <v>0.46665632858905465</v>
      </c>
      <c r="Q589" s="532">
        <v>4943.8571428571422</v>
      </c>
    </row>
    <row r="590" spans="1:17" ht="14.4" customHeight="1" x14ac:dyDescent="0.3">
      <c r="A590" s="526" t="s">
        <v>2344</v>
      </c>
      <c r="B590" s="527" t="s">
        <v>1849</v>
      </c>
      <c r="C590" s="527" t="s">
        <v>1850</v>
      </c>
      <c r="D590" s="527" t="s">
        <v>1855</v>
      </c>
      <c r="E590" s="527" t="s">
        <v>576</v>
      </c>
      <c r="F590" s="531">
        <v>7.4</v>
      </c>
      <c r="G590" s="531">
        <v>7039.89</v>
      </c>
      <c r="H590" s="531">
        <v>1.2926004810605365</v>
      </c>
      <c r="I590" s="531">
        <v>951.33648648648648</v>
      </c>
      <c r="J590" s="531">
        <v>5.5</v>
      </c>
      <c r="K590" s="531">
        <v>5446.3</v>
      </c>
      <c r="L590" s="531">
        <v>1</v>
      </c>
      <c r="M590" s="531">
        <v>990.23636363636365</v>
      </c>
      <c r="N590" s="531">
        <v>7.6999999999999993</v>
      </c>
      <c r="O590" s="531">
        <v>7737.13</v>
      </c>
      <c r="P590" s="545">
        <v>1.4206213392578448</v>
      </c>
      <c r="Q590" s="532">
        <v>1004.8220779220781</v>
      </c>
    </row>
    <row r="591" spans="1:17" ht="14.4" customHeight="1" x14ac:dyDescent="0.3">
      <c r="A591" s="526" t="s">
        <v>2344</v>
      </c>
      <c r="B591" s="527" t="s">
        <v>1849</v>
      </c>
      <c r="C591" s="527" t="s">
        <v>1850</v>
      </c>
      <c r="D591" s="527" t="s">
        <v>1856</v>
      </c>
      <c r="E591" s="527" t="s">
        <v>610</v>
      </c>
      <c r="F591" s="531">
        <v>1.32</v>
      </c>
      <c r="G591" s="531">
        <v>13052.019999999999</v>
      </c>
      <c r="H591" s="531">
        <v>0.65671631277399822</v>
      </c>
      <c r="I591" s="531">
        <v>9887.8939393939381</v>
      </c>
      <c r="J591" s="531">
        <v>2.0099999999999998</v>
      </c>
      <c r="K591" s="531">
        <v>19874.669999999998</v>
      </c>
      <c r="L591" s="531">
        <v>1</v>
      </c>
      <c r="M591" s="531">
        <v>9887.8955223880603</v>
      </c>
      <c r="N591" s="531">
        <v>1.64</v>
      </c>
      <c r="O591" s="531">
        <v>16216.12</v>
      </c>
      <c r="P591" s="545">
        <v>0.81591895613864296</v>
      </c>
      <c r="Q591" s="532">
        <v>9887.8780487804888</v>
      </c>
    </row>
    <row r="592" spans="1:17" ht="14.4" customHeight="1" x14ac:dyDescent="0.3">
      <c r="A592" s="526" t="s">
        <v>2344</v>
      </c>
      <c r="B592" s="527" t="s">
        <v>1849</v>
      </c>
      <c r="C592" s="527" t="s">
        <v>1850</v>
      </c>
      <c r="D592" s="527" t="s">
        <v>1860</v>
      </c>
      <c r="E592" s="527" t="s">
        <v>571</v>
      </c>
      <c r="F592" s="531">
        <v>14.5</v>
      </c>
      <c r="G592" s="531">
        <v>13525.89</v>
      </c>
      <c r="H592" s="531">
        <v>2.0714285714285716</v>
      </c>
      <c r="I592" s="531">
        <v>932.81999999999994</v>
      </c>
      <c r="J592" s="531">
        <v>7</v>
      </c>
      <c r="K592" s="531">
        <v>6529.74</v>
      </c>
      <c r="L592" s="531">
        <v>1</v>
      </c>
      <c r="M592" s="531">
        <v>932.81999999999994</v>
      </c>
      <c r="N592" s="531">
        <v>19.399999999999999</v>
      </c>
      <c r="O592" s="531">
        <v>16363.119999999999</v>
      </c>
      <c r="P592" s="545">
        <v>2.5059374492705682</v>
      </c>
      <c r="Q592" s="532">
        <v>843.45979381443306</v>
      </c>
    </row>
    <row r="593" spans="1:17" ht="14.4" customHeight="1" x14ac:dyDescent="0.3">
      <c r="A593" s="526" t="s">
        <v>2344</v>
      </c>
      <c r="B593" s="527" t="s">
        <v>1849</v>
      </c>
      <c r="C593" s="527" t="s">
        <v>1850</v>
      </c>
      <c r="D593" s="527" t="s">
        <v>1861</v>
      </c>
      <c r="E593" s="527" t="s">
        <v>571</v>
      </c>
      <c r="F593" s="531"/>
      <c r="G593" s="531"/>
      <c r="H593" s="531"/>
      <c r="I593" s="531"/>
      <c r="J593" s="531"/>
      <c r="K593" s="531"/>
      <c r="L593" s="531"/>
      <c r="M593" s="531"/>
      <c r="N593" s="531">
        <v>1</v>
      </c>
      <c r="O593" s="531">
        <v>1686.92</v>
      </c>
      <c r="P593" s="545"/>
      <c r="Q593" s="532">
        <v>1686.92</v>
      </c>
    </row>
    <row r="594" spans="1:17" ht="14.4" customHeight="1" x14ac:dyDescent="0.3">
      <c r="A594" s="526" t="s">
        <v>2344</v>
      </c>
      <c r="B594" s="527" t="s">
        <v>1849</v>
      </c>
      <c r="C594" s="527" t="s">
        <v>1850</v>
      </c>
      <c r="D594" s="527" t="s">
        <v>1862</v>
      </c>
      <c r="E594" s="527" t="s">
        <v>584</v>
      </c>
      <c r="F594" s="531"/>
      <c r="G594" s="531"/>
      <c r="H594" s="531"/>
      <c r="I594" s="531"/>
      <c r="J594" s="531"/>
      <c r="K594" s="531"/>
      <c r="L594" s="531"/>
      <c r="M594" s="531"/>
      <c r="N594" s="531">
        <v>0.1</v>
      </c>
      <c r="O594" s="531">
        <v>454.76</v>
      </c>
      <c r="P594" s="545"/>
      <c r="Q594" s="532">
        <v>4547.5999999999995</v>
      </c>
    </row>
    <row r="595" spans="1:17" ht="14.4" customHeight="1" x14ac:dyDescent="0.3">
      <c r="A595" s="526" t="s">
        <v>2344</v>
      </c>
      <c r="B595" s="527" t="s">
        <v>1849</v>
      </c>
      <c r="C595" s="527" t="s">
        <v>1850</v>
      </c>
      <c r="D595" s="527" t="s">
        <v>1863</v>
      </c>
      <c r="E595" s="527" t="s">
        <v>584</v>
      </c>
      <c r="F595" s="531">
        <v>0.22000000000000003</v>
      </c>
      <c r="G595" s="531">
        <v>1947.88</v>
      </c>
      <c r="H595" s="531">
        <v>0.33846036225135184</v>
      </c>
      <c r="I595" s="531">
        <v>8854</v>
      </c>
      <c r="J595" s="531">
        <v>0.65</v>
      </c>
      <c r="K595" s="531">
        <v>5755.12</v>
      </c>
      <c r="L595" s="531">
        <v>1</v>
      </c>
      <c r="M595" s="531">
        <v>8854.0307692307688</v>
      </c>
      <c r="N595" s="531">
        <v>0.48</v>
      </c>
      <c r="O595" s="531">
        <v>4365.6900000000005</v>
      </c>
      <c r="P595" s="545">
        <v>0.75857497324121836</v>
      </c>
      <c r="Q595" s="532">
        <v>9095.1875000000018</v>
      </c>
    </row>
    <row r="596" spans="1:17" ht="14.4" customHeight="1" x14ac:dyDescent="0.3">
      <c r="A596" s="526" t="s">
        <v>2344</v>
      </c>
      <c r="B596" s="527" t="s">
        <v>1849</v>
      </c>
      <c r="C596" s="527" t="s">
        <v>1850</v>
      </c>
      <c r="D596" s="527" t="s">
        <v>1864</v>
      </c>
      <c r="E596" s="527" t="s">
        <v>649</v>
      </c>
      <c r="F596" s="531"/>
      <c r="G596" s="531"/>
      <c r="H596" s="531"/>
      <c r="I596" s="531"/>
      <c r="J596" s="531">
        <v>0.1</v>
      </c>
      <c r="K596" s="531">
        <v>194.93</v>
      </c>
      <c r="L596" s="531">
        <v>1</v>
      </c>
      <c r="M596" s="531">
        <v>1949.3</v>
      </c>
      <c r="N596" s="531">
        <v>0.1</v>
      </c>
      <c r="O596" s="531">
        <v>194.93</v>
      </c>
      <c r="P596" s="545">
        <v>1</v>
      </c>
      <c r="Q596" s="532">
        <v>1949.3</v>
      </c>
    </row>
    <row r="597" spans="1:17" ht="14.4" customHeight="1" x14ac:dyDescent="0.3">
      <c r="A597" s="526" t="s">
        <v>2344</v>
      </c>
      <c r="B597" s="527" t="s">
        <v>1849</v>
      </c>
      <c r="C597" s="527" t="s">
        <v>1850</v>
      </c>
      <c r="D597" s="527" t="s">
        <v>1865</v>
      </c>
      <c r="E597" s="527" t="s">
        <v>584</v>
      </c>
      <c r="F597" s="531">
        <v>8.1999999999999993</v>
      </c>
      <c r="G597" s="531">
        <v>14520.57</v>
      </c>
      <c r="H597" s="531">
        <v>0.75576049578440652</v>
      </c>
      <c r="I597" s="531">
        <v>1770.8012195121953</v>
      </c>
      <c r="J597" s="531">
        <v>10.850000000000001</v>
      </c>
      <c r="K597" s="531">
        <v>19213.189999999999</v>
      </c>
      <c r="L597" s="531">
        <v>1</v>
      </c>
      <c r="M597" s="531">
        <v>1770.8009216589858</v>
      </c>
      <c r="N597" s="531">
        <v>7.02</v>
      </c>
      <c r="O597" s="531">
        <v>12769.68</v>
      </c>
      <c r="P597" s="545">
        <v>0.664630912409652</v>
      </c>
      <c r="Q597" s="532">
        <v>1819.0427350427351</v>
      </c>
    </row>
    <row r="598" spans="1:17" ht="14.4" customHeight="1" x14ac:dyDescent="0.3">
      <c r="A598" s="526" t="s">
        <v>2344</v>
      </c>
      <c r="B598" s="527" t="s">
        <v>1849</v>
      </c>
      <c r="C598" s="527" t="s">
        <v>1850</v>
      </c>
      <c r="D598" s="527" t="s">
        <v>1867</v>
      </c>
      <c r="E598" s="527" t="s">
        <v>580</v>
      </c>
      <c r="F598" s="531"/>
      <c r="G598" s="531"/>
      <c r="H598" s="531"/>
      <c r="I598" s="531"/>
      <c r="J598" s="531">
        <v>0.05</v>
      </c>
      <c r="K598" s="531">
        <v>45.19</v>
      </c>
      <c r="L598" s="531">
        <v>1</v>
      </c>
      <c r="M598" s="531">
        <v>903.8</v>
      </c>
      <c r="N598" s="531"/>
      <c r="O598" s="531"/>
      <c r="P598" s="545"/>
      <c r="Q598" s="532"/>
    </row>
    <row r="599" spans="1:17" ht="14.4" customHeight="1" x14ac:dyDescent="0.3">
      <c r="A599" s="526" t="s">
        <v>2344</v>
      </c>
      <c r="B599" s="527" t="s">
        <v>1849</v>
      </c>
      <c r="C599" s="527" t="s">
        <v>1850</v>
      </c>
      <c r="D599" s="527" t="s">
        <v>1868</v>
      </c>
      <c r="E599" s="527" t="s">
        <v>584</v>
      </c>
      <c r="F599" s="531">
        <v>0.31000000000000005</v>
      </c>
      <c r="G599" s="531">
        <v>10908.15</v>
      </c>
      <c r="H599" s="531">
        <v>1.4325591474105153</v>
      </c>
      <c r="I599" s="531">
        <v>35187.580645161281</v>
      </c>
      <c r="J599" s="531">
        <v>0.25</v>
      </c>
      <c r="K599" s="531">
        <v>7614.4500000000007</v>
      </c>
      <c r="L599" s="531">
        <v>1</v>
      </c>
      <c r="M599" s="531">
        <v>30457.800000000003</v>
      </c>
      <c r="N599" s="531">
        <v>0.22</v>
      </c>
      <c r="O599" s="531">
        <v>7785.45</v>
      </c>
      <c r="P599" s="545">
        <v>1.0224573015779208</v>
      </c>
      <c r="Q599" s="532">
        <v>35388.409090909088</v>
      </c>
    </row>
    <row r="600" spans="1:17" ht="14.4" customHeight="1" x14ac:dyDescent="0.3">
      <c r="A600" s="526" t="s">
        <v>2344</v>
      </c>
      <c r="B600" s="527" t="s">
        <v>1849</v>
      </c>
      <c r="C600" s="527" t="s">
        <v>1825</v>
      </c>
      <c r="D600" s="527" t="s">
        <v>2030</v>
      </c>
      <c r="E600" s="527" t="s">
        <v>2031</v>
      </c>
      <c r="F600" s="531"/>
      <c r="G600" s="531"/>
      <c r="H600" s="531"/>
      <c r="I600" s="531"/>
      <c r="J600" s="531">
        <v>1</v>
      </c>
      <c r="K600" s="531">
        <v>1447.28</v>
      </c>
      <c r="L600" s="531">
        <v>1</v>
      </c>
      <c r="M600" s="531">
        <v>1447.28</v>
      </c>
      <c r="N600" s="531"/>
      <c r="O600" s="531"/>
      <c r="P600" s="545"/>
      <c r="Q600" s="532"/>
    </row>
    <row r="601" spans="1:17" ht="14.4" customHeight="1" x14ac:dyDescent="0.3">
      <c r="A601" s="526" t="s">
        <v>2344</v>
      </c>
      <c r="B601" s="527" t="s">
        <v>1849</v>
      </c>
      <c r="C601" s="527" t="s">
        <v>1825</v>
      </c>
      <c r="D601" s="527" t="s">
        <v>2032</v>
      </c>
      <c r="E601" s="527" t="s">
        <v>2033</v>
      </c>
      <c r="F601" s="531"/>
      <c r="G601" s="531"/>
      <c r="H601" s="531"/>
      <c r="I601" s="531"/>
      <c r="J601" s="531">
        <v>2</v>
      </c>
      <c r="K601" s="531">
        <v>1944.64</v>
      </c>
      <c r="L601" s="531">
        <v>1</v>
      </c>
      <c r="M601" s="531">
        <v>972.32</v>
      </c>
      <c r="N601" s="531"/>
      <c r="O601" s="531"/>
      <c r="P601" s="545"/>
      <c r="Q601" s="532"/>
    </row>
    <row r="602" spans="1:17" ht="14.4" customHeight="1" x14ac:dyDescent="0.3">
      <c r="A602" s="526" t="s">
        <v>2344</v>
      </c>
      <c r="B602" s="527" t="s">
        <v>1849</v>
      </c>
      <c r="C602" s="527" t="s">
        <v>1825</v>
      </c>
      <c r="D602" s="527" t="s">
        <v>2034</v>
      </c>
      <c r="E602" s="527" t="s">
        <v>2033</v>
      </c>
      <c r="F602" s="531"/>
      <c r="G602" s="531"/>
      <c r="H602" s="531"/>
      <c r="I602" s="531"/>
      <c r="J602" s="531">
        <v>1</v>
      </c>
      <c r="K602" s="531">
        <v>1408.42</v>
      </c>
      <c r="L602" s="531">
        <v>1</v>
      </c>
      <c r="M602" s="531">
        <v>1408.42</v>
      </c>
      <c r="N602" s="531">
        <v>2</v>
      </c>
      <c r="O602" s="531">
        <v>2816.84</v>
      </c>
      <c r="P602" s="545">
        <v>2</v>
      </c>
      <c r="Q602" s="532">
        <v>1408.42</v>
      </c>
    </row>
    <row r="603" spans="1:17" ht="14.4" customHeight="1" x14ac:dyDescent="0.3">
      <c r="A603" s="526" t="s">
        <v>2344</v>
      </c>
      <c r="B603" s="527" t="s">
        <v>1849</v>
      </c>
      <c r="C603" s="527" t="s">
        <v>1825</v>
      </c>
      <c r="D603" s="527" t="s">
        <v>2035</v>
      </c>
      <c r="E603" s="527" t="s">
        <v>2033</v>
      </c>
      <c r="F603" s="531">
        <v>1</v>
      </c>
      <c r="G603" s="531">
        <v>1707.31</v>
      </c>
      <c r="H603" s="531">
        <v>0.5</v>
      </c>
      <c r="I603" s="531">
        <v>1707.31</v>
      </c>
      <c r="J603" s="531">
        <v>2</v>
      </c>
      <c r="K603" s="531">
        <v>3414.62</v>
      </c>
      <c r="L603" s="531">
        <v>1</v>
      </c>
      <c r="M603" s="531">
        <v>1707.31</v>
      </c>
      <c r="N603" s="531">
        <v>1</v>
      </c>
      <c r="O603" s="531">
        <v>1707.31</v>
      </c>
      <c r="P603" s="545">
        <v>0.5</v>
      </c>
      <c r="Q603" s="532">
        <v>1707.31</v>
      </c>
    </row>
    <row r="604" spans="1:17" ht="14.4" customHeight="1" x14ac:dyDescent="0.3">
      <c r="A604" s="526" t="s">
        <v>2344</v>
      </c>
      <c r="B604" s="527" t="s">
        <v>1849</v>
      </c>
      <c r="C604" s="527" t="s">
        <v>1825</v>
      </c>
      <c r="D604" s="527" t="s">
        <v>2036</v>
      </c>
      <c r="E604" s="527" t="s">
        <v>2033</v>
      </c>
      <c r="F604" s="531">
        <v>7</v>
      </c>
      <c r="G604" s="531">
        <v>14464.099999999999</v>
      </c>
      <c r="H604" s="531">
        <v>0.49999999999999994</v>
      </c>
      <c r="I604" s="531">
        <v>2066.2999999999997</v>
      </c>
      <c r="J604" s="531">
        <v>14</v>
      </c>
      <c r="K604" s="531">
        <v>28928.2</v>
      </c>
      <c r="L604" s="531">
        <v>1</v>
      </c>
      <c r="M604" s="531">
        <v>2066.3000000000002</v>
      </c>
      <c r="N604" s="531">
        <v>10</v>
      </c>
      <c r="O604" s="531">
        <v>20663</v>
      </c>
      <c r="P604" s="545">
        <v>0.7142857142857143</v>
      </c>
      <c r="Q604" s="532">
        <v>2066.3000000000002</v>
      </c>
    </row>
    <row r="605" spans="1:17" ht="14.4" customHeight="1" x14ac:dyDescent="0.3">
      <c r="A605" s="526" t="s">
        <v>2344</v>
      </c>
      <c r="B605" s="527" t="s">
        <v>1849</v>
      </c>
      <c r="C605" s="527" t="s">
        <v>1825</v>
      </c>
      <c r="D605" s="527" t="s">
        <v>2213</v>
      </c>
      <c r="E605" s="527" t="s">
        <v>2116</v>
      </c>
      <c r="F605" s="531"/>
      <c r="G605" s="531"/>
      <c r="H605" s="531"/>
      <c r="I605" s="531"/>
      <c r="J605" s="531"/>
      <c r="K605" s="531"/>
      <c r="L605" s="531"/>
      <c r="M605" s="531"/>
      <c r="N605" s="531">
        <v>1</v>
      </c>
      <c r="O605" s="531">
        <v>1932.09</v>
      </c>
      <c r="P605" s="545"/>
      <c r="Q605" s="532">
        <v>1932.09</v>
      </c>
    </row>
    <row r="606" spans="1:17" ht="14.4" customHeight="1" x14ac:dyDescent="0.3">
      <c r="A606" s="526" t="s">
        <v>2344</v>
      </c>
      <c r="B606" s="527" t="s">
        <v>1849</v>
      </c>
      <c r="C606" s="527" t="s">
        <v>1825</v>
      </c>
      <c r="D606" s="527" t="s">
        <v>2037</v>
      </c>
      <c r="E606" s="527" t="s">
        <v>2038</v>
      </c>
      <c r="F606" s="531">
        <v>9</v>
      </c>
      <c r="G606" s="531">
        <v>9249.84</v>
      </c>
      <c r="H606" s="531">
        <v>0.5</v>
      </c>
      <c r="I606" s="531">
        <v>1027.76</v>
      </c>
      <c r="J606" s="531">
        <v>18</v>
      </c>
      <c r="K606" s="531">
        <v>18499.68</v>
      </c>
      <c r="L606" s="531">
        <v>1</v>
      </c>
      <c r="M606" s="531">
        <v>1027.76</v>
      </c>
      <c r="N606" s="531">
        <v>11</v>
      </c>
      <c r="O606" s="531">
        <v>11305.36</v>
      </c>
      <c r="P606" s="545">
        <v>0.61111111111111116</v>
      </c>
      <c r="Q606" s="532">
        <v>1027.76</v>
      </c>
    </row>
    <row r="607" spans="1:17" ht="14.4" customHeight="1" x14ac:dyDescent="0.3">
      <c r="A607" s="526" t="s">
        <v>2344</v>
      </c>
      <c r="B607" s="527" t="s">
        <v>1849</v>
      </c>
      <c r="C607" s="527" t="s">
        <v>1825</v>
      </c>
      <c r="D607" s="527" t="s">
        <v>2345</v>
      </c>
      <c r="E607" s="527" t="s">
        <v>2346</v>
      </c>
      <c r="F607" s="531">
        <v>5</v>
      </c>
      <c r="G607" s="531">
        <v>86750</v>
      </c>
      <c r="H607" s="531">
        <v>0.625</v>
      </c>
      <c r="I607" s="531">
        <v>17350</v>
      </c>
      <c r="J607" s="531">
        <v>8</v>
      </c>
      <c r="K607" s="531">
        <v>138800</v>
      </c>
      <c r="L607" s="531">
        <v>1</v>
      </c>
      <c r="M607" s="531">
        <v>17350</v>
      </c>
      <c r="N607" s="531">
        <v>6</v>
      </c>
      <c r="O607" s="531">
        <v>104100</v>
      </c>
      <c r="P607" s="545">
        <v>0.75</v>
      </c>
      <c r="Q607" s="532">
        <v>17350</v>
      </c>
    </row>
    <row r="608" spans="1:17" ht="14.4" customHeight="1" x14ac:dyDescent="0.3">
      <c r="A608" s="526" t="s">
        <v>2344</v>
      </c>
      <c r="B608" s="527" t="s">
        <v>1849</v>
      </c>
      <c r="C608" s="527" t="s">
        <v>1825</v>
      </c>
      <c r="D608" s="527" t="s">
        <v>2040</v>
      </c>
      <c r="E608" s="527" t="s">
        <v>2041</v>
      </c>
      <c r="F608" s="531"/>
      <c r="G608" s="531"/>
      <c r="H608" s="531"/>
      <c r="I608" s="531"/>
      <c r="J608" s="531">
        <v>3</v>
      </c>
      <c r="K608" s="531">
        <v>25609.649999999998</v>
      </c>
      <c r="L608" s="531">
        <v>1</v>
      </c>
      <c r="M608" s="531">
        <v>8536.5499999999993</v>
      </c>
      <c r="N608" s="531">
        <v>1</v>
      </c>
      <c r="O608" s="531">
        <v>8536.5499999999993</v>
      </c>
      <c r="P608" s="545">
        <v>0.33333333333333331</v>
      </c>
      <c r="Q608" s="532">
        <v>8536.5499999999993</v>
      </c>
    </row>
    <row r="609" spans="1:17" ht="14.4" customHeight="1" x14ac:dyDescent="0.3">
      <c r="A609" s="526" t="s">
        <v>2344</v>
      </c>
      <c r="B609" s="527" t="s">
        <v>1849</v>
      </c>
      <c r="C609" s="527" t="s">
        <v>1825</v>
      </c>
      <c r="D609" s="527" t="s">
        <v>2347</v>
      </c>
      <c r="E609" s="527" t="s">
        <v>2348</v>
      </c>
      <c r="F609" s="531">
        <v>6</v>
      </c>
      <c r="G609" s="531">
        <v>70632</v>
      </c>
      <c r="H609" s="531">
        <v>0.75</v>
      </c>
      <c r="I609" s="531">
        <v>11772</v>
      </c>
      <c r="J609" s="531">
        <v>8</v>
      </c>
      <c r="K609" s="531">
        <v>94176</v>
      </c>
      <c r="L609" s="531">
        <v>1</v>
      </c>
      <c r="M609" s="531">
        <v>11772</v>
      </c>
      <c r="N609" s="531">
        <v>5</v>
      </c>
      <c r="O609" s="531">
        <v>58860</v>
      </c>
      <c r="P609" s="545">
        <v>0.625</v>
      </c>
      <c r="Q609" s="532">
        <v>11772</v>
      </c>
    </row>
    <row r="610" spans="1:17" ht="14.4" customHeight="1" x14ac:dyDescent="0.3">
      <c r="A610" s="526" t="s">
        <v>2344</v>
      </c>
      <c r="B610" s="527" t="s">
        <v>1849</v>
      </c>
      <c r="C610" s="527" t="s">
        <v>1825</v>
      </c>
      <c r="D610" s="527" t="s">
        <v>2044</v>
      </c>
      <c r="E610" s="527" t="s">
        <v>2045</v>
      </c>
      <c r="F610" s="531"/>
      <c r="G610" s="531"/>
      <c r="H610" s="531"/>
      <c r="I610" s="531"/>
      <c r="J610" s="531">
        <v>3</v>
      </c>
      <c r="K610" s="531">
        <v>6709.5</v>
      </c>
      <c r="L610" s="531">
        <v>1</v>
      </c>
      <c r="M610" s="531">
        <v>2236.5</v>
      </c>
      <c r="N610" s="531">
        <v>1</v>
      </c>
      <c r="O610" s="531">
        <v>2236.5</v>
      </c>
      <c r="P610" s="545">
        <v>0.33333333333333331</v>
      </c>
      <c r="Q610" s="532">
        <v>2236.5</v>
      </c>
    </row>
    <row r="611" spans="1:17" ht="14.4" customHeight="1" x14ac:dyDescent="0.3">
      <c r="A611" s="526" t="s">
        <v>2344</v>
      </c>
      <c r="B611" s="527" t="s">
        <v>1849</v>
      </c>
      <c r="C611" s="527" t="s">
        <v>1825</v>
      </c>
      <c r="D611" s="527" t="s">
        <v>2050</v>
      </c>
      <c r="E611" s="527" t="s">
        <v>2051</v>
      </c>
      <c r="F611" s="531"/>
      <c r="G611" s="531"/>
      <c r="H611" s="531"/>
      <c r="I611" s="531"/>
      <c r="J611" s="531">
        <v>2</v>
      </c>
      <c r="K611" s="531">
        <v>2247.46</v>
      </c>
      <c r="L611" s="531">
        <v>1</v>
      </c>
      <c r="M611" s="531">
        <v>1123.73</v>
      </c>
      <c r="N611" s="531"/>
      <c r="O611" s="531"/>
      <c r="P611" s="545"/>
      <c r="Q611" s="532"/>
    </row>
    <row r="612" spans="1:17" ht="14.4" customHeight="1" x14ac:dyDescent="0.3">
      <c r="A612" s="526" t="s">
        <v>2344</v>
      </c>
      <c r="B612" s="527" t="s">
        <v>1849</v>
      </c>
      <c r="C612" s="527" t="s">
        <v>1825</v>
      </c>
      <c r="D612" s="527" t="s">
        <v>2054</v>
      </c>
      <c r="E612" s="527" t="s">
        <v>2055</v>
      </c>
      <c r="F612" s="531"/>
      <c r="G612" s="531"/>
      <c r="H612" s="531"/>
      <c r="I612" s="531"/>
      <c r="J612" s="531"/>
      <c r="K612" s="531"/>
      <c r="L612" s="531"/>
      <c r="M612" s="531"/>
      <c r="N612" s="531">
        <v>1</v>
      </c>
      <c r="O612" s="531">
        <v>1002.8</v>
      </c>
      <c r="P612" s="545"/>
      <c r="Q612" s="532">
        <v>1002.8</v>
      </c>
    </row>
    <row r="613" spans="1:17" ht="14.4" customHeight="1" x14ac:dyDescent="0.3">
      <c r="A613" s="526" t="s">
        <v>2344</v>
      </c>
      <c r="B613" s="527" t="s">
        <v>1849</v>
      </c>
      <c r="C613" s="527" t="s">
        <v>1825</v>
      </c>
      <c r="D613" s="527" t="s">
        <v>2189</v>
      </c>
      <c r="E613" s="527" t="s">
        <v>2190</v>
      </c>
      <c r="F613" s="531"/>
      <c r="G613" s="531"/>
      <c r="H613" s="531"/>
      <c r="I613" s="531"/>
      <c r="J613" s="531">
        <v>4</v>
      </c>
      <c r="K613" s="531">
        <v>21036.92</v>
      </c>
      <c r="L613" s="531">
        <v>1</v>
      </c>
      <c r="M613" s="531">
        <v>5259.23</v>
      </c>
      <c r="N613" s="531"/>
      <c r="O613" s="531"/>
      <c r="P613" s="545"/>
      <c r="Q613" s="532"/>
    </row>
    <row r="614" spans="1:17" ht="14.4" customHeight="1" x14ac:dyDescent="0.3">
      <c r="A614" s="526" t="s">
        <v>2344</v>
      </c>
      <c r="B614" s="527" t="s">
        <v>1849</v>
      </c>
      <c r="C614" s="527" t="s">
        <v>1825</v>
      </c>
      <c r="D614" s="527" t="s">
        <v>2191</v>
      </c>
      <c r="E614" s="527" t="s">
        <v>2192</v>
      </c>
      <c r="F614" s="531">
        <v>6</v>
      </c>
      <c r="G614" s="531">
        <v>121873.2</v>
      </c>
      <c r="H614" s="531"/>
      <c r="I614" s="531">
        <v>20312.2</v>
      </c>
      <c r="J614" s="531"/>
      <c r="K614" s="531"/>
      <c r="L614" s="531"/>
      <c r="M614" s="531"/>
      <c r="N614" s="531"/>
      <c r="O614" s="531"/>
      <c r="P614" s="545"/>
      <c r="Q614" s="532"/>
    </row>
    <row r="615" spans="1:17" ht="14.4" customHeight="1" x14ac:dyDescent="0.3">
      <c r="A615" s="526" t="s">
        <v>2344</v>
      </c>
      <c r="B615" s="527" t="s">
        <v>1849</v>
      </c>
      <c r="C615" s="527" t="s">
        <v>1825</v>
      </c>
      <c r="D615" s="527" t="s">
        <v>2070</v>
      </c>
      <c r="E615" s="527" t="s">
        <v>2071</v>
      </c>
      <c r="F615" s="531">
        <v>10</v>
      </c>
      <c r="G615" s="531">
        <v>8311.6</v>
      </c>
      <c r="H615" s="531">
        <v>0.7142857142857143</v>
      </c>
      <c r="I615" s="531">
        <v>831.16000000000008</v>
      </c>
      <c r="J615" s="531">
        <v>14</v>
      </c>
      <c r="K615" s="531">
        <v>11636.24</v>
      </c>
      <c r="L615" s="531">
        <v>1</v>
      </c>
      <c r="M615" s="531">
        <v>831.16</v>
      </c>
      <c r="N615" s="531">
        <v>11</v>
      </c>
      <c r="O615" s="531">
        <v>9142.76</v>
      </c>
      <c r="P615" s="545">
        <v>0.7857142857142857</v>
      </c>
      <c r="Q615" s="532">
        <v>831.16</v>
      </c>
    </row>
    <row r="616" spans="1:17" ht="14.4" customHeight="1" x14ac:dyDescent="0.3">
      <c r="A616" s="526" t="s">
        <v>2344</v>
      </c>
      <c r="B616" s="527" t="s">
        <v>1849</v>
      </c>
      <c r="C616" s="527" t="s">
        <v>1825</v>
      </c>
      <c r="D616" s="527" t="s">
        <v>2072</v>
      </c>
      <c r="E616" s="527" t="s">
        <v>2071</v>
      </c>
      <c r="F616" s="531"/>
      <c r="G616" s="531"/>
      <c r="H616" s="531"/>
      <c r="I616" s="531"/>
      <c r="J616" s="531">
        <v>1</v>
      </c>
      <c r="K616" s="531">
        <v>888.06</v>
      </c>
      <c r="L616" s="531">
        <v>1</v>
      </c>
      <c r="M616" s="531">
        <v>888.06</v>
      </c>
      <c r="N616" s="531"/>
      <c r="O616" s="531"/>
      <c r="P616" s="545"/>
      <c r="Q616" s="532"/>
    </row>
    <row r="617" spans="1:17" ht="14.4" customHeight="1" x14ac:dyDescent="0.3">
      <c r="A617" s="526" t="s">
        <v>2344</v>
      </c>
      <c r="B617" s="527" t="s">
        <v>1849</v>
      </c>
      <c r="C617" s="527" t="s">
        <v>1825</v>
      </c>
      <c r="D617" s="527" t="s">
        <v>2349</v>
      </c>
      <c r="E617" s="527" t="s">
        <v>2350</v>
      </c>
      <c r="F617" s="531">
        <v>19</v>
      </c>
      <c r="G617" s="531">
        <v>418000</v>
      </c>
      <c r="H617" s="531">
        <v>1.5833333333333333</v>
      </c>
      <c r="I617" s="531">
        <v>22000</v>
      </c>
      <c r="J617" s="531">
        <v>12</v>
      </c>
      <c r="K617" s="531">
        <v>264000</v>
      </c>
      <c r="L617" s="531">
        <v>1</v>
      </c>
      <c r="M617" s="531">
        <v>22000</v>
      </c>
      <c r="N617" s="531">
        <v>14</v>
      </c>
      <c r="O617" s="531">
        <v>308000</v>
      </c>
      <c r="P617" s="545">
        <v>1.1666666666666667</v>
      </c>
      <c r="Q617" s="532">
        <v>22000</v>
      </c>
    </row>
    <row r="618" spans="1:17" ht="14.4" customHeight="1" x14ac:dyDescent="0.3">
      <c r="A618" s="526" t="s">
        <v>2344</v>
      </c>
      <c r="B618" s="527" t="s">
        <v>1849</v>
      </c>
      <c r="C618" s="527" t="s">
        <v>1825</v>
      </c>
      <c r="D618" s="527" t="s">
        <v>2283</v>
      </c>
      <c r="E618" s="527" t="s">
        <v>2284</v>
      </c>
      <c r="F618" s="531"/>
      <c r="G618" s="531"/>
      <c r="H618" s="531"/>
      <c r="I618" s="531"/>
      <c r="J618" s="531">
        <v>3</v>
      </c>
      <c r="K618" s="531">
        <v>120632.73000000001</v>
      </c>
      <c r="L618" s="531">
        <v>1</v>
      </c>
      <c r="M618" s="531">
        <v>40210.910000000003</v>
      </c>
      <c r="N618" s="531"/>
      <c r="O618" s="531"/>
      <c r="P618" s="545"/>
      <c r="Q618" s="532"/>
    </row>
    <row r="619" spans="1:17" ht="14.4" customHeight="1" x14ac:dyDescent="0.3">
      <c r="A619" s="526" t="s">
        <v>2344</v>
      </c>
      <c r="B619" s="527" t="s">
        <v>1849</v>
      </c>
      <c r="C619" s="527" t="s">
        <v>1825</v>
      </c>
      <c r="D619" s="527" t="s">
        <v>2222</v>
      </c>
      <c r="E619" s="527" t="s">
        <v>2223</v>
      </c>
      <c r="F619" s="531">
        <v>7</v>
      </c>
      <c r="G619" s="531">
        <v>25512.06</v>
      </c>
      <c r="H619" s="531"/>
      <c r="I619" s="531">
        <v>3644.5800000000004</v>
      </c>
      <c r="J619" s="531"/>
      <c r="K619" s="531"/>
      <c r="L619" s="531"/>
      <c r="M619" s="531"/>
      <c r="N619" s="531"/>
      <c r="O619" s="531"/>
      <c r="P619" s="545"/>
      <c r="Q619" s="532"/>
    </row>
    <row r="620" spans="1:17" ht="14.4" customHeight="1" x14ac:dyDescent="0.3">
      <c r="A620" s="526" t="s">
        <v>2344</v>
      </c>
      <c r="B620" s="527" t="s">
        <v>1849</v>
      </c>
      <c r="C620" s="527" t="s">
        <v>1825</v>
      </c>
      <c r="D620" s="527" t="s">
        <v>2079</v>
      </c>
      <c r="E620" s="527" t="s">
        <v>2080</v>
      </c>
      <c r="F620" s="531"/>
      <c r="G620" s="531"/>
      <c r="H620" s="531"/>
      <c r="I620" s="531"/>
      <c r="J620" s="531">
        <v>3</v>
      </c>
      <c r="K620" s="531">
        <v>3438.99</v>
      </c>
      <c r="L620" s="531">
        <v>1</v>
      </c>
      <c r="M620" s="531">
        <v>1146.33</v>
      </c>
      <c r="N620" s="531"/>
      <c r="O620" s="531"/>
      <c r="P620" s="545"/>
      <c r="Q620" s="532"/>
    </row>
    <row r="621" spans="1:17" ht="14.4" customHeight="1" x14ac:dyDescent="0.3">
      <c r="A621" s="526" t="s">
        <v>2344</v>
      </c>
      <c r="B621" s="527" t="s">
        <v>1849</v>
      </c>
      <c r="C621" s="527" t="s">
        <v>1825</v>
      </c>
      <c r="D621" s="527" t="s">
        <v>2351</v>
      </c>
      <c r="E621" s="527" t="s">
        <v>2352</v>
      </c>
      <c r="F621" s="531">
        <v>7</v>
      </c>
      <c r="G621" s="531">
        <v>173250</v>
      </c>
      <c r="H621" s="531">
        <v>0.22580645161290322</v>
      </c>
      <c r="I621" s="531">
        <v>24750</v>
      </c>
      <c r="J621" s="531">
        <v>31</v>
      </c>
      <c r="K621" s="531">
        <v>767250</v>
      </c>
      <c r="L621" s="531">
        <v>1</v>
      </c>
      <c r="M621" s="531">
        <v>24750</v>
      </c>
      <c r="N621" s="531">
        <v>25</v>
      </c>
      <c r="O621" s="531">
        <v>618750</v>
      </c>
      <c r="P621" s="545">
        <v>0.80645161290322576</v>
      </c>
      <c r="Q621" s="532">
        <v>24750</v>
      </c>
    </row>
    <row r="622" spans="1:17" ht="14.4" customHeight="1" x14ac:dyDescent="0.3">
      <c r="A622" s="526" t="s">
        <v>2344</v>
      </c>
      <c r="B622" s="527" t="s">
        <v>1849</v>
      </c>
      <c r="C622" s="527" t="s">
        <v>1825</v>
      </c>
      <c r="D622" s="527" t="s">
        <v>2081</v>
      </c>
      <c r="E622" s="527" t="s">
        <v>2082</v>
      </c>
      <c r="F622" s="531">
        <v>4</v>
      </c>
      <c r="G622" s="531">
        <v>1436.4</v>
      </c>
      <c r="H622" s="531">
        <v>1.3333333333333333</v>
      </c>
      <c r="I622" s="531">
        <v>359.1</v>
      </c>
      <c r="J622" s="531">
        <v>3</v>
      </c>
      <c r="K622" s="531">
        <v>1077.3000000000002</v>
      </c>
      <c r="L622" s="531">
        <v>1</v>
      </c>
      <c r="M622" s="531">
        <v>359.10000000000008</v>
      </c>
      <c r="N622" s="531">
        <v>1</v>
      </c>
      <c r="O622" s="531">
        <v>359.1</v>
      </c>
      <c r="P622" s="545">
        <v>0.33333333333333331</v>
      </c>
      <c r="Q622" s="532">
        <v>359.1</v>
      </c>
    </row>
    <row r="623" spans="1:17" ht="14.4" customHeight="1" x14ac:dyDescent="0.3">
      <c r="A623" s="526" t="s">
        <v>2344</v>
      </c>
      <c r="B623" s="527" t="s">
        <v>1849</v>
      </c>
      <c r="C623" s="527" t="s">
        <v>1825</v>
      </c>
      <c r="D623" s="527" t="s">
        <v>2193</v>
      </c>
      <c r="E623" s="527" t="s">
        <v>2194</v>
      </c>
      <c r="F623" s="531">
        <v>4</v>
      </c>
      <c r="G623" s="531">
        <v>52312</v>
      </c>
      <c r="H623" s="531">
        <v>0.5714285714285714</v>
      </c>
      <c r="I623" s="531">
        <v>13078</v>
      </c>
      <c r="J623" s="531">
        <v>7</v>
      </c>
      <c r="K623" s="531">
        <v>91546</v>
      </c>
      <c r="L623" s="531">
        <v>1</v>
      </c>
      <c r="M623" s="531">
        <v>13078</v>
      </c>
      <c r="N623" s="531">
        <v>7</v>
      </c>
      <c r="O623" s="531">
        <v>91546</v>
      </c>
      <c r="P623" s="545">
        <v>1</v>
      </c>
      <c r="Q623" s="532">
        <v>13078</v>
      </c>
    </row>
    <row r="624" spans="1:17" ht="14.4" customHeight="1" x14ac:dyDescent="0.3">
      <c r="A624" s="526" t="s">
        <v>2344</v>
      </c>
      <c r="B624" s="527" t="s">
        <v>1849</v>
      </c>
      <c r="C624" s="527" t="s">
        <v>1825</v>
      </c>
      <c r="D624" s="527" t="s">
        <v>2353</v>
      </c>
      <c r="E624" s="527" t="s">
        <v>2354</v>
      </c>
      <c r="F624" s="531">
        <v>5</v>
      </c>
      <c r="G624" s="531">
        <v>79935</v>
      </c>
      <c r="H624" s="531">
        <v>1</v>
      </c>
      <c r="I624" s="531">
        <v>15987</v>
      </c>
      <c r="J624" s="531">
        <v>5</v>
      </c>
      <c r="K624" s="531">
        <v>79935</v>
      </c>
      <c r="L624" s="531">
        <v>1</v>
      </c>
      <c r="M624" s="531">
        <v>15987</v>
      </c>
      <c r="N624" s="531"/>
      <c r="O624" s="531"/>
      <c r="P624" s="545"/>
      <c r="Q624" s="532"/>
    </row>
    <row r="625" spans="1:17" ht="14.4" customHeight="1" x14ac:dyDescent="0.3">
      <c r="A625" s="526" t="s">
        <v>2344</v>
      </c>
      <c r="B625" s="527" t="s">
        <v>1849</v>
      </c>
      <c r="C625" s="527" t="s">
        <v>1825</v>
      </c>
      <c r="D625" s="527" t="s">
        <v>2355</v>
      </c>
      <c r="E625" s="527" t="s">
        <v>2356</v>
      </c>
      <c r="F625" s="531">
        <v>8</v>
      </c>
      <c r="G625" s="531">
        <v>279680</v>
      </c>
      <c r="H625" s="531">
        <v>1</v>
      </c>
      <c r="I625" s="531">
        <v>34960</v>
      </c>
      <c r="J625" s="531">
        <v>8</v>
      </c>
      <c r="K625" s="531">
        <v>279680</v>
      </c>
      <c r="L625" s="531">
        <v>1</v>
      </c>
      <c r="M625" s="531">
        <v>34960</v>
      </c>
      <c r="N625" s="531">
        <v>9</v>
      </c>
      <c r="O625" s="531">
        <v>314640</v>
      </c>
      <c r="P625" s="545">
        <v>1.125</v>
      </c>
      <c r="Q625" s="532">
        <v>34960</v>
      </c>
    </row>
    <row r="626" spans="1:17" ht="14.4" customHeight="1" x14ac:dyDescent="0.3">
      <c r="A626" s="526" t="s">
        <v>2344</v>
      </c>
      <c r="B626" s="527" t="s">
        <v>1849</v>
      </c>
      <c r="C626" s="527" t="s">
        <v>1825</v>
      </c>
      <c r="D626" s="527" t="s">
        <v>2083</v>
      </c>
      <c r="E626" s="527" t="s">
        <v>2084</v>
      </c>
      <c r="F626" s="531"/>
      <c r="G626" s="531"/>
      <c r="H626" s="531"/>
      <c r="I626" s="531"/>
      <c r="J626" s="531">
        <v>2</v>
      </c>
      <c r="K626" s="531">
        <v>33663.379999999997</v>
      </c>
      <c r="L626" s="531">
        <v>1</v>
      </c>
      <c r="M626" s="531">
        <v>16831.689999999999</v>
      </c>
      <c r="N626" s="531">
        <v>2</v>
      </c>
      <c r="O626" s="531">
        <v>33663.379999999997</v>
      </c>
      <c r="P626" s="545">
        <v>1</v>
      </c>
      <c r="Q626" s="532">
        <v>16831.689999999999</v>
      </c>
    </row>
    <row r="627" spans="1:17" ht="14.4" customHeight="1" x14ac:dyDescent="0.3">
      <c r="A627" s="526" t="s">
        <v>2344</v>
      </c>
      <c r="B627" s="527" t="s">
        <v>1849</v>
      </c>
      <c r="C627" s="527" t="s">
        <v>1825</v>
      </c>
      <c r="D627" s="527" t="s">
        <v>2085</v>
      </c>
      <c r="E627" s="527" t="s">
        <v>2086</v>
      </c>
      <c r="F627" s="531">
        <v>4</v>
      </c>
      <c r="G627" s="531">
        <v>26348.52</v>
      </c>
      <c r="H627" s="531">
        <v>0.23529411764705885</v>
      </c>
      <c r="I627" s="531">
        <v>6587.13</v>
      </c>
      <c r="J627" s="531">
        <v>17</v>
      </c>
      <c r="K627" s="531">
        <v>111981.20999999999</v>
      </c>
      <c r="L627" s="531">
        <v>1</v>
      </c>
      <c r="M627" s="531">
        <v>6587.1299999999992</v>
      </c>
      <c r="N627" s="531">
        <v>10</v>
      </c>
      <c r="O627" s="531">
        <v>65871.3</v>
      </c>
      <c r="P627" s="545">
        <v>0.58823529411764708</v>
      </c>
      <c r="Q627" s="532">
        <v>6587.13</v>
      </c>
    </row>
    <row r="628" spans="1:17" ht="14.4" customHeight="1" x14ac:dyDescent="0.3">
      <c r="A628" s="526" t="s">
        <v>2344</v>
      </c>
      <c r="B628" s="527" t="s">
        <v>1849</v>
      </c>
      <c r="C628" s="527" t="s">
        <v>1825</v>
      </c>
      <c r="D628" s="527" t="s">
        <v>2087</v>
      </c>
      <c r="E628" s="527" t="s">
        <v>2088</v>
      </c>
      <c r="F628" s="531"/>
      <c r="G628" s="531"/>
      <c r="H628" s="531"/>
      <c r="I628" s="531"/>
      <c r="J628" s="531">
        <v>3</v>
      </c>
      <c r="K628" s="531">
        <v>242809.2</v>
      </c>
      <c r="L628" s="531">
        <v>1</v>
      </c>
      <c r="M628" s="531">
        <v>80936.400000000009</v>
      </c>
      <c r="N628" s="531">
        <v>1</v>
      </c>
      <c r="O628" s="531">
        <v>80936.399999999994</v>
      </c>
      <c r="P628" s="545">
        <v>0.33333333333333331</v>
      </c>
      <c r="Q628" s="532">
        <v>80936.399999999994</v>
      </c>
    </row>
    <row r="629" spans="1:17" ht="14.4" customHeight="1" x14ac:dyDescent="0.3">
      <c r="A629" s="526" t="s">
        <v>2344</v>
      </c>
      <c r="B629" s="527" t="s">
        <v>1849</v>
      </c>
      <c r="C629" s="527" t="s">
        <v>1825</v>
      </c>
      <c r="D629" s="527" t="s">
        <v>2357</v>
      </c>
      <c r="E629" s="527" t="s">
        <v>2358</v>
      </c>
      <c r="F629" s="531"/>
      <c r="G629" s="531"/>
      <c r="H629" s="531"/>
      <c r="I629" s="531"/>
      <c r="J629" s="531">
        <v>1</v>
      </c>
      <c r="K629" s="531">
        <v>13065.54</v>
      </c>
      <c r="L629" s="531">
        <v>1</v>
      </c>
      <c r="M629" s="531">
        <v>13065.54</v>
      </c>
      <c r="N629" s="531"/>
      <c r="O629" s="531"/>
      <c r="P629" s="545"/>
      <c r="Q629" s="532"/>
    </row>
    <row r="630" spans="1:17" ht="14.4" customHeight="1" x14ac:dyDescent="0.3">
      <c r="A630" s="526" t="s">
        <v>2344</v>
      </c>
      <c r="B630" s="527" t="s">
        <v>1849</v>
      </c>
      <c r="C630" s="527" t="s">
        <v>1825</v>
      </c>
      <c r="D630" s="527" t="s">
        <v>2095</v>
      </c>
      <c r="E630" s="527" t="s">
        <v>2096</v>
      </c>
      <c r="F630" s="531">
        <v>9</v>
      </c>
      <c r="G630" s="531">
        <v>39240</v>
      </c>
      <c r="H630" s="531">
        <v>0.5</v>
      </c>
      <c r="I630" s="531">
        <v>4360</v>
      </c>
      <c r="J630" s="531">
        <v>18</v>
      </c>
      <c r="K630" s="531">
        <v>78480</v>
      </c>
      <c r="L630" s="531">
        <v>1</v>
      </c>
      <c r="M630" s="531">
        <v>4360</v>
      </c>
      <c r="N630" s="531">
        <v>13</v>
      </c>
      <c r="O630" s="531">
        <v>56680</v>
      </c>
      <c r="P630" s="545">
        <v>0.72222222222222221</v>
      </c>
      <c r="Q630" s="532">
        <v>4360</v>
      </c>
    </row>
    <row r="631" spans="1:17" ht="14.4" customHeight="1" x14ac:dyDescent="0.3">
      <c r="A631" s="526" t="s">
        <v>2344</v>
      </c>
      <c r="B631" s="527" t="s">
        <v>1849</v>
      </c>
      <c r="C631" s="527" t="s">
        <v>1825</v>
      </c>
      <c r="D631" s="527" t="s">
        <v>2359</v>
      </c>
      <c r="E631" s="527" t="s">
        <v>2360</v>
      </c>
      <c r="F631" s="531"/>
      <c r="G631" s="531"/>
      <c r="H631" s="531"/>
      <c r="I631" s="531"/>
      <c r="J631" s="531"/>
      <c r="K631" s="531"/>
      <c r="L631" s="531"/>
      <c r="M631" s="531"/>
      <c r="N631" s="531">
        <v>1</v>
      </c>
      <c r="O631" s="531">
        <v>19969</v>
      </c>
      <c r="P631" s="545"/>
      <c r="Q631" s="532">
        <v>19969</v>
      </c>
    </row>
    <row r="632" spans="1:17" ht="14.4" customHeight="1" x14ac:dyDescent="0.3">
      <c r="A632" s="526" t="s">
        <v>2344</v>
      </c>
      <c r="B632" s="527" t="s">
        <v>1849</v>
      </c>
      <c r="C632" s="527" t="s">
        <v>1825</v>
      </c>
      <c r="D632" s="527" t="s">
        <v>2099</v>
      </c>
      <c r="E632" s="527" t="s">
        <v>2100</v>
      </c>
      <c r="F632" s="531"/>
      <c r="G632" s="531"/>
      <c r="H632" s="531"/>
      <c r="I632" s="531"/>
      <c r="J632" s="531">
        <v>2</v>
      </c>
      <c r="K632" s="531">
        <v>761.72</v>
      </c>
      <c r="L632" s="531">
        <v>1</v>
      </c>
      <c r="M632" s="531">
        <v>380.86</v>
      </c>
      <c r="N632" s="531"/>
      <c r="O632" s="531"/>
      <c r="P632" s="545"/>
      <c r="Q632" s="532"/>
    </row>
    <row r="633" spans="1:17" ht="14.4" customHeight="1" x14ac:dyDescent="0.3">
      <c r="A633" s="526" t="s">
        <v>2344</v>
      </c>
      <c r="B633" s="527" t="s">
        <v>1849</v>
      </c>
      <c r="C633" s="527" t="s">
        <v>1825</v>
      </c>
      <c r="D633" s="527" t="s">
        <v>2361</v>
      </c>
      <c r="E633" s="527" t="s">
        <v>2362</v>
      </c>
      <c r="F633" s="531">
        <v>1</v>
      </c>
      <c r="G633" s="531">
        <v>15675</v>
      </c>
      <c r="H633" s="531">
        <v>1</v>
      </c>
      <c r="I633" s="531">
        <v>15675</v>
      </c>
      <c r="J633" s="531">
        <v>1</v>
      </c>
      <c r="K633" s="531">
        <v>15675</v>
      </c>
      <c r="L633" s="531">
        <v>1</v>
      </c>
      <c r="M633" s="531">
        <v>15675</v>
      </c>
      <c r="N633" s="531">
        <v>1</v>
      </c>
      <c r="O633" s="531">
        <v>15675</v>
      </c>
      <c r="P633" s="545">
        <v>1</v>
      </c>
      <c r="Q633" s="532">
        <v>15675</v>
      </c>
    </row>
    <row r="634" spans="1:17" ht="14.4" customHeight="1" x14ac:dyDescent="0.3">
      <c r="A634" s="526" t="s">
        <v>2344</v>
      </c>
      <c r="B634" s="527" t="s">
        <v>1849</v>
      </c>
      <c r="C634" s="527" t="s">
        <v>1825</v>
      </c>
      <c r="D634" s="527" t="s">
        <v>2363</v>
      </c>
      <c r="E634" s="527" t="s">
        <v>2364</v>
      </c>
      <c r="F634" s="531"/>
      <c r="G634" s="531"/>
      <c r="H634" s="531"/>
      <c r="I634" s="531"/>
      <c r="J634" s="531">
        <v>1</v>
      </c>
      <c r="K634" s="531">
        <v>21368</v>
      </c>
      <c r="L634" s="531">
        <v>1</v>
      </c>
      <c r="M634" s="531">
        <v>21368</v>
      </c>
      <c r="N634" s="531">
        <v>9</v>
      </c>
      <c r="O634" s="531">
        <v>192312</v>
      </c>
      <c r="P634" s="545">
        <v>9</v>
      </c>
      <c r="Q634" s="532">
        <v>21368</v>
      </c>
    </row>
    <row r="635" spans="1:17" ht="14.4" customHeight="1" x14ac:dyDescent="0.3">
      <c r="A635" s="526" t="s">
        <v>2344</v>
      </c>
      <c r="B635" s="527" t="s">
        <v>1849</v>
      </c>
      <c r="C635" s="527" t="s">
        <v>1825</v>
      </c>
      <c r="D635" s="527" t="s">
        <v>2315</v>
      </c>
      <c r="E635" s="527" t="s">
        <v>2316</v>
      </c>
      <c r="F635" s="531"/>
      <c r="G635" s="531"/>
      <c r="H635" s="531"/>
      <c r="I635" s="531"/>
      <c r="J635" s="531">
        <v>3</v>
      </c>
      <c r="K635" s="531">
        <v>90405</v>
      </c>
      <c r="L635" s="531">
        <v>1</v>
      </c>
      <c r="M635" s="531">
        <v>30135</v>
      </c>
      <c r="N635" s="531"/>
      <c r="O635" s="531"/>
      <c r="P635" s="545"/>
      <c r="Q635" s="532"/>
    </row>
    <row r="636" spans="1:17" ht="14.4" customHeight="1" x14ac:dyDescent="0.3">
      <c r="A636" s="526" t="s">
        <v>2344</v>
      </c>
      <c r="B636" s="527" t="s">
        <v>1849</v>
      </c>
      <c r="C636" s="527" t="s">
        <v>1825</v>
      </c>
      <c r="D636" s="527" t="s">
        <v>2111</v>
      </c>
      <c r="E636" s="527" t="s">
        <v>2112</v>
      </c>
      <c r="F636" s="531"/>
      <c r="G636" s="531"/>
      <c r="H636" s="531"/>
      <c r="I636" s="531"/>
      <c r="J636" s="531">
        <v>3</v>
      </c>
      <c r="K636" s="531">
        <v>7480.77</v>
      </c>
      <c r="L636" s="531">
        <v>1</v>
      </c>
      <c r="M636" s="531">
        <v>2493.59</v>
      </c>
      <c r="N636" s="531"/>
      <c r="O636" s="531"/>
      <c r="P636" s="545"/>
      <c r="Q636" s="532"/>
    </row>
    <row r="637" spans="1:17" ht="14.4" customHeight="1" x14ac:dyDescent="0.3">
      <c r="A637" s="526" t="s">
        <v>2344</v>
      </c>
      <c r="B637" s="527" t="s">
        <v>1849</v>
      </c>
      <c r="C637" s="527" t="s">
        <v>1825</v>
      </c>
      <c r="D637" s="527" t="s">
        <v>2197</v>
      </c>
      <c r="E637" s="527" t="s">
        <v>2041</v>
      </c>
      <c r="F637" s="531"/>
      <c r="G637" s="531"/>
      <c r="H637" s="531"/>
      <c r="I637" s="531"/>
      <c r="J637" s="531">
        <v>3</v>
      </c>
      <c r="K637" s="531">
        <v>25609.649999999998</v>
      </c>
      <c r="L637" s="531">
        <v>1</v>
      </c>
      <c r="M637" s="531">
        <v>8536.5499999999993</v>
      </c>
      <c r="N637" s="531"/>
      <c r="O637" s="531"/>
      <c r="P637" s="545"/>
      <c r="Q637" s="532"/>
    </row>
    <row r="638" spans="1:17" ht="14.4" customHeight="1" x14ac:dyDescent="0.3">
      <c r="A638" s="526" t="s">
        <v>2344</v>
      </c>
      <c r="B638" s="527" t="s">
        <v>1849</v>
      </c>
      <c r="C638" s="527" t="s">
        <v>1825</v>
      </c>
      <c r="D638" s="527" t="s">
        <v>2365</v>
      </c>
      <c r="E638" s="527" t="s">
        <v>2366</v>
      </c>
      <c r="F638" s="531"/>
      <c r="G638" s="531"/>
      <c r="H638" s="531"/>
      <c r="I638" s="531"/>
      <c r="J638" s="531"/>
      <c r="K638" s="531"/>
      <c r="L638" s="531"/>
      <c r="M638" s="531"/>
      <c r="N638" s="531">
        <v>1</v>
      </c>
      <c r="O638" s="531">
        <v>33448</v>
      </c>
      <c r="P638" s="545"/>
      <c r="Q638" s="532">
        <v>33448</v>
      </c>
    </row>
    <row r="639" spans="1:17" ht="14.4" customHeight="1" x14ac:dyDescent="0.3">
      <c r="A639" s="526" t="s">
        <v>2344</v>
      </c>
      <c r="B639" s="527" t="s">
        <v>1849</v>
      </c>
      <c r="C639" s="527" t="s">
        <v>1825</v>
      </c>
      <c r="D639" s="527" t="s">
        <v>2367</v>
      </c>
      <c r="E639" s="527" t="s">
        <v>2368</v>
      </c>
      <c r="F639" s="531"/>
      <c r="G639" s="531"/>
      <c r="H639" s="531"/>
      <c r="I639" s="531"/>
      <c r="J639" s="531">
        <v>1</v>
      </c>
      <c r="K639" s="531">
        <v>32200</v>
      </c>
      <c r="L639" s="531">
        <v>1</v>
      </c>
      <c r="M639" s="531">
        <v>32200</v>
      </c>
      <c r="N639" s="531"/>
      <c r="O639" s="531"/>
      <c r="P639" s="545"/>
      <c r="Q639" s="532"/>
    </row>
    <row r="640" spans="1:17" ht="14.4" customHeight="1" x14ac:dyDescent="0.3">
      <c r="A640" s="526" t="s">
        <v>2344</v>
      </c>
      <c r="B640" s="527" t="s">
        <v>1849</v>
      </c>
      <c r="C640" s="527" t="s">
        <v>1825</v>
      </c>
      <c r="D640" s="527" t="s">
        <v>2369</v>
      </c>
      <c r="E640" s="527" t="s">
        <v>2370</v>
      </c>
      <c r="F640" s="531"/>
      <c r="G640" s="531"/>
      <c r="H640" s="531"/>
      <c r="I640" s="531"/>
      <c r="J640" s="531">
        <v>1</v>
      </c>
      <c r="K640" s="531">
        <v>227409.26</v>
      </c>
      <c r="L640" s="531">
        <v>1</v>
      </c>
      <c r="M640" s="531">
        <v>227409.26</v>
      </c>
      <c r="N640" s="531">
        <v>1</v>
      </c>
      <c r="O640" s="531">
        <v>227409.26</v>
      </c>
      <c r="P640" s="545">
        <v>1</v>
      </c>
      <c r="Q640" s="532">
        <v>227409.26</v>
      </c>
    </row>
    <row r="641" spans="1:17" ht="14.4" customHeight="1" x14ac:dyDescent="0.3">
      <c r="A641" s="526" t="s">
        <v>2344</v>
      </c>
      <c r="B641" s="527" t="s">
        <v>1849</v>
      </c>
      <c r="C641" s="527" t="s">
        <v>1825</v>
      </c>
      <c r="D641" s="527" t="s">
        <v>2371</v>
      </c>
      <c r="E641" s="527" t="s">
        <v>2372</v>
      </c>
      <c r="F641" s="531"/>
      <c r="G641" s="531"/>
      <c r="H641" s="531"/>
      <c r="I641" s="531"/>
      <c r="J641" s="531"/>
      <c r="K641" s="531"/>
      <c r="L641" s="531"/>
      <c r="M641" s="531"/>
      <c r="N641" s="531">
        <v>0</v>
      </c>
      <c r="O641" s="531">
        <v>0</v>
      </c>
      <c r="P641" s="545"/>
      <c r="Q641" s="532"/>
    </row>
    <row r="642" spans="1:17" ht="14.4" customHeight="1" x14ac:dyDescent="0.3">
      <c r="A642" s="526" t="s">
        <v>2344</v>
      </c>
      <c r="B642" s="527" t="s">
        <v>1849</v>
      </c>
      <c r="C642" s="527" t="s">
        <v>1825</v>
      </c>
      <c r="D642" s="527" t="s">
        <v>2373</v>
      </c>
      <c r="E642" s="527" t="s">
        <v>2374</v>
      </c>
      <c r="F642" s="531"/>
      <c r="G642" s="531"/>
      <c r="H642" s="531"/>
      <c r="I642" s="531"/>
      <c r="J642" s="531"/>
      <c r="K642" s="531"/>
      <c r="L642" s="531"/>
      <c r="M642" s="531"/>
      <c r="N642" s="531">
        <v>2</v>
      </c>
      <c r="O642" s="531">
        <v>15681.6</v>
      </c>
      <c r="P642" s="545"/>
      <c r="Q642" s="532">
        <v>7840.8</v>
      </c>
    </row>
    <row r="643" spans="1:17" ht="14.4" customHeight="1" x14ac:dyDescent="0.3">
      <c r="A643" s="526" t="s">
        <v>2344</v>
      </c>
      <c r="B643" s="527" t="s">
        <v>1849</v>
      </c>
      <c r="C643" s="527" t="s">
        <v>1832</v>
      </c>
      <c r="D643" s="527" t="s">
        <v>1891</v>
      </c>
      <c r="E643" s="527" t="s">
        <v>1892</v>
      </c>
      <c r="F643" s="531">
        <v>2</v>
      </c>
      <c r="G643" s="531">
        <v>414</v>
      </c>
      <c r="H643" s="531">
        <v>1.943661971830986</v>
      </c>
      <c r="I643" s="531">
        <v>207</v>
      </c>
      <c r="J643" s="531">
        <v>1</v>
      </c>
      <c r="K643" s="531">
        <v>213</v>
      </c>
      <c r="L643" s="531">
        <v>1</v>
      </c>
      <c r="M643" s="531">
        <v>213</v>
      </c>
      <c r="N643" s="531"/>
      <c r="O643" s="531"/>
      <c r="P643" s="545"/>
      <c r="Q643" s="532"/>
    </row>
    <row r="644" spans="1:17" ht="14.4" customHeight="1" x14ac:dyDescent="0.3">
      <c r="A644" s="526" t="s">
        <v>2344</v>
      </c>
      <c r="B644" s="527" t="s">
        <v>1849</v>
      </c>
      <c r="C644" s="527" t="s">
        <v>1832</v>
      </c>
      <c r="D644" s="527" t="s">
        <v>1893</v>
      </c>
      <c r="E644" s="527" t="s">
        <v>1894</v>
      </c>
      <c r="F644" s="531">
        <v>81</v>
      </c>
      <c r="G644" s="531">
        <v>12231</v>
      </c>
      <c r="H644" s="531">
        <v>1.2329637096774193</v>
      </c>
      <c r="I644" s="531">
        <v>151</v>
      </c>
      <c r="J644" s="531">
        <v>64</v>
      </c>
      <c r="K644" s="531">
        <v>9920</v>
      </c>
      <c r="L644" s="531">
        <v>1</v>
      </c>
      <c r="M644" s="531">
        <v>155</v>
      </c>
      <c r="N644" s="531">
        <v>75</v>
      </c>
      <c r="O644" s="531">
        <v>11625</v>
      </c>
      <c r="P644" s="545">
        <v>1.171875</v>
      </c>
      <c r="Q644" s="532">
        <v>155</v>
      </c>
    </row>
    <row r="645" spans="1:17" ht="14.4" customHeight="1" x14ac:dyDescent="0.3">
      <c r="A645" s="526" t="s">
        <v>2344</v>
      </c>
      <c r="B645" s="527" t="s">
        <v>1849</v>
      </c>
      <c r="C645" s="527" t="s">
        <v>1832</v>
      </c>
      <c r="D645" s="527" t="s">
        <v>1895</v>
      </c>
      <c r="E645" s="527" t="s">
        <v>1896</v>
      </c>
      <c r="F645" s="531">
        <v>217</v>
      </c>
      <c r="G645" s="531">
        <v>39711</v>
      </c>
      <c r="H645" s="531">
        <v>1.3189955824226924</v>
      </c>
      <c r="I645" s="531">
        <v>183</v>
      </c>
      <c r="J645" s="531">
        <v>161</v>
      </c>
      <c r="K645" s="531">
        <v>30107</v>
      </c>
      <c r="L645" s="531">
        <v>1</v>
      </c>
      <c r="M645" s="531">
        <v>187</v>
      </c>
      <c r="N645" s="531">
        <v>187</v>
      </c>
      <c r="O645" s="531">
        <v>34969</v>
      </c>
      <c r="P645" s="545">
        <v>1.1614906832298137</v>
      </c>
      <c r="Q645" s="532">
        <v>187</v>
      </c>
    </row>
    <row r="646" spans="1:17" ht="14.4" customHeight="1" x14ac:dyDescent="0.3">
      <c r="A646" s="526" t="s">
        <v>2344</v>
      </c>
      <c r="B646" s="527" t="s">
        <v>1849</v>
      </c>
      <c r="C646" s="527" t="s">
        <v>1832</v>
      </c>
      <c r="D646" s="527" t="s">
        <v>1897</v>
      </c>
      <c r="E646" s="527" t="s">
        <v>1898</v>
      </c>
      <c r="F646" s="531">
        <v>7</v>
      </c>
      <c r="G646" s="531">
        <v>875</v>
      </c>
      <c r="H646" s="531">
        <v>0.9765625</v>
      </c>
      <c r="I646" s="531">
        <v>125</v>
      </c>
      <c r="J646" s="531">
        <v>7</v>
      </c>
      <c r="K646" s="531">
        <v>896</v>
      </c>
      <c r="L646" s="531">
        <v>1</v>
      </c>
      <c r="M646" s="531">
        <v>128</v>
      </c>
      <c r="N646" s="531">
        <v>6</v>
      </c>
      <c r="O646" s="531">
        <v>768</v>
      </c>
      <c r="P646" s="545">
        <v>0.8571428571428571</v>
      </c>
      <c r="Q646" s="532">
        <v>128</v>
      </c>
    </row>
    <row r="647" spans="1:17" ht="14.4" customHeight="1" x14ac:dyDescent="0.3">
      <c r="A647" s="526" t="s">
        <v>2344</v>
      </c>
      <c r="B647" s="527" t="s">
        <v>1849</v>
      </c>
      <c r="C647" s="527" t="s">
        <v>1832</v>
      </c>
      <c r="D647" s="527" t="s">
        <v>1899</v>
      </c>
      <c r="E647" s="527" t="s">
        <v>1900</v>
      </c>
      <c r="F647" s="531">
        <v>16</v>
      </c>
      <c r="G647" s="531">
        <v>3504</v>
      </c>
      <c r="H647" s="531">
        <v>0.56117873158231901</v>
      </c>
      <c r="I647" s="531">
        <v>219</v>
      </c>
      <c r="J647" s="531">
        <v>28</v>
      </c>
      <c r="K647" s="531">
        <v>6244</v>
      </c>
      <c r="L647" s="531">
        <v>1</v>
      </c>
      <c r="M647" s="531">
        <v>223</v>
      </c>
      <c r="N647" s="531">
        <v>14</v>
      </c>
      <c r="O647" s="531">
        <v>3122</v>
      </c>
      <c r="P647" s="545">
        <v>0.5</v>
      </c>
      <c r="Q647" s="532">
        <v>223</v>
      </c>
    </row>
    <row r="648" spans="1:17" ht="14.4" customHeight="1" x14ac:dyDescent="0.3">
      <c r="A648" s="526" t="s">
        <v>2344</v>
      </c>
      <c r="B648" s="527" t="s">
        <v>1849</v>
      </c>
      <c r="C648" s="527" t="s">
        <v>1832</v>
      </c>
      <c r="D648" s="527" t="s">
        <v>1901</v>
      </c>
      <c r="E648" s="527" t="s">
        <v>1902</v>
      </c>
      <c r="F648" s="531">
        <v>3</v>
      </c>
      <c r="G648" s="531">
        <v>657</v>
      </c>
      <c r="H648" s="531">
        <v>1.4730941704035874</v>
      </c>
      <c r="I648" s="531">
        <v>219</v>
      </c>
      <c r="J648" s="531">
        <v>2</v>
      </c>
      <c r="K648" s="531">
        <v>446</v>
      </c>
      <c r="L648" s="531">
        <v>1</v>
      </c>
      <c r="M648" s="531">
        <v>223</v>
      </c>
      <c r="N648" s="531">
        <v>3</v>
      </c>
      <c r="O648" s="531">
        <v>669</v>
      </c>
      <c r="P648" s="545">
        <v>1.5</v>
      </c>
      <c r="Q648" s="532">
        <v>223</v>
      </c>
    </row>
    <row r="649" spans="1:17" ht="14.4" customHeight="1" x14ac:dyDescent="0.3">
      <c r="A649" s="526" t="s">
        <v>2344</v>
      </c>
      <c r="B649" s="527" t="s">
        <v>1849</v>
      </c>
      <c r="C649" s="527" t="s">
        <v>1832</v>
      </c>
      <c r="D649" s="527" t="s">
        <v>1905</v>
      </c>
      <c r="E649" s="527" t="s">
        <v>1906</v>
      </c>
      <c r="F649" s="531">
        <v>9</v>
      </c>
      <c r="G649" s="531">
        <v>1989</v>
      </c>
      <c r="H649" s="531">
        <v>0.73666666666666669</v>
      </c>
      <c r="I649" s="531">
        <v>221</v>
      </c>
      <c r="J649" s="531">
        <v>12</v>
      </c>
      <c r="K649" s="531">
        <v>2700</v>
      </c>
      <c r="L649" s="531">
        <v>1</v>
      </c>
      <c r="M649" s="531">
        <v>225</v>
      </c>
      <c r="N649" s="531">
        <v>9</v>
      </c>
      <c r="O649" s="531">
        <v>2025</v>
      </c>
      <c r="P649" s="545">
        <v>0.75</v>
      </c>
      <c r="Q649" s="532">
        <v>225</v>
      </c>
    </row>
    <row r="650" spans="1:17" ht="14.4" customHeight="1" x14ac:dyDescent="0.3">
      <c r="A650" s="526" t="s">
        <v>2344</v>
      </c>
      <c r="B650" s="527" t="s">
        <v>1849</v>
      </c>
      <c r="C650" s="527" t="s">
        <v>1832</v>
      </c>
      <c r="D650" s="527" t="s">
        <v>2121</v>
      </c>
      <c r="E650" s="527" t="s">
        <v>2122</v>
      </c>
      <c r="F650" s="531">
        <v>8</v>
      </c>
      <c r="G650" s="531">
        <v>33112</v>
      </c>
      <c r="H650" s="531">
        <v>0.4677628976662711</v>
      </c>
      <c r="I650" s="531">
        <v>4139</v>
      </c>
      <c r="J650" s="531">
        <v>17</v>
      </c>
      <c r="K650" s="531">
        <v>70788</v>
      </c>
      <c r="L650" s="531">
        <v>1</v>
      </c>
      <c r="M650" s="531">
        <v>4164</v>
      </c>
      <c r="N650" s="531">
        <v>10</v>
      </c>
      <c r="O650" s="531">
        <v>41640</v>
      </c>
      <c r="P650" s="545">
        <v>0.58823529411764708</v>
      </c>
      <c r="Q650" s="532">
        <v>4164</v>
      </c>
    </row>
    <row r="651" spans="1:17" ht="14.4" customHeight="1" x14ac:dyDescent="0.3">
      <c r="A651" s="526" t="s">
        <v>2344</v>
      </c>
      <c r="B651" s="527" t="s">
        <v>1849</v>
      </c>
      <c r="C651" s="527" t="s">
        <v>1832</v>
      </c>
      <c r="D651" s="527" t="s">
        <v>2129</v>
      </c>
      <c r="E651" s="527" t="s">
        <v>2130</v>
      </c>
      <c r="F651" s="531">
        <v>19</v>
      </c>
      <c r="G651" s="531">
        <v>72656</v>
      </c>
      <c r="H651" s="531">
        <v>0.49533678756476685</v>
      </c>
      <c r="I651" s="531">
        <v>3824</v>
      </c>
      <c r="J651" s="531">
        <v>38</v>
      </c>
      <c r="K651" s="531">
        <v>146680</v>
      </c>
      <c r="L651" s="531">
        <v>1</v>
      </c>
      <c r="M651" s="531">
        <v>3860</v>
      </c>
      <c r="N651" s="531">
        <v>28</v>
      </c>
      <c r="O651" s="531">
        <v>108080</v>
      </c>
      <c r="P651" s="545">
        <v>0.73684210526315785</v>
      </c>
      <c r="Q651" s="532">
        <v>3860</v>
      </c>
    </row>
    <row r="652" spans="1:17" ht="14.4" customHeight="1" x14ac:dyDescent="0.3">
      <c r="A652" s="526" t="s">
        <v>2344</v>
      </c>
      <c r="B652" s="527" t="s">
        <v>1849</v>
      </c>
      <c r="C652" s="527" t="s">
        <v>1832</v>
      </c>
      <c r="D652" s="527" t="s">
        <v>2133</v>
      </c>
      <c r="E652" s="527" t="s">
        <v>2134</v>
      </c>
      <c r="F652" s="531"/>
      <c r="G652" s="531"/>
      <c r="H652" s="531"/>
      <c r="I652" s="531"/>
      <c r="J652" s="531">
        <v>6</v>
      </c>
      <c r="K652" s="531">
        <v>47550</v>
      </c>
      <c r="L652" s="531">
        <v>1</v>
      </c>
      <c r="M652" s="531">
        <v>7925</v>
      </c>
      <c r="N652" s="531">
        <v>1</v>
      </c>
      <c r="O652" s="531">
        <v>7926</v>
      </c>
      <c r="P652" s="545">
        <v>0.16668769716088327</v>
      </c>
      <c r="Q652" s="532">
        <v>7926</v>
      </c>
    </row>
    <row r="653" spans="1:17" ht="14.4" customHeight="1" x14ac:dyDescent="0.3">
      <c r="A653" s="526" t="s">
        <v>2344</v>
      </c>
      <c r="B653" s="527" t="s">
        <v>1849</v>
      </c>
      <c r="C653" s="527" t="s">
        <v>1832</v>
      </c>
      <c r="D653" s="527" t="s">
        <v>1929</v>
      </c>
      <c r="E653" s="527" t="s">
        <v>1930</v>
      </c>
      <c r="F653" s="531">
        <v>4</v>
      </c>
      <c r="G653" s="531">
        <v>5124</v>
      </c>
      <c r="H653" s="531">
        <v>1.9814385150812064</v>
      </c>
      <c r="I653" s="531">
        <v>1281</v>
      </c>
      <c r="J653" s="531">
        <v>2</v>
      </c>
      <c r="K653" s="531">
        <v>2586</v>
      </c>
      <c r="L653" s="531">
        <v>1</v>
      </c>
      <c r="M653" s="531">
        <v>1293</v>
      </c>
      <c r="N653" s="531">
        <v>7</v>
      </c>
      <c r="O653" s="531">
        <v>9058</v>
      </c>
      <c r="P653" s="545">
        <v>3.502706883217324</v>
      </c>
      <c r="Q653" s="532">
        <v>1294</v>
      </c>
    </row>
    <row r="654" spans="1:17" ht="14.4" customHeight="1" x14ac:dyDescent="0.3">
      <c r="A654" s="526" t="s">
        <v>2344</v>
      </c>
      <c r="B654" s="527" t="s">
        <v>1849</v>
      </c>
      <c r="C654" s="527" t="s">
        <v>1832</v>
      </c>
      <c r="D654" s="527" t="s">
        <v>1931</v>
      </c>
      <c r="E654" s="527" t="s">
        <v>1932</v>
      </c>
      <c r="F654" s="531"/>
      <c r="G654" s="531"/>
      <c r="H654" s="531"/>
      <c r="I654" s="531"/>
      <c r="J654" s="531">
        <v>2</v>
      </c>
      <c r="K654" s="531">
        <v>2354</v>
      </c>
      <c r="L654" s="531">
        <v>1</v>
      </c>
      <c r="M654" s="531">
        <v>1177</v>
      </c>
      <c r="N654" s="531">
        <v>1</v>
      </c>
      <c r="O654" s="531">
        <v>1178</v>
      </c>
      <c r="P654" s="545">
        <v>0.5004248088360238</v>
      </c>
      <c r="Q654" s="532">
        <v>1178</v>
      </c>
    </row>
    <row r="655" spans="1:17" ht="14.4" customHeight="1" x14ac:dyDescent="0.3">
      <c r="A655" s="526" t="s">
        <v>2344</v>
      </c>
      <c r="B655" s="527" t="s">
        <v>1849</v>
      </c>
      <c r="C655" s="527" t="s">
        <v>1832</v>
      </c>
      <c r="D655" s="527" t="s">
        <v>1933</v>
      </c>
      <c r="E655" s="527" t="s">
        <v>1934</v>
      </c>
      <c r="F655" s="531">
        <v>104</v>
      </c>
      <c r="G655" s="531">
        <v>527904</v>
      </c>
      <c r="H655" s="531">
        <v>1.0775420225957564</v>
      </c>
      <c r="I655" s="531">
        <v>5076</v>
      </c>
      <c r="J655" s="531">
        <v>95</v>
      </c>
      <c r="K655" s="531">
        <v>489915</v>
      </c>
      <c r="L655" s="531">
        <v>1</v>
      </c>
      <c r="M655" s="531">
        <v>5157</v>
      </c>
      <c r="N655" s="531">
        <v>107</v>
      </c>
      <c r="O655" s="531">
        <v>551799</v>
      </c>
      <c r="P655" s="545">
        <v>1.1263157894736842</v>
      </c>
      <c r="Q655" s="532">
        <v>5157</v>
      </c>
    </row>
    <row r="656" spans="1:17" ht="14.4" customHeight="1" x14ac:dyDescent="0.3">
      <c r="A656" s="526" t="s">
        <v>2344</v>
      </c>
      <c r="B656" s="527" t="s">
        <v>1849</v>
      </c>
      <c r="C656" s="527" t="s">
        <v>1832</v>
      </c>
      <c r="D656" s="527" t="s">
        <v>1937</v>
      </c>
      <c r="E656" s="527" t="s">
        <v>1938</v>
      </c>
      <c r="F656" s="531">
        <v>1</v>
      </c>
      <c r="G656" s="531">
        <v>5516</v>
      </c>
      <c r="H656" s="531"/>
      <c r="I656" s="531">
        <v>5516</v>
      </c>
      <c r="J656" s="531"/>
      <c r="K656" s="531"/>
      <c r="L656" s="531"/>
      <c r="M656" s="531"/>
      <c r="N656" s="531">
        <v>3</v>
      </c>
      <c r="O656" s="531">
        <v>16860</v>
      </c>
      <c r="P656" s="545"/>
      <c r="Q656" s="532">
        <v>5620</v>
      </c>
    </row>
    <row r="657" spans="1:17" ht="14.4" customHeight="1" x14ac:dyDescent="0.3">
      <c r="A657" s="526" t="s">
        <v>2344</v>
      </c>
      <c r="B657" s="527" t="s">
        <v>1849</v>
      </c>
      <c r="C657" s="527" t="s">
        <v>1832</v>
      </c>
      <c r="D657" s="527" t="s">
        <v>2137</v>
      </c>
      <c r="E657" s="527" t="s">
        <v>2138</v>
      </c>
      <c r="F657" s="531">
        <v>1</v>
      </c>
      <c r="G657" s="531">
        <v>752</v>
      </c>
      <c r="H657" s="531"/>
      <c r="I657" s="531">
        <v>752</v>
      </c>
      <c r="J657" s="531"/>
      <c r="K657" s="531"/>
      <c r="L657" s="531"/>
      <c r="M657" s="531"/>
      <c r="N657" s="531">
        <v>1</v>
      </c>
      <c r="O657" s="531">
        <v>801</v>
      </c>
      <c r="P657" s="545"/>
      <c r="Q657" s="532">
        <v>801</v>
      </c>
    </row>
    <row r="658" spans="1:17" ht="14.4" customHeight="1" x14ac:dyDescent="0.3">
      <c r="A658" s="526" t="s">
        <v>2344</v>
      </c>
      <c r="B658" s="527" t="s">
        <v>1849</v>
      </c>
      <c r="C658" s="527" t="s">
        <v>1832</v>
      </c>
      <c r="D658" s="527" t="s">
        <v>1941</v>
      </c>
      <c r="E658" s="527" t="s">
        <v>1942</v>
      </c>
      <c r="F658" s="531">
        <v>147</v>
      </c>
      <c r="G658" s="531">
        <v>25725</v>
      </c>
      <c r="H658" s="531">
        <v>0.96250982152879117</v>
      </c>
      <c r="I658" s="531">
        <v>175</v>
      </c>
      <c r="J658" s="531">
        <v>151</v>
      </c>
      <c r="K658" s="531">
        <v>26727</v>
      </c>
      <c r="L658" s="531">
        <v>1</v>
      </c>
      <c r="M658" s="531">
        <v>177</v>
      </c>
      <c r="N658" s="531">
        <v>137</v>
      </c>
      <c r="O658" s="531">
        <v>24249</v>
      </c>
      <c r="P658" s="545">
        <v>0.9072847682119205</v>
      </c>
      <c r="Q658" s="532">
        <v>177</v>
      </c>
    </row>
    <row r="659" spans="1:17" ht="14.4" customHeight="1" x14ac:dyDescent="0.3">
      <c r="A659" s="526" t="s">
        <v>2344</v>
      </c>
      <c r="B659" s="527" t="s">
        <v>1849</v>
      </c>
      <c r="C659" s="527" t="s">
        <v>1832</v>
      </c>
      <c r="D659" s="527" t="s">
        <v>1943</v>
      </c>
      <c r="E659" s="527" t="s">
        <v>1944</v>
      </c>
      <c r="F659" s="531">
        <v>171</v>
      </c>
      <c r="G659" s="531">
        <v>342171</v>
      </c>
      <c r="H659" s="531">
        <v>0.7360162272852423</v>
      </c>
      <c r="I659" s="531">
        <v>2001</v>
      </c>
      <c r="J659" s="531">
        <v>227</v>
      </c>
      <c r="K659" s="531">
        <v>464896</v>
      </c>
      <c r="L659" s="531">
        <v>1</v>
      </c>
      <c r="M659" s="531">
        <v>2048</v>
      </c>
      <c r="N659" s="531">
        <v>160</v>
      </c>
      <c r="O659" s="531">
        <v>327840</v>
      </c>
      <c r="P659" s="545">
        <v>0.7051899779735683</v>
      </c>
      <c r="Q659" s="532">
        <v>2049</v>
      </c>
    </row>
    <row r="660" spans="1:17" ht="14.4" customHeight="1" x14ac:dyDescent="0.3">
      <c r="A660" s="526" t="s">
        <v>2344</v>
      </c>
      <c r="B660" s="527" t="s">
        <v>1849</v>
      </c>
      <c r="C660" s="527" t="s">
        <v>1832</v>
      </c>
      <c r="D660" s="527" t="s">
        <v>1949</v>
      </c>
      <c r="E660" s="527" t="s">
        <v>1950</v>
      </c>
      <c r="F660" s="531">
        <v>38</v>
      </c>
      <c r="G660" s="531">
        <v>102448</v>
      </c>
      <c r="H660" s="531">
        <v>1.1701388888888888</v>
      </c>
      <c r="I660" s="531">
        <v>2696</v>
      </c>
      <c r="J660" s="531">
        <v>32</v>
      </c>
      <c r="K660" s="531">
        <v>87552</v>
      </c>
      <c r="L660" s="531">
        <v>1</v>
      </c>
      <c r="M660" s="531">
        <v>2736</v>
      </c>
      <c r="N660" s="531">
        <v>41</v>
      </c>
      <c r="O660" s="531">
        <v>112217</v>
      </c>
      <c r="P660" s="545">
        <v>1.281718293128655</v>
      </c>
      <c r="Q660" s="532">
        <v>2737</v>
      </c>
    </row>
    <row r="661" spans="1:17" ht="14.4" customHeight="1" x14ac:dyDescent="0.3">
      <c r="A661" s="526" t="s">
        <v>2344</v>
      </c>
      <c r="B661" s="527" t="s">
        <v>1849</v>
      </c>
      <c r="C661" s="527" t="s">
        <v>1832</v>
      </c>
      <c r="D661" s="527" t="s">
        <v>1951</v>
      </c>
      <c r="E661" s="527" t="s">
        <v>1952</v>
      </c>
      <c r="F661" s="531"/>
      <c r="G661" s="531"/>
      <c r="H661" s="531"/>
      <c r="I661" s="531"/>
      <c r="J661" s="531"/>
      <c r="K661" s="531"/>
      <c r="L661" s="531"/>
      <c r="M661" s="531"/>
      <c r="N661" s="531">
        <v>2</v>
      </c>
      <c r="O661" s="531">
        <v>10538</v>
      </c>
      <c r="P661" s="545"/>
      <c r="Q661" s="532">
        <v>5269</v>
      </c>
    </row>
    <row r="662" spans="1:17" ht="14.4" customHeight="1" x14ac:dyDescent="0.3">
      <c r="A662" s="526" t="s">
        <v>2344</v>
      </c>
      <c r="B662" s="527" t="s">
        <v>1849</v>
      </c>
      <c r="C662" s="527" t="s">
        <v>1832</v>
      </c>
      <c r="D662" s="527" t="s">
        <v>2139</v>
      </c>
      <c r="E662" s="527" t="s">
        <v>2140</v>
      </c>
      <c r="F662" s="531"/>
      <c r="G662" s="531"/>
      <c r="H662" s="531"/>
      <c r="I662" s="531"/>
      <c r="J662" s="531">
        <v>7</v>
      </c>
      <c r="K662" s="531">
        <v>14791</v>
      </c>
      <c r="L662" s="531">
        <v>1</v>
      </c>
      <c r="M662" s="531">
        <v>2113</v>
      </c>
      <c r="N662" s="531">
        <v>1</v>
      </c>
      <c r="O662" s="531">
        <v>2113</v>
      </c>
      <c r="P662" s="545">
        <v>0.14285714285714285</v>
      </c>
      <c r="Q662" s="532">
        <v>2113</v>
      </c>
    </row>
    <row r="663" spans="1:17" ht="14.4" customHeight="1" x14ac:dyDescent="0.3">
      <c r="A663" s="526" t="s">
        <v>2344</v>
      </c>
      <c r="B663" s="527" t="s">
        <v>1849</v>
      </c>
      <c r="C663" s="527" t="s">
        <v>1832</v>
      </c>
      <c r="D663" s="527" t="s">
        <v>1959</v>
      </c>
      <c r="E663" s="527" t="s">
        <v>1960</v>
      </c>
      <c r="F663" s="531">
        <v>5</v>
      </c>
      <c r="G663" s="531">
        <v>755</v>
      </c>
      <c r="H663" s="531">
        <v>0.81182795698924726</v>
      </c>
      <c r="I663" s="531">
        <v>151</v>
      </c>
      <c r="J663" s="531">
        <v>6</v>
      </c>
      <c r="K663" s="531">
        <v>930</v>
      </c>
      <c r="L663" s="531">
        <v>1</v>
      </c>
      <c r="M663" s="531">
        <v>155</v>
      </c>
      <c r="N663" s="531">
        <v>4</v>
      </c>
      <c r="O663" s="531">
        <v>620</v>
      </c>
      <c r="P663" s="545">
        <v>0.66666666666666663</v>
      </c>
      <c r="Q663" s="532">
        <v>155</v>
      </c>
    </row>
    <row r="664" spans="1:17" ht="14.4" customHeight="1" x14ac:dyDescent="0.3">
      <c r="A664" s="526" t="s">
        <v>2344</v>
      </c>
      <c r="B664" s="527" t="s">
        <v>1849</v>
      </c>
      <c r="C664" s="527" t="s">
        <v>1832</v>
      </c>
      <c r="D664" s="527" t="s">
        <v>1961</v>
      </c>
      <c r="E664" s="527" t="s">
        <v>1962</v>
      </c>
      <c r="F664" s="531">
        <v>8</v>
      </c>
      <c r="G664" s="531">
        <v>1560</v>
      </c>
      <c r="H664" s="531">
        <v>0.97989949748743721</v>
      </c>
      <c r="I664" s="531">
        <v>195</v>
      </c>
      <c r="J664" s="531">
        <v>8</v>
      </c>
      <c r="K664" s="531">
        <v>1592</v>
      </c>
      <c r="L664" s="531">
        <v>1</v>
      </c>
      <c r="M664" s="531">
        <v>199</v>
      </c>
      <c r="N664" s="531">
        <v>7</v>
      </c>
      <c r="O664" s="531">
        <v>1393</v>
      </c>
      <c r="P664" s="545">
        <v>0.875</v>
      </c>
      <c r="Q664" s="532">
        <v>199</v>
      </c>
    </row>
    <row r="665" spans="1:17" ht="14.4" customHeight="1" x14ac:dyDescent="0.3">
      <c r="A665" s="526" t="s">
        <v>2344</v>
      </c>
      <c r="B665" s="527" t="s">
        <v>1849</v>
      </c>
      <c r="C665" s="527" t="s">
        <v>1832</v>
      </c>
      <c r="D665" s="527" t="s">
        <v>1963</v>
      </c>
      <c r="E665" s="527" t="s">
        <v>1964</v>
      </c>
      <c r="F665" s="531">
        <v>1641</v>
      </c>
      <c r="G665" s="531">
        <v>328200</v>
      </c>
      <c r="H665" s="531">
        <v>0.82630895193208254</v>
      </c>
      <c r="I665" s="531">
        <v>200</v>
      </c>
      <c r="J665" s="531">
        <v>1947</v>
      </c>
      <c r="K665" s="531">
        <v>397188</v>
      </c>
      <c r="L665" s="531">
        <v>1</v>
      </c>
      <c r="M665" s="531">
        <v>204</v>
      </c>
      <c r="N665" s="531">
        <v>1723</v>
      </c>
      <c r="O665" s="531">
        <v>351492</v>
      </c>
      <c r="P665" s="545">
        <v>0.88495120698510532</v>
      </c>
      <c r="Q665" s="532">
        <v>204</v>
      </c>
    </row>
    <row r="666" spans="1:17" ht="14.4" customHeight="1" x14ac:dyDescent="0.3">
      <c r="A666" s="526" t="s">
        <v>2344</v>
      </c>
      <c r="B666" s="527" t="s">
        <v>1849</v>
      </c>
      <c r="C666" s="527" t="s">
        <v>1832</v>
      </c>
      <c r="D666" s="527" t="s">
        <v>1969</v>
      </c>
      <c r="E666" s="527" t="s">
        <v>1970</v>
      </c>
      <c r="F666" s="531">
        <v>1</v>
      </c>
      <c r="G666" s="531">
        <v>159</v>
      </c>
      <c r="H666" s="531">
        <v>0.32515337423312884</v>
      </c>
      <c r="I666" s="531">
        <v>159</v>
      </c>
      <c r="J666" s="531">
        <v>3</v>
      </c>
      <c r="K666" s="531">
        <v>489</v>
      </c>
      <c r="L666" s="531">
        <v>1</v>
      </c>
      <c r="M666" s="531">
        <v>163</v>
      </c>
      <c r="N666" s="531">
        <v>5</v>
      </c>
      <c r="O666" s="531">
        <v>815</v>
      </c>
      <c r="P666" s="545">
        <v>1.6666666666666667</v>
      </c>
      <c r="Q666" s="532">
        <v>163</v>
      </c>
    </row>
    <row r="667" spans="1:17" ht="14.4" customHeight="1" x14ac:dyDescent="0.3">
      <c r="A667" s="526" t="s">
        <v>2344</v>
      </c>
      <c r="B667" s="527" t="s">
        <v>1849</v>
      </c>
      <c r="C667" s="527" t="s">
        <v>1832</v>
      </c>
      <c r="D667" s="527" t="s">
        <v>1973</v>
      </c>
      <c r="E667" s="527" t="s">
        <v>1974</v>
      </c>
      <c r="F667" s="531">
        <v>87</v>
      </c>
      <c r="G667" s="531">
        <v>184701</v>
      </c>
      <c r="H667" s="531">
        <v>0.96345967262370502</v>
      </c>
      <c r="I667" s="531">
        <v>2123</v>
      </c>
      <c r="J667" s="531">
        <v>89</v>
      </c>
      <c r="K667" s="531">
        <v>191706</v>
      </c>
      <c r="L667" s="531">
        <v>1</v>
      </c>
      <c r="M667" s="531">
        <v>2154</v>
      </c>
      <c r="N667" s="531">
        <v>81</v>
      </c>
      <c r="O667" s="531">
        <v>174555</v>
      </c>
      <c r="P667" s="545">
        <v>0.91053488153735407</v>
      </c>
      <c r="Q667" s="532">
        <v>2155</v>
      </c>
    </row>
    <row r="668" spans="1:17" ht="14.4" customHeight="1" x14ac:dyDescent="0.3">
      <c r="A668" s="526" t="s">
        <v>2344</v>
      </c>
      <c r="B668" s="527" t="s">
        <v>1849</v>
      </c>
      <c r="C668" s="527" t="s">
        <v>1832</v>
      </c>
      <c r="D668" s="527" t="s">
        <v>2141</v>
      </c>
      <c r="E668" s="527" t="s">
        <v>2130</v>
      </c>
      <c r="F668" s="531">
        <v>21</v>
      </c>
      <c r="G668" s="531">
        <v>39249</v>
      </c>
      <c r="H668" s="531">
        <v>0.51971663135593216</v>
      </c>
      <c r="I668" s="531">
        <v>1869</v>
      </c>
      <c r="J668" s="531">
        <v>40</v>
      </c>
      <c r="K668" s="531">
        <v>75520</v>
      </c>
      <c r="L668" s="531">
        <v>1</v>
      </c>
      <c r="M668" s="531">
        <v>1888</v>
      </c>
      <c r="N668" s="531">
        <v>36</v>
      </c>
      <c r="O668" s="531">
        <v>68004</v>
      </c>
      <c r="P668" s="545">
        <v>0.90047669491525428</v>
      </c>
      <c r="Q668" s="532">
        <v>1889</v>
      </c>
    </row>
    <row r="669" spans="1:17" ht="14.4" customHeight="1" x14ac:dyDescent="0.3">
      <c r="A669" s="526" t="s">
        <v>2344</v>
      </c>
      <c r="B669" s="527" t="s">
        <v>1849</v>
      </c>
      <c r="C669" s="527" t="s">
        <v>1832</v>
      </c>
      <c r="D669" s="527" t="s">
        <v>1975</v>
      </c>
      <c r="E669" s="527" t="s">
        <v>1976</v>
      </c>
      <c r="F669" s="531">
        <v>2</v>
      </c>
      <c r="G669" s="531">
        <v>318</v>
      </c>
      <c r="H669" s="531">
        <v>0.48773006134969327</v>
      </c>
      <c r="I669" s="531">
        <v>159</v>
      </c>
      <c r="J669" s="531">
        <v>4</v>
      </c>
      <c r="K669" s="531">
        <v>652</v>
      </c>
      <c r="L669" s="531">
        <v>1</v>
      </c>
      <c r="M669" s="531">
        <v>163</v>
      </c>
      <c r="N669" s="531"/>
      <c r="O669" s="531"/>
      <c r="P669" s="545"/>
      <c r="Q669" s="532"/>
    </row>
    <row r="670" spans="1:17" ht="14.4" customHeight="1" x14ac:dyDescent="0.3">
      <c r="A670" s="526" t="s">
        <v>2344</v>
      </c>
      <c r="B670" s="527" t="s">
        <v>1849</v>
      </c>
      <c r="C670" s="527" t="s">
        <v>1832</v>
      </c>
      <c r="D670" s="527" t="s">
        <v>2142</v>
      </c>
      <c r="E670" s="527" t="s">
        <v>2143</v>
      </c>
      <c r="F670" s="531"/>
      <c r="G670" s="531"/>
      <c r="H670" s="531"/>
      <c r="I670" s="531"/>
      <c r="J670" s="531"/>
      <c r="K670" s="531"/>
      <c r="L670" s="531"/>
      <c r="M670" s="531"/>
      <c r="N670" s="531">
        <v>1</v>
      </c>
      <c r="O670" s="531">
        <v>9838</v>
      </c>
      <c r="P670" s="545"/>
      <c r="Q670" s="532">
        <v>9838</v>
      </c>
    </row>
    <row r="671" spans="1:17" ht="14.4" customHeight="1" x14ac:dyDescent="0.3">
      <c r="A671" s="526" t="s">
        <v>2344</v>
      </c>
      <c r="B671" s="527" t="s">
        <v>1849</v>
      </c>
      <c r="C671" s="527" t="s">
        <v>1832</v>
      </c>
      <c r="D671" s="527" t="s">
        <v>1981</v>
      </c>
      <c r="E671" s="527" t="s">
        <v>1982</v>
      </c>
      <c r="F671" s="531">
        <v>12</v>
      </c>
      <c r="G671" s="531">
        <v>100788</v>
      </c>
      <c r="H671" s="531">
        <v>0.5180384154772123</v>
      </c>
      <c r="I671" s="531">
        <v>8399</v>
      </c>
      <c r="J671" s="531">
        <v>23</v>
      </c>
      <c r="K671" s="531">
        <v>194557</v>
      </c>
      <c r="L671" s="531">
        <v>1</v>
      </c>
      <c r="M671" s="531">
        <v>8459</v>
      </c>
      <c r="N671" s="531">
        <v>19</v>
      </c>
      <c r="O671" s="531">
        <v>160740</v>
      </c>
      <c r="P671" s="545">
        <v>0.82618461427756396</v>
      </c>
      <c r="Q671" s="532">
        <v>8460</v>
      </c>
    </row>
    <row r="672" spans="1:17" ht="14.4" customHeight="1" x14ac:dyDescent="0.3">
      <c r="A672" s="526" t="s">
        <v>2344</v>
      </c>
      <c r="B672" s="527" t="s">
        <v>1849</v>
      </c>
      <c r="C672" s="527" t="s">
        <v>1832</v>
      </c>
      <c r="D672" s="527" t="s">
        <v>1983</v>
      </c>
      <c r="E672" s="527" t="s">
        <v>1984</v>
      </c>
      <c r="F672" s="531"/>
      <c r="G672" s="531"/>
      <c r="H672" s="531"/>
      <c r="I672" s="531"/>
      <c r="J672" s="531"/>
      <c r="K672" s="531"/>
      <c r="L672" s="531"/>
      <c r="M672" s="531"/>
      <c r="N672" s="531">
        <v>6</v>
      </c>
      <c r="O672" s="531">
        <v>1554</v>
      </c>
      <c r="P672" s="545"/>
      <c r="Q672" s="532">
        <v>259</v>
      </c>
    </row>
    <row r="673" spans="1:17" ht="14.4" customHeight="1" x14ac:dyDescent="0.3">
      <c r="A673" s="526" t="s">
        <v>2344</v>
      </c>
      <c r="B673" s="527" t="s">
        <v>1849</v>
      </c>
      <c r="C673" s="527" t="s">
        <v>1832</v>
      </c>
      <c r="D673" s="527" t="s">
        <v>2208</v>
      </c>
      <c r="E673" s="527" t="s">
        <v>2209</v>
      </c>
      <c r="F673" s="531"/>
      <c r="G673" s="531"/>
      <c r="H673" s="531"/>
      <c r="I673" s="531"/>
      <c r="J673" s="531">
        <v>4</v>
      </c>
      <c r="K673" s="531">
        <v>0</v>
      </c>
      <c r="L673" s="531"/>
      <c r="M673" s="531">
        <v>0</v>
      </c>
      <c r="N673" s="531">
        <v>1</v>
      </c>
      <c r="O673" s="531">
        <v>0</v>
      </c>
      <c r="P673" s="545"/>
      <c r="Q673" s="532">
        <v>0</v>
      </c>
    </row>
    <row r="674" spans="1:17" ht="14.4" customHeight="1" x14ac:dyDescent="0.3">
      <c r="A674" s="526" t="s">
        <v>2375</v>
      </c>
      <c r="B674" s="527" t="s">
        <v>1849</v>
      </c>
      <c r="C674" s="527" t="s">
        <v>1850</v>
      </c>
      <c r="D674" s="527" t="s">
        <v>1853</v>
      </c>
      <c r="E674" s="527" t="s">
        <v>664</v>
      </c>
      <c r="F674" s="531"/>
      <c r="G674" s="531"/>
      <c r="H674" s="531"/>
      <c r="I674" s="531"/>
      <c r="J674" s="531"/>
      <c r="K674" s="531"/>
      <c r="L674" s="531"/>
      <c r="M674" s="531"/>
      <c r="N674" s="531">
        <v>0.34</v>
      </c>
      <c r="O674" s="531">
        <v>920.73</v>
      </c>
      <c r="P674" s="545"/>
      <c r="Q674" s="532">
        <v>2708.0294117647059</v>
      </c>
    </row>
    <row r="675" spans="1:17" ht="14.4" customHeight="1" x14ac:dyDescent="0.3">
      <c r="A675" s="526" t="s">
        <v>2375</v>
      </c>
      <c r="B675" s="527" t="s">
        <v>1849</v>
      </c>
      <c r="C675" s="527" t="s">
        <v>1850</v>
      </c>
      <c r="D675" s="527" t="s">
        <v>1997</v>
      </c>
      <c r="E675" s="527" t="s">
        <v>610</v>
      </c>
      <c r="F675" s="531">
        <v>0.4</v>
      </c>
      <c r="G675" s="531">
        <v>1977.56</v>
      </c>
      <c r="H675" s="531">
        <v>4</v>
      </c>
      <c r="I675" s="531">
        <v>4943.8999999999996</v>
      </c>
      <c r="J675" s="531">
        <v>0.1</v>
      </c>
      <c r="K675" s="531">
        <v>494.39</v>
      </c>
      <c r="L675" s="531">
        <v>1</v>
      </c>
      <c r="M675" s="531">
        <v>4943.8999999999996</v>
      </c>
      <c r="N675" s="531">
        <v>0.38</v>
      </c>
      <c r="O675" s="531">
        <v>1878.6799999999998</v>
      </c>
      <c r="P675" s="545">
        <v>3.7999959546107323</v>
      </c>
      <c r="Q675" s="532">
        <v>4943.894736842105</v>
      </c>
    </row>
    <row r="676" spans="1:17" ht="14.4" customHeight="1" x14ac:dyDescent="0.3">
      <c r="A676" s="526" t="s">
        <v>2375</v>
      </c>
      <c r="B676" s="527" t="s">
        <v>1849</v>
      </c>
      <c r="C676" s="527" t="s">
        <v>1850</v>
      </c>
      <c r="D676" s="527" t="s">
        <v>1855</v>
      </c>
      <c r="E676" s="527" t="s">
        <v>576</v>
      </c>
      <c r="F676" s="531">
        <v>1.3</v>
      </c>
      <c r="G676" s="531">
        <v>1236.74</v>
      </c>
      <c r="H676" s="531">
        <v>0.30390166947615699</v>
      </c>
      <c r="I676" s="531">
        <v>951.3384615384615</v>
      </c>
      <c r="J676" s="531">
        <v>4.05</v>
      </c>
      <c r="K676" s="531">
        <v>4069.54</v>
      </c>
      <c r="L676" s="531">
        <v>1</v>
      </c>
      <c r="M676" s="531">
        <v>1004.8246913580248</v>
      </c>
      <c r="N676" s="531">
        <v>5.3</v>
      </c>
      <c r="O676" s="531">
        <v>5325.5700000000006</v>
      </c>
      <c r="P676" s="545">
        <v>1.3086417629510954</v>
      </c>
      <c r="Q676" s="532">
        <v>1004.824528301887</v>
      </c>
    </row>
    <row r="677" spans="1:17" ht="14.4" customHeight="1" x14ac:dyDescent="0.3">
      <c r="A677" s="526" t="s">
        <v>2375</v>
      </c>
      <c r="B677" s="527" t="s">
        <v>1849</v>
      </c>
      <c r="C677" s="527" t="s">
        <v>1850</v>
      </c>
      <c r="D677" s="527" t="s">
        <v>1856</v>
      </c>
      <c r="E677" s="527" t="s">
        <v>610</v>
      </c>
      <c r="F677" s="531">
        <v>0.56000000000000005</v>
      </c>
      <c r="G677" s="531">
        <v>5537.17</v>
      </c>
      <c r="H677" s="531">
        <v>0.36363391588276861</v>
      </c>
      <c r="I677" s="531">
        <v>9887.8035714285706</v>
      </c>
      <c r="J677" s="531">
        <v>1.54</v>
      </c>
      <c r="K677" s="531">
        <v>15227.32</v>
      </c>
      <c r="L677" s="531">
        <v>1</v>
      </c>
      <c r="M677" s="531">
        <v>9887.8701298701289</v>
      </c>
      <c r="N677" s="531">
        <v>0.99</v>
      </c>
      <c r="O677" s="531">
        <v>9788.93</v>
      </c>
      <c r="P677" s="545">
        <v>0.64285310875452806</v>
      </c>
      <c r="Q677" s="532">
        <v>9887.8080808080813</v>
      </c>
    </row>
    <row r="678" spans="1:17" ht="14.4" customHeight="1" x14ac:dyDescent="0.3">
      <c r="A678" s="526" t="s">
        <v>2375</v>
      </c>
      <c r="B678" s="527" t="s">
        <v>1849</v>
      </c>
      <c r="C678" s="527" t="s">
        <v>1850</v>
      </c>
      <c r="D678" s="527" t="s">
        <v>1860</v>
      </c>
      <c r="E678" s="527" t="s">
        <v>571</v>
      </c>
      <c r="F678" s="531"/>
      <c r="G678" s="531"/>
      <c r="H678" s="531"/>
      <c r="I678" s="531"/>
      <c r="J678" s="531"/>
      <c r="K678" s="531"/>
      <c r="L678" s="531"/>
      <c r="M678" s="531"/>
      <c r="N678" s="531">
        <v>1</v>
      </c>
      <c r="O678" s="531">
        <v>843.46</v>
      </c>
      <c r="P678" s="545"/>
      <c r="Q678" s="532">
        <v>843.46</v>
      </c>
    </row>
    <row r="679" spans="1:17" ht="14.4" customHeight="1" x14ac:dyDescent="0.3">
      <c r="A679" s="526" t="s">
        <v>2375</v>
      </c>
      <c r="B679" s="527" t="s">
        <v>1849</v>
      </c>
      <c r="C679" s="527" t="s">
        <v>1850</v>
      </c>
      <c r="D679" s="527" t="s">
        <v>1862</v>
      </c>
      <c r="E679" s="527" t="s">
        <v>584</v>
      </c>
      <c r="F679" s="531">
        <v>0.34</v>
      </c>
      <c r="G679" s="531">
        <v>1505.1799999999998</v>
      </c>
      <c r="H679" s="531">
        <v>0.89473684210526305</v>
      </c>
      <c r="I679" s="531">
        <v>4426.9999999999991</v>
      </c>
      <c r="J679" s="531">
        <v>0.38</v>
      </c>
      <c r="K679" s="531">
        <v>1682.26</v>
      </c>
      <c r="L679" s="531">
        <v>1</v>
      </c>
      <c r="M679" s="531">
        <v>4427</v>
      </c>
      <c r="N679" s="531">
        <v>0.1</v>
      </c>
      <c r="O679" s="531">
        <v>454.76</v>
      </c>
      <c r="P679" s="545">
        <v>0.27032682225101945</v>
      </c>
      <c r="Q679" s="532">
        <v>4547.5999999999995</v>
      </c>
    </row>
    <row r="680" spans="1:17" ht="14.4" customHeight="1" x14ac:dyDescent="0.3">
      <c r="A680" s="526" t="s">
        <v>2375</v>
      </c>
      <c r="B680" s="527" t="s">
        <v>1849</v>
      </c>
      <c r="C680" s="527" t="s">
        <v>1850</v>
      </c>
      <c r="D680" s="527" t="s">
        <v>1863</v>
      </c>
      <c r="E680" s="527" t="s">
        <v>584</v>
      </c>
      <c r="F680" s="531">
        <v>0.18</v>
      </c>
      <c r="G680" s="531">
        <v>1593.72</v>
      </c>
      <c r="H680" s="531">
        <v>0.75</v>
      </c>
      <c r="I680" s="531">
        <v>8854</v>
      </c>
      <c r="J680" s="531">
        <v>0.24000000000000002</v>
      </c>
      <c r="K680" s="531">
        <v>2124.96</v>
      </c>
      <c r="L680" s="531">
        <v>1</v>
      </c>
      <c r="M680" s="531">
        <v>8854</v>
      </c>
      <c r="N680" s="531">
        <v>0.24000000000000002</v>
      </c>
      <c r="O680" s="531">
        <v>2182.84</v>
      </c>
      <c r="P680" s="545">
        <v>1.0272381597771252</v>
      </c>
      <c r="Q680" s="532">
        <v>9095.1666666666661</v>
      </c>
    </row>
    <row r="681" spans="1:17" ht="14.4" customHeight="1" x14ac:dyDescent="0.3">
      <c r="A681" s="526" t="s">
        <v>2375</v>
      </c>
      <c r="B681" s="527" t="s">
        <v>1849</v>
      </c>
      <c r="C681" s="527" t="s">
        <v>1850</v>
      </c>
      <c r="D681" s="527" t="s">
        <v>1864</v>
      </c>
      <c r="E681" s="527" t="s">
        <v>649</v>
      </c>
      <c r="F681" s="531">
        <v>0.2</v>
      </c>
      <c r="G681" s="531">
        <v>389.86</v>
      </c>
      <c r="H681" s="531">
        <v>0.18181818181818182</v>
      </c>
      <c r="I681" s="531">
        <v>1949.3</v>
      </c>
      <c r="J681" s="531">
        <v>1.1000000000000001</v>
      </c>
      <c r="K681" s="531">
        <v>2144.23</v>
      </c>
      <c r="L681" s="531">
        <v>1</v>
      </c>
      <c r="M681" s="531">
        <v>1949.3</v>
      </c>
      <c r="N681" s="531">
        <v>0.1</v>
      </c>
      <c r="O681" s="531">
        <v>194.93</v>
      </c>
      <c r="P681" s="545">
        <v>9.0909090909090912E-2</v>
      </c>
      <c r="Q681" s="532">
        <v>1949.3</v>
      </c>
    </row>
    <row r="682" spans="1:17" ht="14.4" customHeight="1" x14ac:dyDescent="0.3">
      <c r="A682" s="526" t="s">
        <v>2375</v>
      </c>
      <c r="B682" s="527" t="s">
        <v>1849</v>
      </c>
      <c r="C682" s="527" t="s">
        <v>1850</v>
      </c>
      <c r="D682" s="527" t="s">
        <v>1865</v>
      </c>
      <c r="E682" s="527" t="s">
        <v>584</v>
      </c>
      <c r="F682" s="531">
        <v>3.85</v>
      </c>
      <c r="G682" s="531">
        <v>6817.58</v>
      </c>
      <c r="H682" s="531">
        <v>0.51061015606100435</v>
      </c>
      <c r="I682" s="531">
        <v>1770.8</v>
      </c>
      <c r="J682" s="531">
        <v>7.54</v>
      </c>
      <c r="K682" s="531">
        <v>13351.83</v>
      </c>
      <c r="L682" s="531">
        <v>1</v>
      </c>
      <c r="M682" s="531">
        <v>1770.7997347480107</v>
      </c>
      <c r="N682" s="531">
        <v>5.8500000000000005</v>
      </c>
      <c r="O682" s="531">
        <v>10641.35</v>
      </c>
      <c r="P682" s="545">
        <v>0.7969956178291665</v>
      </c>
      <c r="Q682" s="532">
        <v>1819.034188034188</v>
      </c>
    </row>
    <row r="683" spans="1:17" ht="14.4" customHeight="1" x14ac:dyDescent="0.3">
      <c r="A683" s="526" t="s">
        <v>2375</v>
      </c>
      <c r="B683" s="527" t="s">
        <v>1849</v>
      </c>
      <c r="C683" s="527" t="s">
        <v>1850</v>
      </c>
      <c r="D683" s="527" t="s">
        <v>1867</v>
      </c>
      <c r="E683" s="527" t="s">
        <v>580</v>
      </c>
      <c r="F683" s="531"/>
      <c r="G683" s="531"/>
      <c r="H683" s="531"/>
      <c r="I683" s="531"/>
      <c r="J683" s="531"/>
      <c r="K683" s="531"/>
      <c r="L683" s="531"/>
      <c r="M683" s="531"/>
      <c r="N683" s="531">
        <v>0.05</v>
      </c>
      <c r="O683" s="531">
        <v>46.989999999999995</v>
      </c>
      <c r="P683" s="545"/>
      <c r="Q683" s="532">
        <v>939.79999999999984</v>
      </c>
    </row>
    <row r="684" spans="1:17" ht="14.4" customHeight="1" x14ac:dyDescent="0.3">
      <c r="A684" s="526" t="s">
        <v>2375</v>
      </c>
      <c r="B684" s="527" t="s">
        <v>1849</v>
      </c>
      <c r="C684" s="527" t="s">
        <v>1850</v>
      </c>
      <c r="D684" s="527" t="s">
        <v>1868</v>
      </c>
      <c r="E684" s="527" t="s">
        <v>584</v>
      </c>
      <c r="F684" s="531">
        <v>0.38</v>
      </c>
      <c r="G684" s="531">
        <v>13670.630000000001</v>
      </c>
      <c r="H684" s="531">
        <v>1.9896939476503195</v>
      </c>
      <c r="I684" s="531">
        <v>35975.34210526316</v>
      </c>
      <c r="J684" s="531">
        <v>0.20999999999999996</v>
      </c>
      <c r="K684" s="531">
        <v>6870.7199999999993</v>
      </c>
      <c r="L684" s="531">
        <v>1</v>
      </c>
      <c r="M684" s="531">
        <v>32717.71428571429</v>
      </c>
      <c r="N684" s="531">
        <v>0.18</v>
      </c>
      <c r="O684" s="531">
        <v>6111.9400000000005</v>
      </c>
      <c r="P684" s="545">
        <v>0.88956324810209131</v>
      </c>
      <c r="Q684" s="532">
        <v>33955.222222222226</v>
      </c>
    </row>
    <row r="685" spans="1:17" ht="14.4" customHeight="1" x14ac:dyDescent="0.3">
      <c r="A685" s="526" t="s">
        <v>2375</v>
      </c>
      <c r="B685" s="527" t="s">
        <v>1849</v>
      </c>
      <c r="C685" s="527" t="s">
        <v>1825</v>
      </c>
      <c r="D685" s="527" t="s">
        <v>2028</v>
      </c>
      <c r="E685" s="527" t="s">
        <v>2029</v>
      </c>
      <c r="F685" s="531"/>
      <c r="G685" s="531"/>
      <c r="H685" s="531"/>
      <c r="I685" s="531"/>
      <c r="J685" s="531"/>
      <c r="K685" s="531"/>
      <c r="L685" s="531"/>
      <c r="M685" s="531"/>
      <c r="N685" s="531">
        <v>1</v>
      </c>
      <c r="O685" s="531">
        <v>589.59</v>
      </c>
      <c r="P685" s="545"/>
      <c r="Q685" s="532">
        <v>589.59</v>
      </c>
    </row>
    <row r="686" spans="1:17" ht="14.4" customHeight="1" x14ac:dyDescent="0.3">
      <c r="A686" s="526" t="s">
        <v>2375</v>
      </c>
      <c r="B686" s="527" t="s">
        <v>1849</v>
      </c>
      <c r="C686" s="527" t="s">
        <v>1825</v>
      </c>
      <c r="D686" s="527" t="s">
        <v>2032</v>
      </c>
      <c r="E686" s="527" t="s">
        <v>2033</v>
      </c>
      <c r="F686" s="531">
        <v>1</v>
      </c>
      <c r="G686" s="531">
        <v>972.32</v>
      </c>
      <c r="H686" s="531">
        <v>1</v>
      </c>
      <c r="I686" s="531">
        <v>972.32</v>
      </c>
      <c r="J686" s="531">
        <v>1</v>
      </c>
      <c r="K686" s="531">
        <v>972.32</v>
      </c>
      <c r="L686" s="531">
        <v>1</v>
      </c>
      <c r="M686" s="531">
        <v>972.32</v>
      </c>
      <c r="N686" s="531"/>
      <c r="O686" s="531"/>
      <c r="P686" s="545"/>
      <c r="Q686" s="532"/>
    </row>
    <row r="687" spans="1:17" ht="14.4" customHeight="1" x14ac:dyDescent="0.3">
      <c r="A687" s="526" t="s">
        <v>2375</v>
      </c>
      <c r="B687" s="527" t="s">
        <v>1849</v>
      </c>
      <c r="C687" s="527" t="s">
        <v>1825</v>
      </c>
      <c r="D687" s="527" t="s">
        <v>2035</v>
      </c>
      <c r="E687" s="527" t="s">
        <v>2033</v>
      </c>
      <c r="F687" s="531">
        <v>1</v>
      </c>
      <c r="G687" s="531">
        <v>1707.31</v>
      </c>
      <c r="H687" s="531">
        <v>1</v>
      </c>
      <c r="I687" s="531">
        <v>1707.31</v>
      </c>
      <c r="J687" s="531">
        <v>1</v>
      </c>
      <c r="K687" s="531">
        <v>1707.31</v>
      </c>
      <c r="L687" s="531">
        <v>1</v>
      </c>
      <c r="M687" s="531">
        <v>1707.31</v>
      </c>
      <c r="N687" s="531">
        <v>3</v>
      </c>
      <c r="O687" s="531">
        <v>5121.93</v>
      </c>
      <c r="P687" s="545">
        <v>3.0000000000000004</v>
      </c>
      <c r="Q687" s="532">
        <v>1707.3100000000002</v>
      </c>
    </row>
    <row r="688" spans="1:17" ht="14.4" customHeight="1" x14ac:dyDescent="0.3">
      <c r="A688" s="526" t="s">
        <v>2375</v>
      </c>
      <c r="B688" s="527" t="s">
        <v>1849</v>
      </c>
      <c r="C688" s="527" t="s">
        <v>1825</v>
      </c>
      <c r="D688" s="527" t="s">
        <v>2036</v>
      </c>
      <c r="E688" s="527" t="s">
        <v>2033</v>
      </c>
      <c r="F688" s="531"/>
      <c r="G688" s="531"/>
      <c r="H688" s="531"/>
      <c r="I688" s="531"/>
      <c r="J688" s="531">
        <v>2</v>
      </c>
      <c r="K688" s="531">
        <v>4132.6000000000004</v>
      </c>
      <c r="L688" s="531">
        <v>1</v>
      </c>
      <c r="M688" s="531">
        <v>2066.3000000000002</v>
      </c>
      <c r="N688" s="531"/>
      <c r="O688" s="531"/>
      <c r="P688" s="545"/>
      <c r="Q688" s="532"/>
    </row>
    <row r="689" spans="1:17" ht="14.4" customHeight="1" x14ac:dyDescent="0.3">
      <c r="A689" s="526" t="s">
        <v>2375</v>
      </c>
      <c r="B689" s="527" t="s">
        <v>1849</v>
      </c>
      <c r="C689" s="527" t="s">
        <v>1825</v>
      </c>
      <c r="D689" s="527" t="s">
        <v>2213</v>
      </c>
      <c r="E689" s="527" t="s">
        <v>2116</v>
      </c>
      <c r="F689" s="531"/>
      <c r="G689" s="531"/>
      <c r="H689" s="531"/>
      <c r="I689" s="531"/>
      <c r="J689" s="531">
        <v>1</v>
      </c>
      <c r="K689" s="531">
        <v>1932.09</v>
      </c>
      <c r="L689" s="531">
        <v>1</v>
      </c>
      <c r="M689" s="531">
        <v>1932.09</v>
      </c>
      <c r="N689" s="531"/>
      <c r="O689" s="531"/>
      <c r="P689" s="545"/>
      <c r="Q689" s="532"/>
    </row>
    <row r="690" spans="1:17" ht="14.4" customHeight="1" x14ac:dyDescent="0.3">
      <c r="A690" s="526" t="s">
        <v>2375</v>
      </c>
      <c r="B690" s="527" t="s">
        <v>1849</v>
      </c>
      <c r="C690" s="527" t="s">
        <v>1825</v>
      </c>
      <c r="D690" s="527" t="s">
        <v>2037</v>
      </c>
      <c r="E690" s="527" t="s">
        <v>2038</v>
      </c>
      <c r="F690" s="531">
        <v>1</v>
      </c>
      <c r="G690" s="531">
        <v>1027.76</v>
      </c>
      <c r="H690" s="531">
        <v>0.33333333333333337</v>
      </c>
      <c r="I690" s="531">
        <v>1027.76</v>
      </c>
      <c r="J690" s="531">
        <v>3</v>
      </c>
      <c r="K690" s="531">
        <v>3083.2799999999997</v>
      </c>
      <c r="L690" s="531">
        <v>1</v>
      </c>
      <c r="M690" s="531">
        <v>1027.76</v>
      </c>
      <c r="N690" s="531"/>
      <c r="O690" s="531"/>
      <c r="P690" s="545"/>
      <c r="Q690" s="532"/>
    </row>
    <row r="691" spans="1:17" ht="14.4" customHeight="1" x14ac:dyDescent="0.3">
      <c r="A691" s="526" t="s">
        <v>2375</v>
      </c>
      <c r="B691" s="527" t="s">
        <v>1849</v>
      </c>
      <c r="C691" s="527" t="s">
        <v>1825</v>
      </c>
      <c r="D691" s="527" t="s">
        <v>2039</v>
      </c>
      <c r="E691" s="527" t="s">
        <v>2038</v>
      </c>
      <c r="F691" s="531"/>
      <c r="G691" s="531"/>
      <c r="H691" s="531"/>
      <c r="I691" s="531"/>
      <c r="J691" s="531">
        <v>1</v>
      </c>
      <c r="K691" s="531">
        <v>2141.85</v>
      </c>
      <c r="L691" s="531">
        <v>1</v>
      </c>
      <c r="M691" s="531">
        <v>2141.85</v>
      </c>
      <c r="N691" s="531"/>
      <c r="O691" s="531"/>
      <c r="P691" s="545"/>
      <c r="Q691" s="532"/>
    </row>
    <row r="692" spans="1:17" ht="14.4" customHeight="1" x14ac:dyDescent="0.3">
      <c r="A692" s="526" t="s">
        <v>2375</v>
      </c>
      <c r="B692" s="527" t="s">
        <v>1849</v>
      </c>
      <c r="C692" s="527" t="s">
        <v>1825</v>
      </c>
      <c r="D692" s="527" t="s">
        <v>2042</v>
      </c>
      <c r="E692" s="527" t="s">
        <v>2043</v>
      </c>
      <c r="F692" s="531"/>
      <c r="G692" s="531"/>
      <c r="H692" s="531"/>
      <c r="I692" s="531"/>
      <c r="J692" s="531"/>
      <c r="K692" s="531"/>
      <c r="L692" s="531"/>
      <c r="M692" s="531"/>
      <c r="N692" s="531">
        <v>1</v>
      </c>
      <c r="O692" s="531">
        <v>3003.38</v>
      </c>
      <c r="P692" s="545"/>
      <c r="Q692" s="532">
        <v>3003.38</v>
      </c>
    </row>
    <row r="693" spans="1:17" ht="14.4" customHeight="1" x14ac:dyDescent="0.3">
      <c r="A693" s="526" t="s">
        <v>2375</v>
      </c>
      <c r="B693" s="527" t="s">
        <v>1849</v>
      </c>
      <c r="C693" s="527" t="s">
        <v>1825</v>
      </c>
      <c r="D693" s="527" t="s">
        <v>2376</v>
      </c>
      <c r="E693" s="527" t="s">
        <v>2377</v>
      </c>
      <c r="F693" s="531"/>
      <c r="G693" s="531"/>
      <c r="H693" s="531"/>
      <c r="I693" s="531"/>
      <c r="J693" s="531">
        <v>1</v>
      </c>
      <c r="K693" s="531">
        <v>166546.75</v>
      </c>
      <c r="L693" s="531">
        <v>1</v>
      </c>
      <c r="M693" s="531">
        <v>166546.75</v>
      </c>
      <c r="N693" s="531"/>
      <c r="O693" s="531"/>
      <c r="P693" s="545"/>
      <c r="Q693" s="532"/>
    </row>
    <row r="694" spans="1:17" ht="14.4" customHeight="1" x14ac:dyDescent="0.3">
      <c r="A694" s="526" t="s">
        <v>2375</v>
      </c>
      <c r="B694" s="527" t="s">
        <v>1849</v>
      </c>
      <c r="C694" s="527" t="s">
        <v>1825</v>
      </c>
      <c r="D694" s="527" t="s">
        <v>2378</v>
      </c>
      <c r="E694" s="527" t="s">
        <v>2379</v>
      </c>
      <c r="F694" s="531">
        <v>1</v>
      </c>
      <c r="G694" s="531">
        <v>3991.04</v>
      </c>
      <c r="H694" s="531"/>
      <c r="I694" s="531">
        <v>3991.04</v>
      </c>
      <c r="J694" s="531"/>
      <c r="K694" s="531"/>
      <c r="L694" s="531"/>
      <c r="M694" s="531"/>
      <c r="N694" s="531"/>
      <c r="O694" s="531"/>
      <c r="P694" s="545"/>
      <c r="Q694" s="532"/>
    </row>
    <row r="695" spans="1:17" ht="14.4" customHeight="1" x14ac:dyDescent="0.3">
      <c r="A695" s="526" t="s">
        <v>2375</v>
      </c>
      <c r="B695" s="527" t="s">
        <v>1849</v>
      </c>
      <c r="C695" s="527" t="s">
        <v>1825</v>
      </c>
      <c r="D695" s="527" t="s">
        <v>2046</v>
      </c>
      <c r="E695" s="527" t="s">
        <v>2047</v>
      </c>
      <c r="F695" s="531"/>
      <c r="G695" s="531"/>
      <c r="H695" s="531"/>
      <c r="I695" s="531"/>
      <c r="J695" s="531">
        <v>1</v>
      </c>
      <c r="K695" s="531">
        <v>6890.78</v>
      </c>
      <c r="L695" s="531">
        <v>1</v>
      </c>
      <c r="M695" s="531">
        <v>6890.78</v>
      </c>
      <c r="N695" s="531"/>
      <c r="O695" s="531"/>
      <c r="P695" s="545"/>
      <c r="Q695" s="532"/>
    </row>
    <row r="696" spans="1:17" ht="14.4" customHeight="1" x14ac:dyDescent="0.3">
      <c r="A696" s="526" t="s">
        <v>2375</v>
      </c>
      <c r="B696" s="527" t="s">
        <v>1849</v>
      </c>
      <c r="C696" s="527" t="s">
        <v>1825</v>
      </c>
      <c r="D696" s="527" t="s">
        <v>2048</v>
      </c>
      <c r="E696" s="527" t="s">
        <v>2049</v>
      </c>
      <c r="F696" s="531"/>
      <c r="G696" s="531"/>
      <c r="H696" s="531"/>
      <c r="I696" s="531"/>
      <c r="J696" s="531"/>
      <c r="K696" s="531"/>
      <c r="L696" s="531"/>
      <c r="M696" s="531"/>
      <c r="N696" s="531">
        <v>1</v>
      </c>
      <c r="O696" s="531">
        <v>4137.8900000000003</v>
      </c>
      <c r="P696" s="545"/>
      <c r="Q696" s="532">
        <v>4137.8900000000003</v>
      </c>
    </row>
    <row r="697" spans="1:17" ht="14.4" customHeight="1" x14ac:dyDescent="0.3">
      <c r="A697" s="526" t="s">
        <v>2375</v>
      </c>
      <c r="B697" s="527" t="s">
        <v>1849</v>
      </c>
      <c r="C697" s="527" t="s">
        <v>1825</v>
      </c>
      <c r="D697" s="527" t="s">
        <v>2054</v>
      </c>
      <c r="E697" s="527" t="s">
        <v>2055</v>
      </c>
      <c r="F697" s="531"/>
      <c r="G697" s="531"/>
      <c r="H697" s="531"/>
      <c r="I697" s="531"/>
      <c r="J697" s="531">
        <v>1</v>
      </c>
      <c r="K697" s="531">
        <v>1002.8</v>
      </c>
      <c r="L697" s="531">
        <v>1</v>
      </c>
      <c r="M697" s="531">
        <v>1002.8</v>
      </c>
      <c r="N697" s="531">
        <v>1</v>
      </c>
      <c r="O697" s="531">
        <v>1002.8</v>
      </c>
      <c r="P697" s="545">
        <v>1</v>
      </c>
      <c r="Q697" s="532">
        <v>1002.8</v>
      </c>
    </row>
    <row r="698" spans="1:17" ht="14.4" customHeight="1" x14ac:dyDescent="0.3">
      <c r="A698" s="526" t="s">
        <v>2375</v>
      </c>
      <c r="B698" s="527" t="s">
        <v>1849</v>
      </c>
      <c r="C698" s="527" t="s">
        <v>1825</v>
      </c>
      <c r="D698" s="527" t="s">
        <v>2062</v>
      </c>
      <c r="E698" s="527" t="s">
        <v>2063</v>
      </c>
      <c r="F698" s="531"/>
      <c r="G698" s="531"/>
      <c r="H698" s="531"/>
      <c r="I698" s="531"/>
      <c r="J698" s="531"/>
      <c r="K698" s="531"/>
      <c r="L698" s="531"/>
      <c r="M698" s="531"/>
      <c r="N698" s="531">
        <v>1</v>
      </c>
      <c r="O698" s="531">
        <v>2170.9699999999998</v>
      </c>
      <c r="P698" s="545"/>
      <c r="Q698" s="532">
        <v>2170.9699999999998</v>
      </c>
    </row>
    <row r="699" spans="1:17" ht="14.4" customHeight="1" x14ac:dyDescent="0.3">
      <c r="A699" s="526" t="s">
        <v>2375</v>
      </c>
      <c r="B699" s="527" t="s">
        <v>1849</v>
      </c>
      <c r="C699" s="527" t="s">
        <v>1825</v>
      </c>
      <c r="D699" s="527" t="s">
        <v>2187</v>
      </c>
      <c r="E699" s="527" t="s">
        <v>2188</v>
      </c>
      <c r="F699" s="531">
        <v>1</v>
      </c>
      <c r="G699" s="531">
        <v>797</v>
      </c>
      <c r="H699" s="531"/>
      <c r="I699" s="531">
        <v>797</v>
      </c>
      <c r="J699" s="531"/>
      <c r="K699" s="531"/>
      <c r="L699" s="531"/>
      <c r="M699" s="531"/>
      <c r="N699" s="531"/>
      <c r="O699" s="531"/>
      <c r="P699" s="545"/>
      <c r="Q699" s="532"/>
    </row>
    <row r="700" spans="1:17" ht="14.4" customHeight="1" x14ac:dyDescent="0.3">
      <c r="A700" s="526" t="s">
        <v>2375</v>
      </c>
      <c r="B700" s="527" t="s">
        <v>1849</v>
      </c>
      <c r="C700" s="527" t="s">
        <v>1825</v>
      </c>
      <c r="D700" s="527" t="s">
        <v>2380</v>
      </c>
      <c r="E700" s="527" t="s">
        <v>2381</v>
      </c>
      <c r="F700" s="531"/>
      <c r="G700" s="531"/>
      <c r="H700" s="531"/>
      <c r="I700" s="531"/>
      <c r="J700" s="531">
        <v>1</v>
      </c>
      <c r="K700" s="531">
        <v>3360</v>
      </c>
      <c r="L700" s="531">
        <v>1</v>
      </c>
      <c r="M700" s="531">
        <v>3360</v>
      </c>
      <c r="N700" s="531"/>
      <c r="O700" s="531"/>
      <c r="P700" s="545"/>
      <c r="Q700" s="532"/>
    </row>
    <row r="701" spans="1:17" ht="14.4" customHeight="1" x14ac:dyDescent="0.3">
      <c r="A701" s="526" t="s">
        <v>2375</v>
      </c>
      <c r="B701" s="527" t="s">
        <v>1849</v>
      </c>
      <c r="C701" s="527" t="s">
        <v>1825</v>
      </c>
      <c r="D701" s="527" t="s">
        <v>2189</v>
      </c>
      <c r="E701" s="527" t="s">
        <v>2190</v>
      </c>
      <c r="F701" s="531"/>
      <c r="G701" s="531"/>
      <c r="H701" s="531"/>
      <c r="I701" s="531"/>
      <c r="J701" s="531">
        <v>2</v>
      </c>
      <c r="K701" s="531">
        <v>10518.46</v>
      </c>
      <c r="L701" s="531">
        <v>1</v>
      </c>
      <c r="M701" s="531">
        <v>5259.23</v>
      </c>
      <c r="N701" s="531"/>
      <c r="O701" s="531"/>
      <c r="P701" s="545"/>
      <c r="Q701" s="532"/>
    </row>
    <row r="702" spans="1:17" ht="14.4" customHeight="1" x14ac:dyDescent="0.3">
      <c r="A702" s="526" t="s">
        <v>2375</v>
      </c>
      <c r="B702" s="527" t="s">
        <v>1849</v>
      </c>
      <c r="C702" s="527" t="s">
        <v>1825</v>
      </c>
      <c r="D702" s="527" t="s">
        <v>2064</v>
      </c>
      <c r="E702" s="527" t="s">
        <v>2065</v>
      </c>
      <c r="F702" s="531">
        <v>1</v>
      </c>
      <c r="G702" s="531">
        <v>1497.44</v>
      </c>
      <c r="H702" s="531">
        <v>1</v>
      </c>
      <c r="I702" s="531">
        <v>1497.44</v>
      </c>
      <c r="J702" s="531">
        <v>1</v>
      </c>
      <c r="K702" s="531">
        <v>1497.44</v>
      </c>
      <c r="L702" s="531">
        <v>1</v>
      </c>
      <c r="M702" s="531">
        <v>1497.44</v>
      </c>
      <c r="N702" s="531"/>
      <c r="O702" s="531"/>
      <c r="P702" s="545"/>
      <c r="Q702" s="532"/>
    </row>
    <row r="703" spans="1:17" ht="14.4" customHeight="1" x14ac:dyDescent="0.3">
      <c r="A703" s="526" t="s">
        <v>2375</v>
      </c>
      <c r="B703" s="527" t="s">
        <v>1849</v>
      </c>
      <c r="C703" s="527" t="s">
        <v>1825</v>
      </c>
      <c r="D703" s="527" t="s">
        <v>2066</v>
      </c>
      <c r="E703" s="527" t="s">
        <v>2067</v>
      </c>
      <c r="F703" s="531"/>
      <c r="G703" s="531"/>
      <c r="H703" s="531"/>
      <c r="I703" s="531"/>
      <c r="J703" s="531"/>
      <c r="K703" s="531"/>
      <c r="L703" s="531"/>
      <c r="M703" s="531"/>
      <c r="N703" s="531">
        <v>2</v>
      </c>
      <c r="O703" s="531">
        <v>1211.3</v>
      </c>
      <c r="P703" s="545"/>
      <c r="Q703" s="532">
        <v>605.65</v>
      </c>
    </row>
    <row r="704" spans="1:17" ht="14.4" customHeight="1" x14ac:dyDescent="0.3">
      <c r="A704" s="526" t="s">
        <v>2375</v>
      </c>
      <c r="B704" s="527" t="s">
        <v>1849</v>
      </c>
      <c r="C704" s="527" t="s">
        <v>1825</v>
      </c>
      <c r="D704" s="527" t="s">
        <v>2070</v>
      </c>
      <c r="E704" s="527" t="s">
        <v>2071</v>
      </c>
      <c r="F704" s="531"/>
      <c r="G704" s="531"/>
      <c r="H704" s="531"/>
      <c r="I704" s="531"/>
      <c r="J704" s="531">
        <v>6</v>
      </c>
      <c r="K704" s="531">
        <v>4986.96</v>
      </c>
      <c r="L704" s="531">
        <v>1</v>
      </c>
      <c r="M704" s="531">
        <v>831.16</v>
      </c>
      <c r="N704" s="531"/>
      <c r="O704" s="531"/>
      <c r="P704" s="545"/>
      <c r="Q704" s="532"/>
    </row>
    <row r="705" spans="1:17" ht="14.4" customHeight="1" x14ac:dyDescent="0.3">
      <c r="A705" s="526" t="s">
        <v>2375</v>
      </c>
      <c r="B705" s="527" t="s">
        <v>1849</v>
      </c>
      <c r="C705" s="527" t="s">
        <v>1825</v>
      </c>
      <c r="D705" s="527" t="s">
        <v>2072</v>
      </c>
      <c r="E705" s="527" t="s">
        <v>2071</v>
      </c>
      <c r="F705" s="531">
        <v>3</v>
      </c>
      <c r="G705" s="531">
        <v>2664.18</v>
      </c>
      <c r="H705" s="531">
        <v>1.5</v>
      </c>
      <c r="I705" s="531">
        <v>888.06</v>
      </c>
      <c r="J705" s="531">
        <v>2</v>
      </c>
      <c r="K705" s="531">
        <v>1776.12</v>
      </c>
      <c r="L705" s="531">
        <v>1</v>
      </c>
      <c r="M705" s="531">
        <v>888.06</v>
      </c>
      <c r="N705" s="531"/>
      <c r="O705" s="531"/>
      <c r="P705" s="545"/>
      <c r="Q705" s="532"/>
    </row>
    <row r="706" spans="1:17" ht="14.4" customHeight="1" x14ac:dyDescent="0.3">
      <c r="A706" s="526" t="s">
        <v>2375</v>
      </c>
      <c r="B706" s="527" t="s">
        <v>1849</v>
      </c>
      <c r="C706" s="527" t="s">
        <v>1825</v>
      </c>
      <c r="D706" s="527" t="s">
        <v>2077</v>
      </c>
      <c r="E706" s="527" t="s">
        <v>2078</v>
      </c>
      <c r="F706" s="531"/>
      <c r="G706" s="531"/>
      <c r="H706" s="531"/>
      <c r="I706" s="531"/>
      <c r="J706" s="531">
        <v>1</v>
      </c>
      <c r="K706" s="531">
        <v>1312.14</v>
      </c>
      <c r="L706" s="531">
        <v>1</v>
      </c>
      <c r="M706" s="531">
        <v>1312.14</v>
      </c>
      <c r="N706" s="531"/>
      <c r="O706" s="531"/>
      <c r="P706" s="545"/>
      <c r="Q706" s="532"/>
    </row>
    <row r="707" spans="1:17" ht="14.4" customHeight="1" x14ac:dyDescent="0.3">
      <c r="A707" s="526" t="s">
        <v>2375</v>
      </c>
      <c r="B707" s="527" t="s">
        <v>1849</v>
      </c>
      <c r="C707" s="527" t="s">
        <v>1825</v>
      </c>
      <c r="D707" s="527" t="s">
        <v>2222</v>
      </c>
      <c r="E707" s="527" t="s">
        <v>2223</v>
      </c>
      <c r="F707" s="531"/>
      <c r="G707" s="531"/>
      <c r="H707" s="531"/>
      <c r="I707" s="531"/>
      <c r="J707" s="531">
        <v>4</v>
      </c>
      <c r="K707" s="531">
        <v>14578.32</v>
      </c>
      <c r="L707" s="531">
        <v>1</v>
      </c>
      <c r="M707" s="531">
        <v>3644.58</v>
      </c>
      <c r="N707" s="531"/>
      <c r="O707" s="531"/>
      <c r="P707" s="545"/>
      <c r="Q707" s="532"/>
    </row>
    <row r="708" spans="1:17" ht="14.4" customHeight="1" x14ac:dyDescent="0.3">
      <c r="A708" s="526" t="s">
        <v>2375</v>
      </c>
      <c r="B708" s="527" t="s">
        <v>1849</v>
      </c>
      <c r="C708" s="527" t="s">
        <v>1825</v>
      </c>
      <c r="D708" s="527" t="s">
        <v>2079</v>
      </c>
      <c r="E708" s="527" t="s">
        <v>2080</v>
      </c>
      <c r="F708" s="531"/>
      <c r="G708" s="531"/>
      <c r="H708" s="531"/>
      <c r="I708" s="531"/>
      <c r="J708" s="531">
        <v>1</v>
      </c>
      <c r="K708" s="531">
        <v>1146.33</v>
      </c>
      <c r="L708" s="531">
        <v>1</v>
      </c>
      <c r="M708" s="531">
        <v>1146.33</v>
      </c>
      <c r="N708" s="531"/>
      <c r="O708" s="531"/>
      <c r="P708" s="545"/>
      <c r="Q708" s="532"/>
    </row>
    <row r="709" spans="1:17" ht="14.4" customHeight="1" x14ac:dyDescent="0.3">
      <c r="A709" s="526" t="s">
        <v>2375</v>
      </c>
      <c r="B709" s="527" t="s">
        <v>1849</v>
      </c>
      <c r="C709" s="527" t="s">
        <v>1825</v>
      </c>
      <c r="D709" s="527" t="s">
        <v>2081</v>
      </c>
      <c r="E709" s="527" t="s">
        <v>2082</v>
      </c>
      <c r="F709" s="531"/>
      <c r="G709" s="531"/>
      <c r="H709" s="531"/>
      <c r="I709" s="531"/>
      <c r="J709" s="531">
        <v>2</v>
      </c>
      <c r="K709" s="531">
        <v>718.2</v>
      </c>
      <c r="L709" s="531">
        <v>1</v>
      </c>
      <c r="M709" s="531">
        <v>359.1</v>
      </c>
      <c r="N709" s="531"/>
      <c r="O709" s="531"/>
      <c r="P709" s="545"/>
      <c r="Q709" s="532"/>
    </row>
    <row r="710" spans="1:17" ht="14.4" customHeight="1" x14ac:dyDescent="0.3">
      <c r="A710" s="526" t="s">
        <v>2375</v>
      </c>
      <c r="B710" s="527" t="s">
        <v>1849</v>
      </c>
      <c r="C710" s="527" t="s">
        <v>1825</v>
      </c>
      <c r="D710" s="527" t="s">
        <v>2083</v>
      </c>
      <c r="E710" s="527" t="s">
        <v>2084</v>
      </c>
      <c r="F710" s="531"/>
      <c r="G710" s="531"/>
      <c r="H710" s="531"/>
      <c r="I710" s="531"/>
      <c r="J710" s="531">
        <v>2</v>
      </c>
      <c r="K710" s="531">
        <v>33663.379999999997</v>
      </c>
      <c r="L710" s="531">
        <v>1</v>
      </c>
      <c r="M710" s="531">
        <v>16831.689999999999</v>
      </c>
      <c r="N710" s="531"/>
      <c r="O710" s="531"/>
      <c r="P710" s="545"/>
      <c r="Q710" s="532"/>
    </row>
    <row r="711" spans="1:17" ht="14.4" customHeight="1" x14ac:dyDescent="0.3">
      <c r="A711" s="526" t="s">
        <v>2375</v>
      </c>
      <c r="B711" s="527" t="s">
        <v>1849</v>
      </c>
      <c r="C711" s="527" t="s">
        <v>1825</v>
      </c>
      <c r="D711" s="527" t="s">
        <v>2382</v>
      </c>
      <c r="E711" s="527" t="s">
        <v>2383</v>
      </c>
      <c r="F711" s="531"/>
      <c r="G711" s="531"/>
      <c r="H711" s="531"/>
      <c r="I711" s="531"/>
      <c r="J711" s="531">
        <v>1</v>
      </c>
      <c r="K711" s="531">
        <v>10645.01</v>
      </c>
      <c r="L711" s="531">
        <v>1</v>
      </c>
      <c r="M711" s="531">
        <v>10645.01</v>
      </c>
      <c r="N711" s="531"/>
      <c r="O711" s="531"/>
      <c r="P711" s="545"/>
      <c r="Q711" s="532"/>
    </row>
    <row r="712" spans="1:17" ht="14.4" customHeight="1" x14ac:dyDescent="0.3">
      <c r="A712" s="526" t="s">
        <v>2375</v>
      </c>
      <c r="B712" s="527" t="s">
        <v>1849</v>
      </c>
      <c r="C712" s="527" t="s">
        <v>1825</v>
      </c>
      <c r="D712" s="527" t="s">
        <v>2085</v>
      </c>
      <c r="E712" s="527" t="s">
        <v>2086</v>
      </c>
      <c r="F712" s="531"/>
      <c r="G712" s="531"/>
      <c r="H712" s="531"/>
      <c r="I712" s="531"/>
      <c r="J712" s="531">
        <v>4</v>
      </c>
      <c r="K712" s="531">
        <v>26348.52</v>
      </c>
      <c r="L712" s="531">
        <v>1</v>
      </c>
      <c r="M712" s="531">
        <v>6587.13</v>
      </c>
      <c r="N712" s="531">
        <v>1</v>
      </c>
      <c r="O712" s="531">
        <v>6587.13</v>
      </c>
      <c r="P712" s="545">
        <v>0.25</v>
      </c>
      <c r="Q712" s="532">
        <v>6587.13</v>
      </c>
    </row>
    <row r="713" spans="1:17" ht="14.4" customHeight="1" x14ac:dyDescent="0.3">
      <c r="A713" s="526" t="s">
        <v>2375</v>
      </c>
      <c r="B713" s="527" t="s">
        <v>1849</v>
      </c>
      <c r="C713" s="527" t="s">
        <v>1825</v>
      </c>
      <c r="D713" s="527" t="s">
        <v>1879</v>
      </c>
      <c r="E713" s="527" t="s">
        <v>1880</v>
      </c>
      <c r="F713" s="531">
        <v>1</v>
      </c>
      <c r="G713" s="531">
        <v>1841.62</v>
      </c>
      <c r="H713" s="531">
        <v>0.5</v>
      </c>
      <c r="I713" s="531">
        <v>1841.62</v>
      </c>
      <c r="J713" s="531">
        <v>2</v>
      </c>
      <c r="K713" s="531">
        <v>3683.24</v>
      </c>
      <c r="L713" s="531">
        <v>1</v>
      </c>
      <c r="M713" s="531">
        <v>1841.62</v>
      </c>
      <c r="N713" s="531"/>
      <c r="O713" s="531"/>
      <c r="P713" s="545"/>
      <c r="Q713" s="532"/>
    </row>
    <row r="714" spans="1:17" ht="14.4" customHeight="1" x14ac:dyDescent="0.3">
      <c r="A714" s="526" t="s">
        <v>2375</v>
      </c>
      <c r="B714" s="527" t="s">
        <v>1849</v>
      </c>
      <c r="C714" s="527" t="s">
        <v>1825</v>
      </c>
      <c r="D714" s="527" t="s">
        <v>2095</v>
      </c>
      <c r="E714" s="527" t="s">
        <v>2096</v>
      </c>
      <c r="F714" s="531"/>
      <c r="G714" s="531"/>
      <c r="H714" s="531"/>
      <c r="I714" s="531"/>
      <c r="J714" s="531">
        <v>1</v>
      </c>
      <c r="K714" s="531">
        <v>4360</v>
      </c>
      <c r="L714" s="531">
        <v>1</v>
      </c>
      <c r="M714" s="531">
        <v>4360</v>
      </c>
      <c r="N714" s="531"/>
      <c r="O714" s="531"/>
      <c r="P714" s="545"/>
      <c r="Q714" s="532"/>
    </row>
    <row r="715" spans="1:17" ht="14.4" customHeight="1" x14ac:dyDescent="0.3">
      <c r="A715" s="526" t="s">
        <v>2375</v>
      </c>
      <c r="B715" s="527" t="s">
        <v>1849</v>
      </c>
      <c r="C715" s="527" t="s">
        <v>1825</v>
      </c>
      <c r="D715" s="527" t="s">
        <v>1883</v>
      </c>
      <c r="E715" s="527" t="s">
        <v>1884</v>
      </c>
      <c r="F715" s="531"/>
      <c r="G715" s="531"/>
      <c r="H715" s="531"/>
      <c r="I715" s="531"/>
      <c r="J715" s="531">
        <v>1</v>
      </c>
      <c r="K715" s="531">
        <v>26500.21</v>
      </c>
      <c r="L715" s="531">
        <v>1</v>
      </c>
      <c r="M715" s="531">
        <v>26500.21</v>
      </c>
      <c r="N715" s="531"/>
      <c r="O715" s="531"/>
      <c r="P715" s="545"/>
      <c r="Q715" s="532"/>
    </row>
    <row r="716" spans="1:17" ht="14.4" customHeight="1" x14ac:dyDescent="0.3">
      <c r="A716" s="526" t="s">
        <v>2375</v>
      </c>
      <c r="B716" s="527" t="s">
        <v>1849</v>
      </c>
      <c r="C716" s="527" t="s">
        <v>1825</v>
      </c>
      <c r="D716" s="527" t="s">
        <v>2099</v>
      </c>
      <c r="E716" s="527" t="s">
        <v>2100</v>
      </c>
      <c r="F716" s="531"/>
      <c r="G716" s="531"/>
      <c r="H716" s="531"/>
      <c r="I716" s="531"/>
      <c r="J716" s="531">
        <v>1</v>
      </c>
      <c r="K716" s="531">
        <v>380.86</v>
      </c>
      <c r="L716" s="531">
        <v>1</v>
      </c>
      <c r="M716" s="531">
        <v>380.86</v>
      </c>
      <c r="N716" s="531">
        <v>1</v>
      </c>
      <c r="O716" s="531">
        <v>380.86</v>
      </c>
      <c r="P716" s="545">
        <v>1</v>
      </c>
      <c r="Q716" s="532">
        <v>380.86</v>
      </c>
    </row>
    <row r="717" spans="1:17" ht="14.4" customHeight="1" x14ac:dyDescent="0.3">
      <c r="A717" s="526" t="s">
        <v>2375</v>
      </c>
      <c r="B717" s="527" t="s">
        <v>1849</v>
      </c>
      <c r="C717" s="527" t="s">
        <v>1825</v>
      </c>
      <c r="D717" s="527" t="s">
        <v>2384</v>
      </c>
      <c r="E717" s="527" t="s">
        <v>2385</v>
      </c>
      <c r="F717" s="531"/>
      <c r="G717" s="531"/>
      <c r="H717" s="531"/>
      <c r="I717" s="531"/>
      <c r="J717" s="531">
        <v>1</v>
      </c>
      <c r="K717" s="531">
        <v>5424</v>
      </c>
      <c r="L717" s="531">
        <v>1</v>
      </c>
      <c r="M717" s="531">
        <v>5424</v>
      </c>
      <c r="N717" s="531"/>
      <c r="O717" s="531"/>
      <c r="P717" s="545"/>
      <c r="Q717" s="532"/>
    </row>
    <row r="718" spans="1:17" ht="14.4" customHeight="1" x14ac:dyDescent="0.3">
      <c r="A718" s="526" t="s">
        <v>2375</v>
      </c>
      <c r="B718" s="527" t="s">
        <v>1849</v>
      </c>
      <c r="C718" s="527" t="s">
        <v>1832</v>
      </c>
      <c r="D718" s="527" t="s">
        <v>1893</v>
      </c>
      <c r="E718" s="527" t="s">
        <v>1894</v>
      </c>
      <c r="F718" s="531"/>
      <c r="G718" s="531"/>
      <c r="H718" s="531"/>
      <c r="I718" s="531"/>
      <c r="J718" s="531">
        <v>3</v>
      </c>
      <c r="K718" s="531">
        <v>465</v>
      </c>
      <c r="L718" s="531">
        <v>1</v>
      </c>
      <c r="M718" s="531">
        <v>155</v>
      </c>
      <c r="N718" s="531">
        <v>3</v>
      </c>
      <c r="O718" s="531">
        <v>465</v>
      </c>
      <c r="P718" s="545">
        <v>1</v>
      </c>
      <c r="Q718" s="532">
        <v>155</v>
      </c>
    </row>
    <row r="719" spans="1:17" ht="14.4" customHeight="1" x14ac:dyDescent="0.3">
      <c r="A719" s="526" t="s">
        <v>2375</v>
      </c>
      <c r="B719" s="527" t="s">
        <v>1849</v>
      </c>
      <c r="C719" s="527" t="s">
        <v>1832</v>
      </c>
      <c r="D719" s="527" t="s">
        <v>1895</v>
      </c>
      <c r="E719" s="527" t="s">
        <v>1896</v>
      </c>
      <c r="F719" s="531"/>
      <c r="G719" s="531"/>
      <c r="H719" s="531"/>
      <c r="I719" s="531"/>
      <c r="J719" s="531">
        <v>1</v>
      </c>
      <c r="K719" s="531">
        <v>187</v>
      </c>
      <c r="L719" s="531">
        <v>1</v>
      </c>
      <c r="M719" s="531">
        <v>187</v>
      </c>
      <c r="N719" s="531"/>
      <c r="O719" s="531"/>
      <c r="P719" s="545"/>
      <c r="Q719" s="532"/>
    </row>
    <row r="720" spans="1:17" ht="14.4" customHeight="1" x14ac:dyDescent="0.3">
      <c r="A720" s="526" t="s">
        <v>2375</v>
      </c>
      <c r="B720" s="527" t="s">
        <v>1849</v>
      </c>
      <c r="C720" s="527" t="s">
        <v>1832</v>
      </c>
      <c r="D720" s="527" t="s">
        <v>1897</v>
      </c>
      <c r="E720" s="527" t="s">
        <v>1898</v>
      </c>
      <c r="F720" s="531">
        <v>4</v>
      </c>
      <c r="G720" s="531">
        <v>500</v>
      </c>
      <c r="H720" s="531">
        <v>0.48828125</v>
      </c>
      <c r="I720" s="531">
        <v>125</v>
      </c>
      <c r="J720" s="531">
        <v>8</v>
      </c>
      <c r="K720" s="531">
        <v>1024</v>
      </c>
      <c r="L720" s="531">
        <v>1</v>
      </c>
      <c r="M720" s="531">
        <v>128</v>
      </c>
      <c r="N720" s="531">
        <v>4</v>
      </c>
      <c r="O720" s="531">
        <v>512</v>
      </c>
      <c r="P720" s="545">
        <v>0.5</v>
      </c>
      <c r="Q720" s="532">
        <v>128</v>
      </c>
    </row>
    <row r="721" spans="1:17" ht="14.4" customHeight="1" x14ac:dyDescent="0.3">
      <c r="A721" s="526" t="s">
        <v>2375</v>
      </c>
      <c r="B721" s="527" t="s">
        <v>1849</v>
      </c>
      <c r="C721" s="527" t="s">
        <v>1832</v>
      </c>
      <c r="D721" s="527" t="s">
        <v>1899</v>
      </c>
      <c r="E721" s="527" t="s">
        <v>1900</v>
      </c>
      <c r="F721" s="531">
        <v>9</v>
      </c>
      <c r="G721" s="531">
        <v>1971</v>
      </c>
      <c r="H721" s="531">
        <v>0.285115000723275</v>
      </c>
      <c r="I721" s="531">
        <v>219</v>
      </c>
      <c r="J721" s="531">
        <v>31</v>
      </c>
      <c r="K721" s="531">
        <v>6913</v>
      </c>
      <c r="L721" s="531">
        <v>1</v>
      </c>
      <c r="M721" s="531">
        <v>223</v>
      </c>
      <c r="N721" s="531">
        <v>18</v>
      </c>
      <c r="O721" s="531">
        <v>4014</v>
      </c>
      <c r="P721" s="545">
        <v>0.58064516129032262</v>
      </c>
      <c r="Q721" s="532">
        <v>223</v>
      </c>
    </row>
    <row r="722" spans="1:17" ht="14.4" customHeight="1" x14ac:dyDescent="0.3">
      <c r="A722" s="526" t="s">
        <v>2375</v>
      </c>
      <c r="B722" s="527" t="s">
        <v>1849</v>
      </c>
      <c r="C722" s="527" t="s">
        <v>1832</v>
      </c>
      <c r="D722" s="527" t="s">
        <v>1905</v>
      </c>
      <c r="E722" s="527" t="s">
        <v>1906</v>
      </c>
      <c r="F722" s="531"/>
      <c r="G722" s="531"/>
      <c r="H722" s="531"/>
      <c r="I722" s="531"/>
      <c r="J722" s="531">
        <v>2</v>
      </c>
      <c r="K722" s="531">
        <v>450</v>
      </c>
      <c r="L722" s="531">
        <v>1</v>
      </c>
      <c r="M722" s="531">
        <v>225</v>
      </c>
      <c r="N722" s="531">
        <v>1</v>
      </c>
      <c r="O722" s="531">
        <v>225</v>
      </c>
      <c r="P722" s="545">
        <v>0.5</v>
      </c>
      <c r="Q722" s="532">
        <v>225</v>
      </c>
    </row>
    <row r="723" spans="1:17" ht="14.4" customHeight="1" x14ac:dyDescent="0.3">
      <c r="A723" s="526" t="s">
        <v>2375</v>
      </c>
      <c r="B723" s="527" t="s">
        <v>1849</v>
      </c>
      <c r="C723" s="527" t="s">
        <v>1832</v>
      </c>
      <c r="D723" s="527" t="s">
        <v>1907</v>
      </c>
      <c r="E723" s="527" t="s">
        <v>1908</v>
      </c>
      <c r="F723" s="531"/>
      <c r="G723" s="531"/>
      <c r="H723" s="531"/>
      <c r="I723" s="531"/>
      <c r="J723" s="531">
        <v>1</v>
      </c>
      <c r="K723" s="531">
        <v>625</v>
      </c>
      <c r="L723" s="531">
        <v>1</v>
      </c>
      <c r="M723" s="531">
        <v>625</v>
      </c>
      <c r="N723" s="531"/>
      <c r="O723" s="531"/>
      <c r="P723" s="545"/>
      <c r="Q723" s="532"/>
    </row>
    <row r="724" spans="1:17" ht="14.4" customHeight="1" x14ac:dyDescent="0.3">
      <c r="A724" s="526" t="s">
        <v>2375</v>
      </c>
      <c r="B724" s="527" t="s">
        <v>1849</v>
      </c>
      <c r="C724" s="527" t="s">
        <v>1832</v>
      </c>
      <c r="D724" s="527" t="s">
        <v>1917</v>
      </c>
      <c r="E724" s="527" t="s">
        <v>1918</v>
      </c>
      <c r="F724" s="531">
        <v>1</v>
      </c>
      <c r="G724" s="531">
        <v>259</v>
      </c>
      <c r="H724" s="531"/>
      <c r="I724" s="531">
        <v>259</v>
      </c>
      <c r="J724" s="531"/>
      <c r="K724" s="531"/>
      <c r="L724" s="531"/>
      <c r="M724" s="531"/>
      <c r="N724" s="531">
        <v>1</v>
      </c>
      <c r="O724" s="531">
        <v>265</v>
      </c>
      <c r="P724" s="545"/>
      <c r="Q724" s="532">
        <v>265</v>
      </c>
    </row>
    <row r="725" spans="1:17" ht="14.4" customHeight="1" x14ac:dyDescent="0.3">
      <c r="A725" s="526" t="s">
        <v>2375</v>
      </c>
      <c r="B725" s="527" t="s">
        <v>1849</v>
      </c>
      <c r="C725" s="527" t="s">
        <v>1832</v>
      </c>
      <c r="D725" s="527" t="s">
        <v>1919</v>
      </c>
      <c r="E725" s="527" t="s">
        <v>1920</v>
      </c>
      <c r="F725" s="531">
        <v>2</v>
      </c>
      <c r="G725" s="531">
        <v>660</v>
      </c>
      <c r="H725" s="531"/>
      <c r="I725" s="531">
        <v>330</v>
      </c>
      <c r="J725" s="531"/>
      <c r="K725" s="531"/>
      <c r="L725" s="531"/>
      <c r="M725" s="531"/>
      <c r="N725" s="531"/>
      <c r="O725" s="531"/>
      <c r="P725" s="545"/>
      <c r="Q725" s="532"/>
    </row>
    <row r="726" spans="1:17" ht="14.4" customHeight="1" x14ac:dyDescent="0.3">
      <c r="A726" s="526" t="s">
        <v>2375</v>
      </c>
      <c r="B726" s="527" t="s">
        <v>1849</v>
      </c>
      <c r="C726" s="527" t="s">
        <v>1832</v>
      </c>
      <c r="D726" s="527" t="s">
        <v>2339</v>
      </c>
      <c r="E726" s="527" t="s">
        <v>2340</v>
      </c>
      <c r="F726" s="531"/>
      <c r="G726" s="531"/>
      <c r="H726" s="531"/>
      <c r="I726" s="531"/>
      <c r="J726" s="531">
        <v>1</v>
      </c>
      <c r="K726" s="531">
        <v>13844</v>
      </c>
      <c r="L726" s="531">
        <v>1</v>
      </c>
      <c r="M726" s="531">
        <v>13844</v>
      </c>
      <c r="N726" s="531"/>
      <c r="O726" s="531"/>
      <c r="P726" s="545"/>
      <c r="Q726" s="532"/>
    </row>
    <row r="727" spans="1:17" ht="14.4" customHeight="1" x14ac:dyDescent="0.3">
      <c r="A727" s="526" t="s">
        <v>2375</v>
      </c>
      <c r="B727" s="527" t="s">
        <v>1849</v>
      </c>
      <c r="C727" s="527" t="s">
        <v>1832</v>
      </c>
      <c r="D727" s="527" t="s">
        <v>2121</v>
      </c>
      <c r="E727" s="527" t="s">
        <v>2122</v>
      </c>
      <c r="F727" s="531"/>
      <c r="G727" s="531"/>
      <c r="H727" s="531"/>
      <c r="I727" s="531"/>
      <c r="J727" s="531">
        <v>3</v>
      </c>
      <c r="K727" s="531">
        <v>12492</v>
      </c>
      <c r="L727" s="531">
        <v>1</v>
      </c>
      <c r="M727" s="531">
        <v>4164</v>
      </c>
      <c r="N727" s="531">
        <v>1</v>
      </c>
      <c r="O727" s="531">
        <v>4164</v>
      </c>
      <c r="P727" s="545">
        <v>0.33333333333333331</v>
      </c>
      <c r="Q727" s="532">
        <v>4164</v>
      </c>
    </row>
    <row r="728" spans="1:17" ht="14.4" customHeight="1" x14ac:dyDescent="0.3">
      <c r="A728" s="526" t="s">
        <v>2375</v>
      </c>
      <c r="B728" s="527" t="s">
        <v>1849</v>
      </c>
      <c r="C728" s="527" t="s">
        <v>1832</v>
      </c>
      <c r="D728" s="527" t="s">
        <v>2123</v>
      </c>
      <c r="E728" s="527" t="s">
        <v>2124</v>
      </c>
      <c r="F728" s="531">
        <v>2</v>
      </c>
      <c r="G728" s="531">
        <v>558</v>
      </c>
      <c r="H728" s="531">
        <v>0.98586572438162545</v>
      </c>
      <c r="I728" s="531">
        <v>279</v>
      </c>
      <c r="J728" s="531">
        <v>2</v>
      </c>
      <c r="K728" s="531">
        <v>566</v>
      </c>
      <c r="L728" s="531">
        <v>1</v>
      </c>
      <c r="M728" s="531">
        <v>283</v>
      </c>
      <c r="N728" s="531">
        <v>5</v>
      </c>
      <c r="O728" s="531">
        <v>1415</v>
      </c>
      <c r="P728" s="545">
        <v>2.5</v>
      </c>
      <c r="Q728" s="532">
        <v>283</v>
      </c>
    </row>
    <row r="729" spans="1:17" ht="14.4" customHeight="1" x14ac:dyDescent="0.3">
      <c r="A729" s="526" t="s">
        <v>2375</v>
      </c>
      <c r="B729" s="527" t="s">
        <v>1849</v>
      </c>
      <c r="C729" s="527" t="s">
        <v>1832</v>
      </c>
      <c r="D729" s="527" t="s">
        <v>2125</v>
      </c>
      <c r="E729" s="527" t="s">
        <v>2126</v>
      </c>
      <c r="F729" s="531"/>
      <c r="G729" s="531"/>
      <c r="H729" s="531"/>
      <c r="I729" s="531"/>
      <c r="J729" s="531"/>
      <c r="K729" s="531"/>
      <c r="L729" s="531"/>
      <c r="M729" s="531"/>
      <c r="N729" s="531">
        <v>2</v>
      </c>
      <c r="O729" s="531">
        <v>12640</v>
      </c>
      <c r="P729" s="545"/>
      <c r="Q729" s="532">
        <v>6320</v>
      </c>
    </row>
    <row r="730" spans="1:17" ht="14.4" customHeight="1" x14ac:dyDescent="0.3">
      <c r="A730" s="526" t="s">
        <v>2375</v>
      </c>
      <c r="B730" s="527" t="s">
        <v>1849</v>
      </c>
      <c r="C730" s="527" t="s">
        <v>1832</v>
      </c>
      <c r="D730" s="527" t="s">
        <v>2204</v>
      </c>
      <c r="E730" s="527" t="s">
        <v>2205</v>
      </c>
      <c r="F730" s="531"/>
      <c r="G730" s="531"/>
      <c r="H730" s="531"/>
      <c r="I730" s="531"/>
      <c r="J730" s="531">
        <v>1</v>
      </c>
      <c r="K730" s="531">
        <v>15260</v>
      </c>
      <c r="L730" s="531">
        <v>1</v>
      </c>
      <c r="M730" s="531">
        <v>15260</v>
      </c>
      <c r="N730" s="531"/>
      <c r="O730" s="531"/>
      <c r="P730" s="545"/>
      <c r="Q730" s="532"/>
    </row>
    <row r="731" spans="1:17" ht="14.4" customHeight="1" x14ac:dyDescent="0.3">
      <c r="A731" s="526" t="s">
        <v>2375</v>
      </c>
      <c r="B731" s="527" t="s">
        <v>1849</v>
      </c>
      <c r="C731" s="527" t="s">
        <v>1832</v>
      </c>
      <c r="D731" s="527" t="s">
        <v>2129</v>
      </c>
      <c r="E731" s="527" t="s">
        <v>2130</v>
      </c>
      <c r="F731" s="531"/>
      <c r="G731" s="531"/>
      <c r="H731" s="531"/>
      <c r="I731" s="531"/>
      <c r="J731" s="531">
        <v>10</v>
      </c>
      <c r="K731" s="531">
        <v>38600</v>
      </c>
      <c r="L731" s="531">
        <v>1</v>
      </c>
      <c r="M731" s="531">
        <v>3860</v>
      </c>
      <c r="N731" s="531"/>
      <c r="O731" s="531"/>
      <c r="P731" s="545"/>
      <c r="Q731" s="532"/>
    </row>
    <row r="732" spans="1:17" ht="14.4" customHeight="1" x14ac:dyDescent="0.3">
      <c r="A732" s="526" t="s">
        <v>2375</v>
      </c>
      <c r="B732" s="527" t="s">
        <v>1849</v>
      </c>
      <c r="C732" s="527" t="s">
        <v>1832</v>
      </c>
      <c r="D732" s="527" t="s">
        <v>2131</v>
      </c>
      <c r="E732" s="527" t="s">
        <v>2132</v>
      </c>
      <c r="F732" s="531">
        <v>2</v>
      </c>
      <c r="G732" s="531">
        <v>10324</v>
      </c>
      <c r="H732" s="531">
        <v>1.9815738963531671</v>
      </c>
      <c r="I732" s="531">
        <v>5162</v>
      </c>
      <c r="J732" s="531">
        <v>1</v>
      </c>
      <c r="K732" s="531">
        <v>5210</v>
      </c>
      <c r="L732" s="531">
        <v>1</v>
      </c>
      <c r="M732" s="531">
        <v>5210</v>
      </c>
      <c r="N732" s="531">
        <v>2</v>
      </c>
      <c r="O732" s="531">
        <v>10420</v>
      </c>
      <c r="P732" s="545">
        <v>2</v>
      </c>
      <c r="Q732" s="532">
        <v>5210</v>
      </c>
    </row>
    <row r="733" spans="1:17" ht="14.4" customHeight="1" x14ac:dyDescent="0.3">
      <c r="A733" s="526" t="s">
        <v>2375</v>
      </c>
      <c r="B733" s="527" t="s">
        <v>1849</v>
      </c>
      <c r="C733" s="527" t="s">
        <v>1832</v>
      </c>
      <c r="D733" s="527" t="s">
        <v>2133</v>
      </c>
      <c r="E733" s="527" t="s">
        <v>2134</v>
      </c>
      <c r="F733" s="531"/>
      <c r="G733" s="531"/>
      <c r="H733" s="531"/>
      <c r="I733" s="531"/>
      <c r="J733" s="531">
        <v>1</v>
      </c>
      <c r="K733" s="531">
        <v>7925</v>
      </c>
      <c r="L733" s="531">
        <v>1</v>
      </c>
      <c r="M733" s="531">
        <v>7925</v>
      </c>
      <c r="N733" s="531"/>
      <c r="O733" s="531"/>
      <c r="P733" s="545"/>
      <c r="Q733" s="532"/>
    </row>
    <row r="734" spans="1:17" ht="14.4" customHeight="1" x14ac:dyDescent="0.3">
      <c r="A734" s="526" t="s">
        <v>2375</v>
      </c>
      <c r="B734" s="527" t="s">
        <v>1849</v>
      </c>
      <c r="C734" s="527" t="s">
        <v>1832</v>
      </c>
      <c r="D734" s="527" t="s">
        <v>2135</v>
      </c>
      <c r="E734" s="527" t="s">
        <v>2136</v>
      </c>
      <c r="F734" s="531"/>
      <c r="G734" s="531"/>
      <c r="H734" s="531"/>
      <c r="I734" s="531"/>
      <c r="J734" s="531"/>
      <c r="K734" s="531"/>
      <c r="L734" s="531"/>
      <c r="M734" s="531"/>
      <c r="N734" s="531">
        <v>1</v>
      </c>
      <c r="O734" s="531">
        <v>1702</v>
      </c>
      <c r="P734" s="545"/>
      <c r="Q734" s="532">
        <v>1702</v>
      </c>
    </row>
    <row r="735" spans="1:17" ht="14.4" customHeight="1" x14ac:dyDescent="0.3">
      <c r="A735" s="526" t="s">
        <v>2375</v>
      </c>
      <c r="B735" s="527" t="s">
        <v>1849</v>
      </c>
      <c r="C735" s="527" t="s">
        <v>1832</v>
      </c>
      <c r="D735" s="527" t="s">
        <v>1929</v>
      </c>
      <c r="E735" s="527" t="s">
        <v>1930</v>
      </c>
      <c r="F735" s="531">
        <v>4</v>
      </c>
      <c r="G735" s="531">
        <v>5124</v>
      </c>
      <c r="H735" s="531">
        <v>0.28306264501160094</v>
      </c>
      <c r="I735" s="531">
        <v>1281</v>
      </c>
      <c r="J735" s="531">
        <v>14</v>
      </c>
      <c r="K735" s="531">
        <v>18102</v>
      </c>
      <c r="L735" s="531">
        <v>1</v>
      </c>
      <c r="M735" s="531">
        <v>1293</v>
      </c>
      <c r="N735" s="531">
        <v>10</v>
      </c>
      <c r="O735" s="531">
        <v>12940</v>
      </c>
      <c r="P735" s="545">
        <v>0.71483813943210694</v>
      </c>
      <c r="Q735" s="532">
        <v>1294</v>
      </c>
    </row>
    <row r="736" spans="1:17" ht="14.4" customHeight="1" x14ac:dyDescent="0.3">
      <c r="A736" s="526" t="s">
        <v>2375</v>
      </c>
      <c r="B736" s="527" t="s">
        <v>1849</v>
      </c>
      <c r="C736" s="527" t="s">
        <v>1832</v>
      </c>
      <c r="D736" s="527" t="s">
        <v>1931</v>
      </c>
      <c r="E736" s="527" t="s">
        <v>1932</v>
      </c>
      <c r="F736" s="531">
        <v>2</v>
      </c>
      <c r="G736" s="531">
        <v>2334</v>
      </c>
      <c r="H736" s="531">
        <v>0.19830076465590485</v>
      </c>
      <c r="I736" s="531">
        <v>1167</v>
      </c>
      <c r="J736" s="531">
        <v>10</v>
      </c>
      <c r="K736" s="531">
        <v>11770</v>
      </c>
      <c r="L736" s="531">
        <v>1</v>
      </c>
      <c r="M736" s="531">
        <v>1177</v>
      </c>
      <c r="N736" s="531">
        <v>8</v>
      </c>
      <c r="O736" s="531">
        <v>9424</v>
      </c>
      <c r="P736" s="545">
        <v>0.80067969413763806</v>
      </c>
      <c r="Q736" s="532">
        <v>1178</v>
      </c>
    </row>
    <row r="737" spans="1:17" ht="14.4" customHeight="1" x14ac:dyDescent="0.3">
      <c r="A737" s="526" t="s">
        <v>2375</v>
      </c>
      <c r="B737" s="527" t="s">
        <v>1849</v>
      </c>
      <c r="C737" s="527" t="s">
        <v>1832</v>
      </c>
      <c r="D737" s="527" t="s">
        <v>1933</v>
      </c>
      <c r="E737" s="527" t="s">
        <v>1934</v>
      </c>
      <c r="F737" s="531">
        <v>2</v>
      </c>
      <c r="G737" s="531">
        <v>10152</v>
      </c>
      <c r="H737" s="531">
        <v>0.1406133133881825</v>
      </c>
      <c r="I737" s="531">
        <v>5076</v>
      </c>
      <c r="J737" s="531">
        <v>14</v>
      </c>
      <c r="K737" s="531">
        <v>72198</v>
      </c>
      <c r="L737" s="531">
        <v>1</v>
      </c>
      <c r="M737" s="531">
        <v>5157</v>
      </c>
      <c r="N737" s="531">
        <v>10</v>
      </c>
      <c r="O737" s="531">
        <v>51570</v>
      </c>
      <c r="P737" s="545">
        <v>0.7142857142857143</v>
      </c>
      <c r="Q737" s="532">
        <v>5157</v>
      </c>
    </row>
    <row r="738" spans="1:17" ht="14.4" customHeight="1" x14ac:dyDescent="0.3">
      <c r="A738" s="526" t="s">
        <v>2375</v>
      </c>
      <c r="B738" s="527" t="s">
        <v>1849</v>
      </c>
      <c r="C738" s="527" t="s">
        <v>1832</v>
      </c>
      <c r="D738" s="527" t="s">
        <v>1937</v>
      </c>
      <c r="E738" s="527" t="s">
        <v>1938</v>
      </c>
      <c r="F738" s="531"/>
      <c r="G738" s="531"/>
      <c r="H738" s="531"/>
      <c r="I738" s="531"/>
      <c r="J738" s="531">
        <v>1</v>
      </c>
      <c r="K738" s="531">
        <v>5620</v>
      </c>
      <c r="L738" s="531">
        <v>1</v>
      </c>
      <c r="M738" s="531">
        <v>5620</v>
      </c>
      <c r="N738" s="531"/>
      <c r="O738" s="531"/>
      <c r="P738" s="545"/>
      <c r="Q738" s="532"/>
    </row>
    <row r="739" spans="1:17" ht="14.4" customHeight="1" x14ac:dyDescent="0.3">
      <c r="A739" s="526" t="s">
        <v>2375</v>
      </c>
      <c r="B739" s="527" t="s">
        <v>1849</v>
      </c>
      <c r="C739" s="527" t="s">
        <v>1832</v>
      </c>
      <c r="D739" s="527" t="s">
        <v>2206</v>
      </c>
      <c r="E739" s="527" t="s">
        <v>2207</v>
      </c>
      <c r="F739" s="531"/>
      <c r="G739" s="531"/>
      <c r="H739" s="531"/>
      <c r="I739" s="531"/>
      <c r="J739" s="531">
        <v>1</v>
      </c>
      <c r="K739" s="531">
        <v>0</v>
      </c>
      <c r="L739" s="531"/>
      <c r="M739" s="531">
        <v>0</v>
      </c>
      <c r="N739" s="531"/>
      <c r="O739" s="531"/>
      <c r="P739" s="545"/>
      <c r="Q739" s="532"/>
    </row>
    <row r="740" spans="1:17" ht="14.4" customHeight="1" x14ac:dyDescent="0.3">
      <c r="A740" s="526" t="s">
        <v>2375</v>
      </c>
      <c r="B740" s="527" t="s">
        <v>1849</v>
      </c>
      <c r="C740" s="527" t="s">
        <v>1832</v>
      </c>
      <c r="D740" s="527" t="s">
        <v>2137</v>
      </c>
      <c r="E740" s="527" t="s">
        <v>2138</v>
      </c>
      <c r="F740" s="531">
        <v>2</v>
      </c>
      <c r="G740" s="531">
        <v>1504</v>
      </c>
      <c r="H740" s="531">
        <v>1.88</v>
      </c>
      <c r="I740" s="531">
        <v>752</v>
      </c>
      <c r="J740" s="531">
        <v>1</v>
      </c>
      <c r="K740" s="531">
        <v>800</v>
      </c>
      <c r="L740" s="531">
        <v>1</v>
      </c>
      <c r="M740" s="531">
        <v>800</v>
      </c>
      <c r="N740" s="531">
        <v>2</v>
      </c>
      <c r="O740" s="531">
        <v>1602</v>
      </c>
      <c r="P740" s="545">
        <v>2.0024999999999999</v>
      </c>
      <c r="Q740" s="532">
        <v>801</v>
      </c>
    </row>
    <row r="741" spans="1:17" ht="14.4" customHeight="1" x14ac:dyDescent="0.3">
      <c r="A741" s="526" t="s">
        <v>2375</v>
      </c>
      <c r="B741" s="527" t="s">
        <v>1849</v>
      </c>
      <c r="C741" s="527" t="s">
        <v>1832</v>
      </c>
      <c r="D741" s="527" t="s">
        <v>1941</v>
      </c>
      <c r="E741" s="527" t="s">
        <v>1942</v>
      </c>
      <c r="F741" s="531">
        <v>300</v>
      </c>
      <c r="G741" s="531">
        <v>52500</v>
      </c>
      <c r="H741" s="531">
        <v>0.95373044852580524</v>
      </c>
      <c r="I741" s="531">
        <v>175</v>
      </c>
      <c r="J741" s="531">
        <v>311</v>
      </c>
      <c r="K741" s="531">
        <v>55047</v>
      </c>
      <c r="L741" s="531">
        <v>1</v>
      </c>
      <c r="M741" s="531">
        <v>177</v>
      </c>
      <c r="N741" s="531">
        <v>281</v>
      </c>
      <c r="O741" s="531">
        <v>49737</v>
      </c>
      <c r="P741" s="545">
        <v>0.90353697749196138</v>
      </c>
      <c r="Q741" s="532">
        <v>177</v>
      </c>
    </row>
    <row r="742" spans="1:17" ht="14.4" customHeight="1" x14ac:dyDescent="0.3">
      <c r="A742" s="526" t="s">
        <v>2375</v>
      </c>
      <c r="B742" s="527" t="s">
        <v>1849</v>
      </c>
      <c r="C742" s="527" t="s">
        <v>1832</v>
      </c>
      <c r="D742" s="527" t="s">
        <v>1943</v>
      </c>
      <c r="E742" s="527" t="s">
        <v>1944</v>
      </c>
      <c r="F742" s="531">
        <v>52</v>
      </c>
      <c r="G742" s="531">
        <v>104052</v>
      </c>
      <c r="H742" s="531">
        <v>1.1815497819767442</v>
      </c>
      <c r="I742" s="531">
        <v>2001</v>
      </c>
      <c r="J742" s="531">
        <v>43</v>
      </c>
      <c r="K742" s="531">
        <v>88064</v>
      </c>
      <c r="L742" s="531">
        <v>1</v>
      </c>
      <c r="M742" s="531">
        <v>2048</v>
      </c>
      <c r="N742" s="531">
        <v>77</v>
      </c>
      <c r="O742" s="531">
        <v>157773</v>
      </c>
      <c r="P742" s="545">
        <v>1.7915720385174418</v>
      </c>
      <c r="Q742" s="532">
        <v>2049</v>
      </c>
    </row>
    <row r="743" spans="1:17" ht="14.4" customHeight="1" x14ac:dyDescent="0.3">
      <c r="A743" s="526" t="s">
        <v>2375</v>
      </c>
      <c r="B743" s="527" t="s">
        <v>1849</v>
      </c>
      <c r="C743" s="527" t="s">
        <v>1832</v>
      </c>
      <c r="D743" s="527" t="s">
        <v>1949</v>
      </c>
      <c r="E743" s="527" t="s">
        <v>1950</v>
      </c>
      <c r="F743" s="531">
        <v>1</v>
      </c>
      <c r="G743" s="531">
        <v>2696</v>
      </c>
      <c r="H743" s="531">
        <v>0.49269005847953218</v>
      </c>
      <c r="I743" s="531">
        <v>2696</v>
      </c>
      <c r="J743" s="531">
        <v>2</v>
      </c>
      <c r="K743" s="531">
        <v>5472</v>
      </c>
      <c r="L743" s="531">
        <v>1</v>
      </c>
      <c r="M743" s="531">
        <v>2736</v>
      </c>
      <c r="N743" s="531">
        <v>2</v>
      </c>
      <c r="O743" s="531">
        <v>5474</v>
      </c>
      <c r="P743" s="545">
        <v>1.0003654970760234</v>
      </c>
      <c r="Q743" s="532">
        <v>2737</v>
      </c>
    </row>
    <row r="744" spans="1:17" ht="14.4" customHeight="1" x14ac:dyDescent="0.3">
      <c r="A744" s="526" t="s">
        <v>2375</v>
      </c>
      <c r="B744" s="527" t="s">
        <v>1849</v>
      </c>
      <c r="C744" s="527" t="s">
        <v>1832</v>
      </c>
      <c r="D744" s="527" t="s">
        <v>1951</v>
      </c>
      <c r="E744" s="527" t="s">
        <v>1952</v>
      </c>
      <c r="F744" s="531">
        <v>1</v>
      </c>
      <c r="G744" s="531">
        <v>5188</v>
      </c>
      <c r="H744" s="531"/>
      <c r="I744" s="531">
        <v>5188</v>
      </c>
      <c r="J744" s="531"/>
      <c r="K744" s="531"/>
      <c r="L744" s="531"/>
      <c r="M744" s="531"/>
      <c r="N744" s="531"/>
      <c r="O744" s="531"/>
      <c r="P744" s="545"/>
      <c r="Q744" s="532"/>
    </row>
    <row r="745" spans="1:17" ht="14.4" customHeight="1" x14ac:dyDescent="0.3">
      <c r="A745" s="526" t="s">
        <v>2375</v>
      </c>
      <c r="B745" s="527" t="s">
        <v>1849</v>
      </c>
      <c r="C745" s="527" t="s">
        <v>1832</v>
      </c>
      <c r="D745" s="527" t="s">
        <v>2139</v>
      </c>
      <c r="E745" s="527" t="s">
        <v>2140</v>
      </c>
      <c r="F745" s="531"/>
      <c r="G745" s="531"/>
      <c r="H745" s="531"/>
      <c r="I745" s="531"/>
      <c r="J745" s="531">
        <v>1</v>
      </c>
      <c r="K745" s="531">
        <v>2113</v>
      </c>
      <c r="L745" s="531">
        <v>1</v>
      </c>
      <c r="M745" s="531">
        <v>2113</v>
      </c>
      <c r="N745" s="531"/>
      <c r="O745" s="531"/>
      <c r="P745" s="545"/>
      <c r="Q745" s="532"/>
    </row>
    <row r="746" spans="1:17" ht="14.4" customHeight="1" x14ac:dyDescent="0.3">
      <c r="A746" s="526" t="s">
        <v>2375</v>
      </c>
      <c r="B746" s="527" t="s">
        <v>1849</v>
      </c>
      <c r="C746" s="527" t="s">
        <v>1832</v>
      </c>
      <c r="D746" s="527" t="s">
        <v>1959</v>
      </c>
      <c r="E746" s="527" t="s">
        <v>1960</v>
      </c>
      <c r="F746" s="531">
        <v>1</v>
      </c>
      <c r="G746" s="531">
        <v>151</v>
      </c>
      <c r="H746" s="531">
        <v>0.3247311827956989</v>
      </c>
      <c r="I746" s="531">
        <v>151</v>
      </c>
      <c r="J746" s="531">
        <v>3</v>
      </c>
      <c r="K746" s="531">
        <v>465</v>
      </c>
      <c r="L746" s="531">
        <v>1</v>
      </c>
      <c r="M746" s="531">
        <v>155</v>
      </c>
      <c r="N746" s="531"/>
      <c r="O746" s="531"/>
      <c r="P746" s="545"/>
      <c r="Q746" s="532"/>
    </row>
    <row r="747" spans="1:17" ht="14.4" customHeight="1" x14ac:dyDescent="0.3">
      <c r="A747" s="526" t="s">
        <v>2375</v>
      </c>
      <c r="B747" s="527" t="s">
        <v>1849</v>
      </c>
      <c r="C747" s="527" t="s">
        <v>1832</v>
      </c>
      <c r="D747" s="527" t="s">
        <v>1961</v>
      </c>
      <c r="E747" s="527" t="s">
        <v>1962</v>
      </c>
      <c r="F747" s="531"/>
      <c r="G747" s="531"/>
      <c r="H747" s="531"/>
      <c r="I747" s="531"/>
      <c r="J747" s="531">
        <v>2</v>
      </c>
      <c r="K747" s="531">
        <v>398</v>
      </c>
      <c r="L747" s="531">
        <v>1</v>
      </c>
      <c r="M747" s="531">
        <v>199</v>
      </c>
      <c r="N747" s="531">
        <v>1</v>
      </c>
      <c r="O747" s="531">
        <v>199</v>
      </c>
      <c r="P747" s="545">
        <v>0.5</v>
      </c>
      <c r="Q747" s="532">
        <v>199</v>
      </c>
    </row>
    <row r="748" spans="1:17" ht="14.4" customHeight="1" x14ac:dyDescent="0.3">
      <c r="A748" s="526" t="s">
        <v>2375</v>
      </c>
      <c r="B748" s="527" t="s">
        <v>1849</v>
      </c>
      <c r="C748" s="527" t="s">
        <v>1832</v>
      </c>
      <c r="D748" s="527" t="s">
        <v>1963</v>
      </c>
      <c r="E748" s="527" t="s">
        <v>1964</v>
      </c>
      <c r="F748" s="531">
        <v>42</v>
      </c>
      <c r="G748" s="531">
        <v>8400</v>
      </c>
      <c r="H748" s="531">
        <v>0.33476805356288858</v>
      </c>
      <c r="I748" s="531">
        <v>200</v>
      </c>
      <c r="J748" s="531">
        <v>123</v>
      </c>
      <c r="K748" s="531">
        <v>25092</v>
      </c>
      <c r="L748" s="531">
        <v>1</v>
      </c>
      <c r="M748" s="531">
        <v>204</v>
      </c>
      <c r="N748" s="531">
        <v>89</v>
      </c>
      <c r="O748" s="531">
        <v>18156</v>
      </c>
      <c r="P748" s="545">
        <v>0.72357723577235777</v>
      </c>
      <c r="Q748" s="532">
        <v>204</v>
      </c>
    </row>
    <row r="749" spans="1:17" ht="14.4" customHeight="1" x14ac:dyDescent="0.3">
      <c r="A749" s="526" t="s">
        <v>2375</v>
      </c>
      <c r="B749" s="527" t="s">
        <v>1849</v>
      </c>
      <c r="C749" s="527" t="s">
        <v>1832</v>
      </c>
      <c r="D749" s="527" t="s">
        <v>1965</v>
      </c>
      <c r="E749" s="527" t="s">
        <v>1966</v>
      </c>
      <c r="F749" s="531">
        <v>1</v>
      </c>
      <c r="G749" s="531">
        <v>418</v>
      </c>
      <c r="H749" s="531">
        <v>0.49061032863849763</v>
      </c>
      <c r="I749" s="531">
        <v>418</v>
      </c>
      <c r="J749" s="531">
        <v>2</v>
      </c>
      <c r="K749" s="531">
        <v>852</v>
      </c>
      <c r="L749" s="531">
        <v>1</v>
      </c>
      <c r="M749" s="531">
        <v>426</v>
      </c>
      <c r="N749" s="531"/>
      <c r="O749" s="531"/>
      <c r="P749" s="545"/>
      <c r="Q749" s="532"/>
    </row>
    <row r="750" spans="1:17" ht="14.4" customHeight="1" x14ac:dyDescent="0.3">
      <c r="A750" s="526" t="s">
        <v>2375</v>
      </c>
      <c r="B750" s="527" t="s">
        <v>1849</v>
      </c>
      <c r="C750" s="527" t="s">
        <v>1832</v>
      </c>
      <c r="D750" s="527" t="s">
        <v>1971</v>
      </c>
      <c r="E750" s="527" t="s">
        <v>1972</v>
      </c>
      <c r="F750" s="531">
        <v>2</v>
      </c>
      <c r="G750" s="531">
        <v>856</v>
      </c>
      <c r="H750" s="531">
        <v>0.98165137614678899</v>
      </c>
      <c r="I750" s="531">
        <v>428</v>
      </c>
      <c r="J750" s="531">
        <v>2</v>
      </c>
      <c r="K750" s="531">
        <v>872</v>
      </c>
      <c r="L750" s="531">
        <v>1</v>
      </c>
      <c r="M750" s="531">
        <v>436</v>
      </c>
      <c r="N750" s="531">
        <v>3</v>
      </c>
      <c r="O750" s="531">
        <v>1308</v>
      </c>
      <c r="P750" s="545">
        <v>1.5</v>
      </c>
      <c r="Q750" s="532">
        <v>436</v>
      </c>
    </row>
    <row r="751" spans="1:17" ht="14.4" customHeight="1" x14ac:dyDescent="0.3">
      <c r="A751" s="526" t="s">
        <v>2375</v>
      </c>
      <c r="B751" s="527" t="s">
        <v>1849</v>
      </c>
      <c r="C751" s="527" t="s">
        <v>1832</v>
      </c>
      <c r="D751" s="527" t="s">
        <v>1973</v>
      </c>
      <c r="E751" s="527" t="s">
        <v>1974</v>
      </c>
      <c r="F751" s="531">
        <v>36</v>
      </c>
      <c r="G751" s="531">
        <v>76428</v>
      </c>
      <c r="H751" s="531">
        <v>0.77134552500908315</v>
      </c>
      <c r="I751" s="531">
        <v>2123</v>
      </c>
      <c r="J751" s="531">
        <v>46</v>
      </c>
      <c r="K751" s="531">
        <v>99084</v>
      </c>
      <c r="L751" s="531">
        <v>1</v>
      </c>
      <c r="M751" s="531">
        <v>2154</v>
      </c>
      <c r="N751" s="531">
        <v>52</v>
      </c>
      <c r="O751" s="531">
        <v>112060</v>
      </c>
      <c r="P751" s="545">
        <v>1.1309595898429616</v>
      </c>
      <c r="Q751" s="532">
        <v>2155</v>
      </c>
    </row>
    <row r="752" spans="1:17" ht="14.4" customHeight="1" x14ac:dyDescent="0.3">
      <c r="A752" s="526" t="s">
        <v>2375</v>
      </c>
      <c r="B752" s="527" t="s">
        <v>1849</v>
      </c>
      <c r="C752" s="527" t="s">
        <v>1832</v>
      </c>
      <c r="D752" s="527" t="s">
        <v>2141</v>
      </c>
      <c r="E752" s="527" t="s">
        <v>2130</v>
      </c>
      <c r="F752" s="531">
        <v>3</v>
      </c>
      <c r="G752" s="531">
        <v>5607</v>
      </c>
      <c r="H752" s="531">
        <v>0.2284468709256845</v>
      </c>
      <c r="I752" s="531">
        <v>1869</v>
      </c>
      <c r="J752" s="531">
        <v>13</v>
      </c>
      <c r="K752" s="531">
        <v>24544</v>
      </c>
      <c r="L752" s="531">
        <v>1</v>
      </c>
      <c r="M752" s="531">
        <v>1888</v>
      </c>
      <c r="N752" s="531"/>
      <c r="O752" s="531"/>
      <c r="P752" s="545"/>
      <c r="Q752" s="532"/>
    </row>
    <row r="753" spans="1:17" ht="14.4" customHeight="1" x14ac:dyDescent="0.3">
      <c r="A753" s="526" t="s">
        <v>2375</v>
      </c>
      <c r="B753" s="527" t="s">
        <v>1849</v>
      </c>
      <c r="C753" s="527" t="s">
        <v>1832</v>
      </c>
      <c r="D753" s="527" t="s">
        <v>1981</v>
      </c>
      <c r="E753" s="527" t="s">
        <v>1982</v>
      </c>
      <c r="F753" s="531">
        <v>8</v>
      </c>
      <c r="G753" s="531">
        <v>67192</v>
      </c>
      <c r="H753" s="531">
        <v>0.56737540742742298</v>
      </c>
      <c r="I753" s="531">
        <v>8399</v>
      </c>
      <c r="J753" s="531">
        <v>14</v>
      </c>
      <c r="K753" s="531">
        <v>118426</v>
      </c>
      <c r="L753" s="531">
        <v>1</v>
      </c>
      <c r="M753" s="531">
        <v>8459</v>
      </c>
      <c r="N753" s="531">
        <v>10</v>
      </c>
      <c r="O753" s="531">
        <v>84600</v>
      </c>
      <c r="P753" s="545">
        <v>0.71437015520240488</v>
      </c>
      <c r="Q753" s="532">
        <v>8460</v>
      </c>
    </row>
    <row r="754" spans="1:17" ht="14.4" customHeight="1" x14ac:dyDescent="0.3">
      <c r="A754" s="526" t="s">
        <v>2375</v>
      </c>
      <c r="B754" s="527" t="s">
        <v>1849</v>
      </c>
      <c r="C754" s="527" t="s">
        <v>1832</v>
      </c>
      <c r="D754" s="527" t="s">
        <v>2208</v>
      </c>
      <c r="E754" s="527" t="s">
        <v>2209</v>
      </c>
      <c r="F754" s="531"/>
      <c r="G754" s="531"/>
      <c r="H754" s="531"/>
      <c r="I754" s="531"/>
      <c r="J754" s="531">
        <v>1</v>
      </c>
      <c r="K754" s="531">
        <v>0</v>
      </c>
      <c r="L754" s="531"/>
      <c r="M754" s="531">
        <v>0</v>
      </c>
      <c r="N754" s="531"/>
      <c r="O754" s="531"/>
      <c r="P754" s="545"/>
      <c r="Q754" s="532"/>
    </row>
    <row r="755" spans="1:17" ht="14.4" customHeight="1" x14ac:dyDescent="0.3">
      <c r="A755" s="526" t="s">
        <v>2375</v>
      </c>
      <c r="B755" s="527" t="s">
        <v>1849</v>
      </c>
      <c r="C755" s="527" t="s">
        <v>1832</v>
      </c>
      <c r="D755" s="527" t="s">
        <v>1985</v>
      </c>
      <c r="E755" s="527" t="s">
        <v>1986</v>
      </c>
      <c r="F755" s="531">
        <v>2</v>
      </c>
      <c r="G755" s="531">
        <v>4010</v>
      </c>
      <c r="H755" s="531">
        <v>0.97661958110082803</v>
      </c>
      <c r="I755" s="531">
        <v>2005</v>
      </c>
      <c r="J755" s="531">
        <v>2</v>
      </c>
      <c r="K755" s="531">
        <v>4106</v>
      </c>
      <c r="L755" s="531">
        <v>1</v>
      </c>
      <c r="M755" s="531">
        <v>2053</v>
      </c>
      <c r="N755" s="531"/>
      <c r="O755" s="531"/>
      <c r="P755" s="545"/>
      <c r="Q755" s="532"/>
    </row>
    <row r="756" spans="1:17" ht="14.4" customHeight="1" x14ac:dyDescent="0.3">
      <c r="A756" s="526" t="s">
        <v>2375</v>
      </c>
      <c r="B756" s="527" t="s">
        <v>1849</v>
      </c>
      <c r="C756" s="527" t="s">
        <v>1832</v>
      </c>
      <c r="D756" s="527" t="s">
        <v>2146</v>
      </c>
      <c r="E756" s="527" t="s">
        <v>2147</v>
      </c>
      <c r="F756" s="531">
        <v>1</v>
      </c>
      <c r="G756" s="531">
        <v>919</v>
      </c>
      <c r="H756" s="531"/>
      <c r="I756" s="531">
        <v>919</v>
      </c>
      <c r="J756" s="531"/>
      <c r="K756" s="531"/>
      <c r="L756" s="531"/>
      <c r="M756" s="531"/>
      <c r="N756" s="531"/>
      <c r="O756" s="531"/>
      <c r="P756" s="545"/>
      <c r="Q756" s="532"/>
    </row>
    <row r="757" spans="1:17" ht="14.4" customHeight="1" x14ac:dyDescent="0.3">
      <c r="A757" s="526" t="s">
        <v>2375</v>
      </c>
      <c r="B757" s="527" t="s">
        <v>1849</v>
      </c>
      <c r="C757" s="527" t="s">
        <v>1832</v>
      </c>
      <c r="D757" s="527" t="s">
        <v>2386</v>
      </c>
      <c r="E757" s="527" t="s">
        <v>2387</v>
      </c>
      <c r="F757" s="531">
        <v>1</v>
      </c>
      <c r="G757" s="531">
        <v>2058</v>
      </c>
      <c r="H757" s="531"/>
      <c r="I757" s="531">
        <v>2058</v>
      </c>
      <c r="J757" s="531"/>
      <c r="K757" s="531"/>
      <c r="L757" s="531"/>
      <c r="M757" s="531"/>
      <c r="N757" s="531"/>
      <c r="O757" s="531"/>
      <c r="P757" s="545"/>
      <c r="Q757" s="532"/>
    </row>
    <row r="758" spans="1:17" ht="14.4" customHeight="1" x14ac:dyDescent="0.3">
      <c r="A758" s="526" t="s">
        <v>2388</v>
      </c>
      <c r="B758" s="527" t="s">
        <v>1824</v>
      </c>
      <c r="C758" s="527" t="s">
        <v>1832</v>
      </c>
      <c r="D758" s="527" t="s">
        <v>1837</v>
      </c>
      <c r="E758" s="527" t="s">
        <v>1838</v>
      </c>
      <c r="F758" s="531"/>
      <c r="G758" s="531"/>
      <c r="H758" s="531"/>
      <c r="I758" s="531"/>
      <c r="J758" s="531">
        <v>4</v>
      </c>
      <c r="K758" s="531">
        <v>524</v>
      </c>
      <c r="L758" s="531">
        <v>1</v>
      </c>
      <c r="M758" s="531">
        <v>131</v>
      </c>
      <c r="N758" s="531">
        <v>2</v>
      </c>
      <c r="O758" s="531">
        <v>262</v>
      </c>
      <c r="P758" s="545">
        <v>0.5</v>
      </c>
      <c r="Q758" s="532">
        <v>131</v>
      </c>
    </row>
    <row r="759" spans="1:17" ht="14.4" customHeight="1" x14ac:dyDescent="0.3">
      <c r="A759" s="526" t="s">
        <v>2388</v>
      </c>
      <c r="B759" s="527" t="s">
        <v>1824</v>
      </c>
      <c r="C759" s="527" t="s">
        <v>1832</v>
      </c>
      <c r="D759" s="527" t="s">
        <v>1839</v>
      </c>
      <c r="E759" s="527" t="s">
        <v>1840</v>
      </c>
      <c r="F759" s="531"/>
      <c r="G759" s="531"/>
      <c r="H759" s="531"/>
      <c r="I759" s="531"/>
      <c r="J759" s="531">
        <v>2</v>
      </c>
      <c r="K759" s="531">
        <v>562</v>
      </c>
      <c r="L759" s="531">
        <v>1</v>
      </c>
      <c r="M759" s="531">
        <v>281</v>
      </c>
      <c r="N759" s="531">
        <v>1</v>
      </c>
      <c r="O759" s="531">
        <v>281</v>
      </c>
      <c r="P759" s="545">
        <v>0.5</v>
      </c>
      <c r="Q759" s="532">
        <v>281</v>
      </c>
    </row>
    <row r="760" spans="1:17" ht="14.4" customHeight="1" x14ac:dyDescent="0.3">
      <c r="A760" s="526" t="s">
        <v>2388</v>
      </c>
      <c r="B760" s="527" t="s">
        <v>1824</v>
      </c>
      <c r="C760" s="527" t="s">
        <v>1832</v>
      </c>
      <c r="D760" s="527" t="s">
        <v>1845</v>
      </c>
      <c r="E760" s="527" t="s">
        <v>1846</v>
      </c>
      <c r="F760" s="531"/>
      <c r="G760" s="531"/>
      <c r="H760" s="531"/>
      <c r="I760" s="531"/>
      <c r="J760" s="531">
        <v>4</v>
      </c>
      <c r="K760" s="531">
        <v>2968</v>
      </c>
      <c r="L760" s="531">
        <v>1</v>
      </c>
      <c r="M760" s="531">
        <v>742</v>
      </c>
      <c r="N760" s="531">
        <v>2</v>
      </c>
      <c r="O760" s="531">
        <v>1484</v>
      </c>
      <c r="P760" s="545">
        <v>0.5</v>
      </c>
      <c r="Q760" s="532">
        <v>742</v>
      </c>
    </row>
    <row r="761" spans="1:17" ht="14.4" customHeight="1" x14ac:dyDescent="0.3">
      <c r="A761" s="526" t="s">
        <v>2388</v>
      </c>
      <c r="B761" s="527" t="s">
        <v>1849</v>
      </c>
      <c r="C761" s="527" t="s">
        <v>1850</v>
      </c>
      <c r="D761" s="527" t="s">
        <v>1853</v>
      </c>
      <c r="E761" s="527" t="s">
        <v>664</v>
      </c>
      <c r="F761" s="531"/>
      <c r="G761" s="531"/>
      <c r="H761" s="531"/>
      <c r="I761" s="531"/>
      <c r="J761" s="531">
        <v>0.33</v>
      </c>
      <c r="K761" s="531">
        <v>893.65</v>
      </c>
      <c r="L761" s="531">
        <v>1</v>
      </c>
      <c r="M761" s="531">
        <v>2708.030303030303</v>
      </c>
      <c r="N761" s="531"/>
      <c r="O761" s="531"/>
      <c r="P761" s="545"/>
      <c r="Q761" s="532"/>
    </row>
    <row r="762" spans="1:17" ht="14.4" customHeight="1" x14ac:dyDescent="0.3">
      <c r="A762" s="526" t="s">
        <v>2388</v>
      </c>
      <c r="B762" s="527" t="s">
        <v>1849</v>
      </c>
      <c r="C762" s="527" t="s">
        <v>1850</v>
      </c>
      <c r="D762" s="527" t="s">
        <v>1997</v>
      </c>
      <c r="E762" s="527" t="s">
        <v>610</v>
      </c>
      <c r="F762" s="531">
        <v>7.0000000000000007E-2</v>
      </c>
      <c r="G762" s="531">
        <v>346.07</v>
      </c>
      <c r="H762" s="531"/>
      <c r="I762" s="531">
        <v>4943.8571428571422</v>
      </c>
      <c r="J762" s="531"/>
      <c r="K762" s="531"/>
      <c r="L762" s="531"/>
      <c r="M762" s="531"/>
      <c r="N762" s="531"/>
      <c r="O762" s="531"/>
      <c r="P762" s="545"/>
      <c r="Q762" s="532"/>
    </row>
    <row r="763" spans="1:17" ht="14.4" customHeight="1" x14ac:dyDescent="0.3">
      <c r="A763" s="526" t="s">
        <v>2388</v>
      </c>
      <c r="B763" s="527" t="s">
        <v>1849</v>
      </c>
      <c r="C763" s="527" t="s">
        <v>1850</v>
      </c>
      <c r="D763" s="527" t="s">
        <v>1855</v>
      </c>
      <c r="E763" s="527" t="s">
        <v>576</v>
      </c>
      <c r="F763" s="531">
        <v>1.4</v>
      </c>
      <c r="G763" s="531">
        <v>1331.86</v>
      </c>
      <c r="H763" s="531"/>
      <c r="I763" s="531">
        <v>951.32857142857142</v>
      </c>
      <c r="J763" s="531"/>
      <c r="K763" s="531"/>
      <c r="L763" s="531"/>
      <c r="M763" s="531"/>
      <c r="N763" s="531">
        <v>2</v>
      </c>
      <c r="O763" s="531">
        <v>2009.65</v>
      </c>
      <c r="P763" s="545"/>
      <c r="Q763" s="532">
        <v>1004.825</v>
      </c>
    </row>
    <row r="764" spans="1:17" ht="14.4" customHeight="1" x14ac:dyDescent="0.3">
      <c r="A764" s="526" t="s">
        <v>2388</v>
      </c>
      <c r="B764" s="527" t="s">
        <v>1849</v>
      </c>
      <c r="C764" s="527" t="s">
        <v>1850</v>
      </c>
      <c r="D764" s="527" t="s">
        <v>1856</v>
      </c>
      <c r="E764" s="527" t="s">
        <v>610</v>
      </c>
      <c r="F764" s="531">
        <v>0.13999999999999999</v>
      </c>
      <c r="G764" s="531">
        <v>1384.3</v>
      </c>
      <c r="H764" s="531">
        <v>0.66666666666666674</v>
      </c>
      <c r="I764" s="531">
        <v>9887.8571428571431</v>
      </c>
      <c r="J764" s="531">
        <v>0.21</v>
      </c>
      <c r="K764" s="531">
        <v>2076.4499999999998</v>
      </c>
      <c r="L764" s="531">
        <v>1</v>
      </c>
      <c r="M764" s="531">
        <v>9887.8571428571431</v>
      </c>
      <c r="N764" s="531">
        <v>0.47</v>
      </c>
      <c r="O764" s="531">
        <v>4647.29</v>
      </c>
      <c r="P764" s="545">
        <v>2.2380938621204463</v>
      </c>
      <c r="Q764" s="532">
        <v>9887.8510638297885</v>
      </c>
    </row>
    <row r="765" spans="1:17" ht="14.4" customHeight="1" x14ac:dyDescent="0.3">
      <c r="A765" s="526" t="s">
        <v>2388</v>
      </c>
      <c r="B765" s="527" t="s">
        <v>1849</v>
      </c>
      <c r="C765" s="527" t="s">
        <v>1850</v>
      </c>
      <c r="D765" s="527" t="s">
        <v>1860</v>
      </c>
      <c r="E765" s="527" t="s">
        <v>571</v>
      </c>
      <c r="F765" s="531"/>
      <c r="G765" s="531"/>
      <c r="H765" s="531"/>
      <c r="I765" s="531"/>
      <c r="J765" s="531"/>
      <c r="K765" s="531"/>
      <c r="L765" s="531"/>
      <c r="M765" s="531"/>
      <c r="N765" s="531">
        <v>1</v>
      </c>
      <c r="O765" s="531">
        <v>843.46</v>
      </c>
      <c r="P765" s="545"/>
      <c r="Q765" s="532">
        <v>843.46</v>
      </c>
    </row>
    <row r="766" spans="1:17" ht="14.4" customHeight="1" x14ac:dyDescent="0.3">
      <c r="A766" s="526" t="s">
        <v>2388</v>
      </c>
      <c r="B766" s="527" t="s">
        <v>1849</v>
      </c>
      <c r="C766" s="527" t="s">
        <v>1850</v>
      </c>
      <c r="D766" s="527" t="s">
        <v>1863</v>
      </c>
      <c r="E766" s="527" t="s">
        <v>584</v>
      </c>
      <c r="F766" s="531"/>
      <c r="G766" s="531"/>
      <c r="H766" s="531"/>
      <c r="I766" s="531"/>
      <c r="J766" s="531">
        <v>7.0000000000000007E-2</v>
      </c>
      <c r="K766" s="531">
        <v>619.78</v>
      </c>
      <c r="L766" s="531">
        <v>1</v>
      </c>
      <c r="M766" s="531">
        <v>8853.9999999999982</v>
      </c>
      <c r="N766" s="531"/>
      <c r="O766" s="531"/>
      <c r="P766" s="545"/>
      <c r="Q766" s="532"/>
    </row>
    <row r="767" spans="1:17" ht="14.4" customHeight="1" x14ac:dyDescent="0.3">
      <c r="A767" s="526" t="s">
        <v>2388</v>
      </c>
      <c r="B767" s="527" t="s">
        <v>1849</v>
      </c>
      <c r="C767" s="527" t="s">
        <v>1850</v>
      </c>
      <c r="D767" s="527" t="s">
        <v>1864</v>
      </c>
      <c r="E767" s="527" t="s">
        <v>649</v>
      </c>
      <c r="F767" s="531">
        <v>0.30000000000000004</v>
      </c>
      <c r="G767" s="531">
        <v>584.79</v>
      </c>
      <c r="H767" s="531">
        <v>0.6</v>
      </c>
      <c r="I767" s="531">
        <v>1949.2999999999995</v>
      </c>
      <c r="J767" s="531">
        <v>0.5</v>
      </c>
      <c r="K767" s="531">
        <v>974.65</v>
      </c>
      <c r="L767" s="531">
        <v>1</v>
      </c>
      <c r="M767" s="531">
        <v>1949.3</v>
      </c>
      <c r="N767" s="531">
        <v>0.30000000000000004</v>
      </c>
      <c r="O767" s="531">
        <v>584.79</v>
      </c>
      <c r="P767" s="545">
        <v>0.6</v>
      </c>
      <c r="Q767" s="532">
        <v>1949.2999999999995</v>
      </c>
    </row>
    <row r="768" spans="1:17" ht="14.4" customHeight="1" x14ac:dyDescent="0.3">
      <c r="A768" s="526" t="s">
        <v>2388</v>
      </c>
      <c r="B768" s="527" t="s">
        <v>1849</v>
      </c>
      <c r="C768" s="527" t="s">
        <v>1850</v>
      </c>
      <c r="D768" s="527" t="s">
        <v>1865</v>
      </c>
      <c r="E768" s="527" t="s">
        <v>584</v>
      </c>
      <c r="F768" s="531">
        <v>2.2000000000000002</v>
      </c>
      <c r="G768" s="531">
        <v>3895.76</v>
      </c>
      <c r="H768" s="531">
        <v>1.3333333333333335</v>
      </c>
      <c r="I768" s="531">
        <v>1770.8</v>
      </c>
      <c r="J768" s="531">
        <v>1.65</v>
      </c>
      <c r="K768" s="531">
        <v>2921.8199999999997</v>
      </c>
      <c r="L768" s="531">
        <v>1</v>
      </c>
      <c r="M768" s="531">
        <v>1770.8</v>
      </c>
      <c r="N768" s="531">
        <v>1.9</v>
      </c>
      <c r="O768" s="531">
        <v>3456.16</v>
      </c>
      <c r="P768" s="545">
        <v>1.1828791643564629</v>
      </c>
      <c r="Q768" s="532">
        <v>1819.0315789473684</v>
      </c>
    </row>
    <row r="769" spans="1:17" ht="14.4" customHeight="1" x14ac:dyDescent="0.3">
      <c r="A769" s="526" t="s">
        <v>2388</v>
      </c>
      <c r="B769" s="527" t="s">
        <v>1849</v>
      </c>
      <c r="C769" s="527" t="s">
        <v>1850</v>
      </c>
      <c r="D769" s="527" t="s">
        <v>1868</v>
      </c>
      <c r="E769" s="527" t="s">
        <v>584</v>
      </c>
      <c r="F769" s="531">
        <v>0.03</v>
      </c>
      <c r="G769" s="531">
        <v>1097.9000000000001</v>
      </c>
      <c r="H769" s="531">
        <v>0.52542413438300117</v>
      </c>
      <c r="I769" s="531">
        <v>36596.666666666672</v>
      </c>
      <c r="J769" s="531">
        <v>6.9999999999999993E-2</v>
      </c>
      <c r="K769" s="531">
        <v>2089.5500000000002</v>
      </c>
      <c r="L769" s="531">
        <v>1</v>
      </c>
      <c r="M769" s="531">
        <v>29850.71428571429</v>
      </c>
      <c r="N769" s="531">
        <v>0.06</v>
      </c>
      <c r="O769" s="531">
        <v>2146.46</v>
      </c>
      <c r="P769" s="545">
        <v>1.0272355291809241</v>
      </c>
      <c r="Q769" s="532">
        <v>35774.333333333336</v>
      </c>
    </row>
    <row r="770" spans="1:17" ht="14.4" customHeight="1" x14ac:dyDescent="0.3">
      <c r="A770" s="526" t="s">
        <v>2388</v>
      </c>
      <c r="B770" s="527" t="s">
        <v>1849</v>
      </c>
      <c r="C770" s="527" t="s">
        <v>1825</v>
      </c>
      <c r="D770" s="527" t="s">
        <v>2032</v>
      </c>
      <c r="E770" s="527" t="s">
        <v>2033</v>
      </c>
      <c r="F770" s="531">
        <v>1</v>
      </c>
      <c r="G770" s="531">
        <v>972.32</v>
      </c>
      <c r="H770" s="531">
        <v>1</v>
      </c>
      <c r="I770" s="531">
        <v>972.32</v>
      </c>
      <c r="J770" s="531">
        <v>1</v>
      </c>
      <c r="K770" s="531">
        <v>972.32</v>
      </c>
      <c r="L770" s="531">
        <v>1</v>
      </c>
      <c r="M770" s="531">
        <v>972.32</v>
      </c>
      <c r="N770" s="531"/>
      <c r="O770" s="531"/>
      <c r="P770" s="545"/>
      <c r="Q770" s="532"/>
    </row>
    <row r="771" spans="1:17" ht="14.4" customHeight="1" x14ac:dyDescent="0.3">
      <c r="A771" s="526" t="s">
        <v>2388</v>
      </c>
      <c r="B771" s="527" t="s">
        <v>1849</v>
      </c>
      <c r="C771" s="527" t="s">
        <v>1825</v>
      </c>
      <c r="D771" s="527" t="s">
        <v>2035</v>
      </c>
      <c r="E771" s="527" t="s">
        <v>2033</v>
      </c>
      <c r="F771" s="531"/>
      <c r="G771" s="531"/>
      <c r="H771" s="531"/>
      <c r="I771" s="531"/>
      <c r="J771" s="531"/>
      <c r="K771" s="531"/>
      <c r="L771" s="531"/>
      <c r="M771" s="531"/>
      <c r="N771" s="531">
        <v>2</v>
      </c>
      <c r="O771" s="531">
        <v>3414.62</v>
      </c>
      <c r="P771" s="545"/>
      <c r="Q771" s="532">
        <v>1707.31</v>
      </c>
    </row>
    <row r="772" spans="1:17" ht="14.4" customHeight="1" x14ac:dyDescent="0.3">
      <c r="A772" s="526" t="s">
        <v>2388</v>
      </c>
      <c r="B772" s="527" t="s">
        <v>1849</v>
      </c>
      <c r="C772" s="527" t="s">
        <v>1825</v>
      </c>
      <c r="D772" s="527" t="s">
        <v>2037</v>
      </c>
      <c r="E772" s="527" t="s">
        <v>2038</v>
      </c>
      <c r="F772" s="531">
        <v>1</v>
      </c>
      <c r="G772" s="531">
        <v>1027.76</v>
      </c>
      <c r="H772" s="531"/>
      <c r="I772" s="531">
        <v>1027.76</v>
      </c>
      <c r="J772" s="531"/>
      <c r="K772" s="531"/>
      <c r="L772" s="531"/>
      <c r="M772" s="531"/>
      <c r="N772" s="531"/>
      <c r="O772" s="531"/>
      <c r="P772" s="545"/>
      <c r="Q772" s="532"/>
    </row>
    <row r="773" spans="1:17" ht="14.4" customHeight="1" x14ac:dyDescent="0.3">
      <c r="A773" s="526" t="s">
        <v>2388</v>
      </c>
      <c r="B773" s="527" t="s">
        <v>1849</v>
      </c>
      <c r="C773" s="527" t="s">
        <v>1825</v>
      </c>
      <c r="D773" s="527" t="s">
        <v>2185</v>
      </c>
      <c r="E773" s="527" t="s">
        <v>2186</v>
      </c>
      <c r="F773" s="531"/>
      <c r="G773" s="531"/>
      <c r="H773" s="531"/>
      <c r="I773" s="531"/>
      <c r="J773" s="531"/>
      <c r="K773" s="531"/>
      <c r="L773" s="531"/>
      <c r="M773" s="531"/>
      <c r="N773" s="531">
        <v>1</v>
      </c>
      <c r="O773" s="531">
        <v>19196.8</v>
      </c>
      <c r="P773" s="545"/>
      <c r="Q773" s="532">
        <v>19196.8</v>
      </c>
    </row>
    <row r="774" spans="1:17" ht="14.4" customHeight="1" x14ac:dyDescent="0.3">
      <c r="A774" s="526" t="s">
        <v>2388</v>
      </c>
      <c r="B774" s="527" t="s">
        <v>1849</v>
      </c>
      <c r="C774" s="527" t="s">
        <v>1825</v>
      </c>
      <c r="D774" s="527" t="s">
        <v>2389</v>
      </c>
      <c r="E774" s="527" t="s">
        <v>2381</v>
      </c>
      <c r="F774" s="531"/>
      <c r="G774" s="531"/>
      <c r="H774" s="531"/>
      <c r="I774" s="531"/>
      <c r="J774" s="531">
        <v>4</v>
      </c>
      <c r="K774" s="531">
        <v>13440</v>
      </c>
      <c r="L774" s="531">
        <v>1</v>
      </c>
      <c r="M774" s="531">
        <v>3360</v>
      </c>
      <c r="N774" s="531">
        <v>8</v>
      </c>
      <c r="O774" s="531">
        <v>26880</v>
      </c>
      <c r="P774" s="545">
        <v>2</v>
      </c>
      <c r="Q774" s="532">
        <v>3360</v>
      </c>
    </row>
    <row r="775" spans="1:17" ht="14.4" customHeight="1" x14ac:dyDescent="0.3">
      <c r="A775" s="526" t="s">
        <v>2388</v>
      </c>
      <c r="B775" s="527" t="s">
        <v>1849</v>
      </c>
      <c r="C775" s="527" t="s">
        <v>1825</v>
      </c>
      <c r="D775" s="527" t="s">
        <v>2189</v>
      </c>
      <c r="E775" s="527" t="s">
        <v>2190</v>
      </c>
      <c r="F775" s="531"/>
      <c r="G775" s="531"/>
      <c r="H775" s="531"/>
      <c r="I775" s="531"/>
      <c r="J775" s="531">
        <v>3</v>
      </c>
      <c r="K775" s="531">
        <v>15777.69</v>
      </c>
      <c r="L775" s="531">
        <v>1</v>
      </c>
      <c r="M775" s="531">
        <v>5259.2300000000005</v>
      </c>
      <c r="N775" s="531">
        <v>8</v>
      </c>
      <c r="O775" s="531">
        <v>42073.84</v>
      </c>
      <c r="P775" s="545">
        <v>2.6666666666666665</v>
      </c>
      <c r="Q775" s="532">
        <v>5259.23</v>
      </c>
    </row>
    <row r="776" spans="1:17" ht="14.4" customHeight="1" x14ac:dyDescent="0.3">
      <c r="A776" s="526" t="s">
        <v>2388</v>
      </c>
      <c r="B776" s="527" t="s">
        <v>1849</v>
      </c>
      <c r="C776" s="527" t="s">
        <v>1825</v>
      </c>
      <c r="D776" s="527" t="s">
        <v>2070</v>
      </c>
      <c r="E776" s="527" t="s">
        <v>2071</v>
      </c>
      <c r="F776" s="531"/>
      <c r="G776" s="531"/>
      <c r="H776" s="531"/>
      <c r="I776" s="531"/>
      <c r="J776" s="531"/>
      <c r="K776" s="531"/>
      <c r="L776" s="531"/>
      <c r="M776" s="531"/>
      <c r="N776" s="531">
        <v>1</v>
      </c>
      <c r="O776" s="531">
        <v>831.16</v>
      </c>
      <c r="P776" s="545"/>
      <c r="Q776" s="532">
        <v>831.16</v>
      </c>
    </row>
    <row r="777" spans="1:17" ht="14.4" customHeight="1" x14ac:dyDescent="0.3">
      <c r="A777" s="526" t="s">
        <v>2388</v>
      </c>
      <c r="B777" s="527" t="s">
        <v>1849</v>
      </c>
      <c r="C777" s="527" t="s">
        <v>1825</v>
      </c>
      <c r="D777" s="527" t="s">
        <v>2072</v>
      </c>
      <c r="E777" s="527" t="s">
        <v>2071</v>
      </c>
      <c r="F777" s="531">
        <v>1</v>
      </c>
      <c r="G777" s="531">
        <v>888.06</v>
      </c>
      <c r="H777" s="531"/>
      <c r="I777" s="531">
        <v>888.06</v>
      </c>
      <c r="J777" s="531"/>
      <c r="K777" s="531"/>
      <c r="L777" s="531"/>
      <c r="M777" s="531"/>
      <c r="N777" s="531">
        <v>1</v>
      </c>
      <c r="O777" s="531">
        <v>888.06</v>
      </c>
      <c r="P777" s="545"/>
      <c r="Q777" s="532">
        <v>888.06</v>
      </c>
    </row>
    <row r="778" spans="1:17" ht="14.4" customHeight="1" x14ac:dyDescent="0.3">
      <c r="A778" s="526" t="s">
        <v>2388</v>
      </c>
      <c r="B778" s="527" t="s">
        <v>1849</v>
      </c>
      <c r="C778" s="527" t="s">
        <v>1825</v>
      </c>
      <c r="D778" s="527" t="s">
        <v>2073</v>
      </c>
      <c r="E778" s="527" t="s">
        <v>2074</v>
      </c>
      <c r="F778" s="531">
        <v>1</v>
      </c>
      <c r="G778" s="531">
        <v>888.06</v>
      </c>
      <c r="H778" s="531">
        <v>1</v>
      </c>
      <c r="I778" s="531">
        <v>888.06</v>
      </c>
      <c r="J778" s="531">
        <v>1</v>
      </c>
      <c r="K778" s="531">
        <v>888.06</v>
      </c>
      <c r="L778" s="531">
        <v>1</v>
      </c>
      <c r="M778" s="531">
        <v>888.06</v>
      </c>
      <c r="N778" s="531"/>
      <c r="O778" s="531"/>
      <c r="P778" s="545"/>
      <c r="Q778" s="532"/>
    </row>
    <row r="779" spans="1:17" ht="14.4" customHeight="1" x14ac:dyDescent="0.3">
      <c r="A779" s="526" t="s">
        <v>2388</v>
      </c>
      <c r="B779" s="527" t="s">
        <v>1849</v>
      </c>
      <c r="C779" s="527" t="s">
        <v>1825</v>
      </c>
      <c r="D779" s="527" t="s">
        <v>2081</v>
      </c>
      <c r="E779" s="527" t="s">
        <v>2082</v>
      </c>
      <c r="F779" s="531"/>
      <c r="G779" s="531"/>
      <c r="H779" s="531"/>
      <c r="I779" s="531"/>
      <c r="J779" s="531">
        <v>4</v>
      </c>
      <c r="K779" s="531">
        <v>1436.4</v>
      </c>
      <c r="L779" s="531">
        <v>1</v>
      </c>
      <c r="M779" s="531">
        <v>359.1</v>
      </c>
      <c r="N779" s="531">
        <v>4</v>
      </c>
      <c r="O779" s="531">
        <v>1436.4</v>
      </c>
      <c r="P779" s="545">
        <v>1</v>
      </c>
      <c r="Q779" s="532">
        <v>359.1</v>
      </c>
    </row>
    <row r="780" spans="1:17" ht="14.4" customHeight="1" x14ac:dyDescent="0.3">
      <c r="A780" s="526" t="s">
        <v>2388</v>
      </c>
      <c r="B780" s="527" t="s">
        <v>1849</v>
      </c>
      <c r="C780" s="527" t="s">
        <v>1825</v>
      </c>
      <c r="D780" s="527" t="s">
        <v>1826</v>
      </c>
      <c r="E780" s="527" t="s">
        <v>1827</v>
      </c>
      <c r="F780" s="531"/>
      <c r="G780" s="531"/>
      <c r="H780" s="531"/>
      <c r="I780" s="531"/>
      <c r="J780" s="531"/>
      <c r="K780" s="531"/>
      <c r="L780" s="531"/>
      <c r="M780" s="531"/>
      <c r="N780" s="531">
        <v>1</v>
      </c>
      <c r="O780" s="531">
        <v>893.9</v>
      </c>
      <c r="P780" s="545"/>
      <c r="Q780" s="532">
        <v>893.9</v>
      </c>
    </row>
    <row r="781" spans="1:17" ht="14.4" customHeight="1" x14ac:dyDescent="0.3">
      <c r="A781" s="526" t="s">
        <v>2388</v>
      </c>
      <c r="B781" s="527" t="s">
        <v>1849</v>
      </c>
      <c r="C781" s="527" t="s">
        <v>1825</v>
      </c>
      <c r="D781" s="527" t="s">
        <v>2085</v>
      </c>
      <c r="E781" s="527" t="s">
        <v>2086</v>
      </c>
      <c r="F781" s="531">
        <v>1</v>
      </c>
      <c r="G781" s="531">
        <v>6587.13</v>
      </c>
      <c r="H781" s="531">
        <v>0.25</v>
      </c>
      <c r="I781" s="531">
        <v>6587.13</v>
      </c>
      <c r="J781" s="531">
        <v>4</v>
      </c>
      <c r="K781" s="531">
        <v>26348.52</v>
      </c>
      <c r="L781" s="531">
        <v>1</v>
      </c>
      <c r="M781" s="531">
        <v>6587.13</v>
      </c>
      <c r="N781" s="531">
        <v>7</v>
      </c>
      <c r="O781" s="531">
        <v>46109.91</v>
      </c>
      <c r="P781" s="545">
        <v>1.75</v>
      </c>
      <c r="Q781" s="532">
        <v>6587.13</v>
      </c>
    </row>
    <row r="782" spans="1:17" ht="14.4" customHeight="1" x14ac:dyDescent="0.3">
      <c r="A782" s="526" t="s">
        <v>2388</v>
      </c>
      <c r="B782" s="527" t="s">
        <v>1849</v>
      </c>
      <c r="C782" s="527" t="s">
        <v>1825</v>
      </c>
      <c r="D782" s="527" t="s">
        <v>1879</v>
      </c>
      <c r="E782" s="527" t="s">
        <v>1880</v>
      </c>
      <c r="F782" s="531">
        <v>1</v>
      </c>
      <c r="G782" s="531">
        <v>1841.62</v>
      </c>
      <c r="H782" s="531"/>
      <c r="I782" s="531">
        <v>1841.62</v>
      </c>
      <c r="J782" s="531"/>
      <c r="K782" s="531"/>
      <c r="L782" s="531"/>
      <c r="M782" s="531"/>
      <c r="N782" s="531"/>
      <c r="O782" s="531"/>
      <c r="P782" s="545"/>
      <c r="Q782" s="532"/>
    </row>
    <row r="783" spans="1:17" ht="14.4" customHeight="1" x14ac:dyDescent="0.3">
      <c r="A783" s="526" t="s">
        <v>2388</v>
      </c>
      <c r="B783" s="527" t="s">
        <v>1849</v>
      </c>
      <c r="C783" s="527" t="s">
        <v>1825</v>
      </c>
      <c r="D783" s="527" t="s">
        <v>2091</v>
      </c>
      <c r="E783" s="527" t="s">
        <v>2092</v>
      </c>
      <c r="F783" s="531"/>
      <c r="G783" s="531"/>
      <c r="H783" s="531"/>
      <c r="I783" s="531"/>
      <c r="J783" s="531">
        <v>1</v>
      </c>
      <c r="K783" s="531">
        <v>26449.24</v>
      </c>
      <c r="L783" s="531">
        <v>1</v>
      </c>
      <c r="M783" s="531">
        <v>26449.24</v>
      </c>
      <c r="N783" s="531">
        <v>1</v>
      </c>
      <c r="O783" s="531">
        <v>26449.24</v>
      </c>
      <c r="P783" s="545">
        <v>1</v>
      </c>
      <c r="Q783" s="532">
        <v>26449.24</v>
      </c>
    </row>
    <row r="784" spans="1:17" ht="14.4" customHeight="1" x14ac:dyDescent="0.3">
      <c r="A784" s="526" t="s">
        <v>2388</v>
      </c>
      <c r="B784" s="527" t="s">
        <v>1849</v>
      </c>
      <c r="C784" s="527" t="s">
        <v>1825</v>
      </c>
      <c r="D784" s="527" t="s">
        <v>2305</v>
      </c>
      <c r="E784" s="527" t="s">
        <v>2306</v>
      </c>
      <c r="F784" s="531"/>
      <c r="G784" s="531"/>
      <c r="H784" s="531"/>
      <c r="I784" s="531"/>
      <c r="J784" s="531"/>
      <c r="K784" s="531"/>
      <c r="L784" s="531"/>
      <c r="M784" s="531"/>
      <c r="N784" s="531">
        <v>1</v>
      </c>
      <c r="O784" s="531">
        <v>11608.31</v>
      </c>
      <c r="P784" s="545"/>
      <c r="Q784" s="532">
        <v>11608.31</v>
      </c>
    </row>
    <row r="785" spans="1:17" ht="14.4" customHeight="1" x14ac:dyDescent="0.3">
      <c r="A785" s="526" t="s">
        <v>2388</v>
      </c>
      <c r="B785" s="527" t="s">
        <v>1849</v>
      </c>
      <c r="C785" s="527" t="s">
        <v>1825</v>
      </c>
      <c r="D785" s="527" t="s">
        <v>2099</v>
      </c>
      <c r="E785" s="527" t="s">
        <v>2100</v>
      </c>
      <c r="F785" s="531"/>
      <c r="G785" s="531"/>
      <c r="H785" s="531"/>
      <c r="I785" s="531"/>
      <c r="J785" s="531"/>
      <c r="K785" s="531"/>
      <c r="L785" s="531"/>
      <c r="M785" s="531"/>
      <c r="N785" s="531">
        <v>1</v>
      </c>
      <c r="O785" s="531">
        <v>380.86</v>
      </c>
      <c r="P785" s="545"/>
      <c r="Q785" s="532">
        <v>380.86</v>
      </c>
    </row>
    <row r="786" spans="1:17" ht="14.4" customHeight="1" x14ac:dyDescent="0.3">
      <c r="A786" s="526" t="s">
        <v>2388</v>
      </c>
      <c r="B786" s="527" t="s">
        <v>1849</v>
      </c>
      <c r="C786" s="527" t="s">
        <v>1832</v>
      </c>
      <c r="D786" s="527" t="s">
        <v>1891</v>
      </c>
      <c r="E786" s="527" t="s">
        <v>1892</v>
      </c>
      <c r="F786" s="531"/>
      <c r="G786" s="531"/>
      <c r="H786" s="531"/>
      <c r="I786" s="531"/>
      <c r="J786" s="531">
        <v>2</v>
      </c>
      <c r="K786" s="531">
        <v>426</v>
      </c>
      <c r="L786" s="531">
        <v>1</v>
      </c>
      <c r="M786" s="531">
        <v>213</v>
      </c>
      <c r="N786" s="531">
        <v>2</v>
      </c>
      <c r="O786" s="531">
        <v>426</v>
      </c>
      <c r="P786" s="545">
        <v>1</v>
      </c>
      <c r="Q786" s="532">
        <v>213</v>
      </c>
    </row>
    <row r="787" spans="1:17" ht="14.4" customHeight="1" x14ac:dyDescent="0.3">
      <c r="A787" s="526" t="s">
        <v>2388</v>
      </c>
      <c r="B787" s="527" t="s">
        <v>1849</v>
      </c>
      <c r="C787" s="527" t="s">
        <v>1832</v>
      </c>
      <c r="D787" s="527" t="s">
        <v>1893</v>
      </c>
      <c r="E787" s="527" t="s">
        <v>1894</v>
      </c>
      <c r="F787" s="531">
        <v>2</v>
      </c>
      <c r="G787" s="531">
        <v>302</v>
      </c>
      <c r="H787" s="531">
        <v>1.9483870967741936</v>
      </c>
      <c r="I787" s="531">
        <v>151</v>
      </c>
      <c r="J787" s="531">
        <v>1</v>
      </c>
      <c r="K787" s="531">
        <v>155</v>
      </c>
      <c r="L787" s="531">
        <v>1</v>
      </c>
      <c r="M787" s="531">
        <v>155</v>
      </c>
      <c r="N787" s="531">
        <v>1</v>
      </c>
      <c r="O787" s="531">
        <v>155</v>
      </c>
      <c r="P787" s="545">
        <v>1</v>
      </c>
      <c r="Q787" s="532">
        <v>155</v>
      </c>
    </row>
    <row r="788" spans="1:17" ht="14.4" customHeight="1" x14ac:dyDescent="0.3">
      <c r="A788" s="526" t="s">
        <v>2388</v>
      </c>
      <c r="B788" s="527" t="s">
        <v>1849</v>
      </c>
      <c r="C788" s="527" t="s">
        <v>1832</v>
      </c>
      <c r="D788" s="527" t="s">
        <v>1895</v>
      </c>
      <c r="E788" s="527" t="s">
        <v>1896</v>
      </c>
      <c r="F788" s="531">
        <v>2</v>
      </c>
      <c r="G788" s="531">
        <v>366</v>
      </c>
      <c r="H788" s="531">
        <v>0.97860962566844922</v>
      </c>
      <c r="I788" s="531">
        <v>183</v>
      </c>
      <c r="J788" s="531">
        <v>2</v>
      </c>
      <c r="K788" s="531">
        <v>374</v>
      </c>
      <c r="L788" s="531">
        <v>1</v>
      </c>
      <c r="M788" s="531">
        <v>187</v>
      </c>
      <c r="N788" s="531"/>
      <c r="O788" s="531"/>
      <c r="P788" s="545"/>
      <c r="Q788" s="532"/>
    </row>
    <row r="789" spans="1:17" ht="14.4" customHeight="1" x14ac:dyDescent="0.3">
      <c r="A789" s="526" t="s">
        <v>2388</v>
      </c>
      <c r="B789" s="527" t="s">
        <v>1849</v>
      </c>
      <c r="C789" s="527" t="s">
        <v>1832</v>
      </c>
      <c r="D789" s="527" t="s">
        <v>1897</v>
      </c>
      <c r="E789" s="527" t="s">
        <v>1898</v>
      </c>
      <c r="F789" s="531">
        <v>4</v>
      </c>
      <c r="G789" s="531">
        <v>500</v>
      </c>
      <c r="H789" s="531">
        <v>1.953125</v>
      </c>
      <c r="I789" s="531">
        <v>125</v>
      </c>
      <c r="J789" s="531">
        <v>2</v>
      </c>
      <c r="K789" s="531">
        <v>256</v>
      </c>
      <c r="L789" s="531">
        <v>1</v>
      </c>
      <c r="M789" s="531">
        <v>128</v>
      </c>
      <c r="N789" s="531"/>
      <c r="O789" s="531"/>
      <c r="P789" s="545"/>
      <c r="Q789" s="532"/>
    </row>
    <row r="790" spans="1:17" ht="14.4" customHeight="1" x14ac:dyDescent="0.3">
      <c r="A790" s="526" t="s">
        <v>2388</v>
      </c>
      <c r="B790" s="527" t="s">
        <v>1849</v>
      </c>
      <c r="C790" s="527" t="s">
        <v>1832</v>
      </c>
      <c r="D790" s="527" t="s">
        <v>1899</v>
      </c>
      <c r="E790" s="527" t="s">
        <v>1900</v>
      </c>
      <c r="F790" s="531">
        <v>1</v>
      </c>
      <c r="G790" s="531">
        <v>219</v>
      </c>
      <c r="H790" s="531">
        <v>0.19641255605381167</v>
      </c>
      <c r="I790" s="531">
        <v>219</v>
      </c>
      <c r="J790" s="531">
        <v>5</v>
      </c>
      <c r="K790" s="531">
        <v>1115</v>
      </c>
      <c r="L790" s="531">
        <v>1</v>
      </c>
      <c r="M790" s="531">
        <v>223</v>
      </c>
      <c r="N790" s="531"/>
      <c r="O790" s="531"/>
      <c r="P790" s="545"/>
      <c r="Q790" s="532"/>
    </row>
    <row r="791" spans="1:17" ht="14.4" customHeight="1" x14ac:dyDescent="0.3">
      <c r="A791" s="526" t="s">
        <v>2388</v>
      </c>
      <c r="B791" s="527" t="s">
        <v>1849</v>
      </c>
      <c r="C791" s="527" t="s">
        <v>1832</v>
      </c>
      <c r="D791" s="527" t="s">
        <v>1901</v>
      </c>
      <c r="E791" s="527" t="s">
        <v>1902</v>
      </c>
      <c r="F791" s="531">
        <v>1</v>
      </c>
      <c r="G791" s="531">
        <v>219</v>
      </c>
      <c r="H791" s="531"/>
      <c r="I791" s="531">
        <v>219</v>
      </c>
      <c r="J791" s="531"/>
      <c r="K791" s="531"/>
      <c r="L791" s="531"/>
      <c r="M791" s="531"/>
      <c r="N791" s="531"/>
      <c r="O791" s="531"/>
      <c r="P791" s="545"/>
      <c r="Q791" s="532"/>
    </row>
    <row r="792" spans="1:17" ht="14.4" customHeight="1" x14ac:dyDescent="0.3">
      <c r="A792" s="526" t="s">
        <v>2388</v>
      </c>
      <c r="B792" s="527" t="s">
        <v>1849</v>
      </c>
      <c r="C792" s="527" t="s">
        <v>1832</v>
      </c>
      <c r="D792" s="527" t="s">
        <v>1905</v>
      </c>
      <c r="E792" s="527" t="s">
        <v>1906</v>
      </c>
      <c r="F792" s="531">
        <v>12</v>
      </c>
      <c r="G792" s="531">
        <v>2652</v>
      </c>
      <c r="H792" s="531">
        <v>1.0715151515151515</v>
      </c>
      <c r="I792" s="531">
        <v>221</v>
      </c>
      <c r="J792" s="531">
        <v>11</v>
      </c>
      <c r="K792" s="531">
        <v>2475</v>
      </c>
      <c r="L792" s="531">
        <v>1</v>
      </c>
      <c r="M792" s="531">
        <v>225</v>
      </c>
      <c r="N792" s="531">
        <v>12</v>
      </c>
      <c r="O792" s="531">
        <v>2700</v>
      </c>
      <c r="P792" s="545">
        <v>1.0909090909090908</v>
      </c>
      <c r="Q792" s="532">
        <v>225</v>
      </c>
    </row>
    <row r="793" spans="1:17" ht="14.4" customHeight="1" x14ac:dyDescent="0.3">
      <c r="A793" s="526" t="s">
        <v>2388</v>
      </c>
      <c r="B793" s="527" t="s">
        <v>1849</v>
      </c>
      <c r="C793" s="527" t="s">
        <v>1832</v>
      </c>
      <c r="D793" s="527" t="s">
        <v>1915</v>
      </c>
      <c r="E793" s="527" t="s">
        <v>1916</v>
      </c>
      <c r="F793" s="531"/>
      <c r="G793" s="531"/>
      <c r="H793" s="531"/>
      <c r="I793" s="531"/>
      <c r="J793" s="531">
        <v>1</v>
      </c>
      <c r="K793" s="531">
        <v>484</v>
      </c>
      <c r="L793" s="531">
        <v>1</v>
      </c>
      <c r="M793" s="531">
        <v>484</v>
      </c>
      <c r="N793" s="531"/>
      <c r="O793" s="531"/>
      <c r="P793" s="545"/>
      <c r="Q793" s="532"/>
    </row>
    <row r="794" spans="1:17" ht="14.4" customHeight="1" x14ac:dyDescent="0.3">
      <c r="A794" s="526" t="s">
        <v>2388</v>
      </c>
      <c r="B794" s="527" t="s">
        <v>1849</v>
      </c>
      <c r="C794" s="527" t="s">
        <v>1832</v>
      </c>
      <c r="D794" s="527" t="s">
        <v>1919</v>
      </c>
      <c r="E794" s="527" t="s">
        <v>1920</v>
      </c>
      <c r="F794" s="531">
        <v>5</v>
      </c>
      <c r="G794" s="531">
        <v>1650</v>
      </c>
      <c r="H794" s="531"/>
      <c r="I794" s="531">
        <v>330</v>
      </c>
      <c r="J794" s="531"/>
      <c r="K794" s="531"/>
      <c r="L794" s="531"/>
      <c r="M794" s="531"/>
      <c r="N794" s="531">
        <v>3</v>
      </c>
      <c r="O794" s="531">
        <v>1050</v>
      </c>
      <c r="P794" s="545"/>
      <c r="Q794" s="532">
        <v>350</v>
      </c>
    </row>
    <row r="795" spans="1:17" ht="14.4" customHeight="1" x14ac:dyDescent="0.3">
      <c r="A795" s="526" t="s">
        <v>2388</v>
      </c>
      <c r="B795" s="527" t="s">
        <v>1849</v>
      </c>
      <c r="C795" s="527" t="s">
        <v>1832</v>
      </c>
      <c r="D795" s="527" t="s">
        <v>2119</v>
      </c>
      <c r="E795" s="527" t="s">
        <v>2120</v>
      </c>
      <c r="F795" s="531"/>
      <c r="G795" s="531"/>
      <c r="H795" s="531"/>
      <c r="I795" s="531"/>
      <c r="J795" s="531">
        <v>1</v>
      </c>
      <c r="K795" s="531">
        <v>4576</v>
      </c>
      <c r="L795" s="531">
        <v>1</v>
      </c>
      <c r="M795" s="531">
        <v>4576</v>
      </c>
      <c r="N795" s="531">
        <v>1</v>
      </c>
      <c r="O795" s="531">
        <v>4576</v>
      </c>
      <c r="P795" s="545">
        <v>1</v>
      </c>
      <c r="Q795" s="532">
        <v>4576</v>
      </c>
    </row>
    <row r="796" spans="1:17" ht="14.4" customHeight="1" x14ac:dyDescent="0.3">
      <c r="A796" s="526" t="s">
        <v>2388</v>
      </c>
      <c r="B796" s="527" t="s">
        <v>1849</v>
      </c>
      <c r="C796" s="527" t="s">
        <v>1832</v>
      </c>
      <c r="D796" s="527" t="s">
        <v>2121</v>
      </c>
      <c r="E796" s="527" t="s">
        <v>2122</v>
      </c>
      <c r="F796" s="531">
        <v>1</v>
      </c>
      <c r="G796" s="531">
        <v>4139</v>
      </c>
      <c r="H796" s="531">
        <v>0.49699807877041308</v>
      </c>
      <c r="I796" s="531">
        <v>4139</v>
      </c>
      <c r="J796" s="531">
        <v>2</v>
      </c>
      <c r="K796" s="531">
        <v>8328</v>
      </c>
      <c r="L796" s="531">
        <v>1</v>
      </c>
      <c r="M796" s="531">
        <v>4164</v>
      </c>
      <c r="N796" s="531">
        <v>4</v>
      </c>
      <c r="O796" s="531">
        <v>16656</v>
      </c>
      <c r="P796" s="545">
        <v>2</v>
      </c>
      <c r="Q796" s="532">
        <v>4164</v>
      </c>
    </row>
    <row r="797" spans="1:17" ht="14.4" customHeight="1" x14ac:dyDescent="0.3">
      <c r="A797" s="526" t="s">
        <v>2388</v>
      </c>
      <c r="B797" s="527" t="s">
        <v>1849</v>
      </c>
      <c r="C797" s="527" t="s">
        <v>1832</v>
      </c>
      <c r="D797" s="527" t="s">
        <v>2129</v>
      </c>
      <c r="E797" s="527" t="s">
        <v>2130</v>
      </c>
      <c r="F797" s="531">
        <v>2</v>
      </c>
      <c r="G797" s="531">
        <v>7648</v>
      </c>
      <c r="H797" s="531">
        <v>0.39626943005181348</v>
      </c>
      <c r="I797" s="531">
        <v>3824</v>
      </c>
      <c r="J797" s="531">
        <v>5</v>
      </c>
      <c r="K797" s="531">
        <v>19300</v>
      </c>
      <c r="L797" s="531">
        <v>1</v>
      </c>
      <c r="M797" s="531">
        <v>3860</v>
      </c>
      <c r="N797" s="531">
        <v>11</v>
      </c>
      <c r="O797" s="531">
        <v>42460</v>
      </c>
      <c r="P797" s="545">
        <v>2.2000000000000002</v>
      </c>
      <c r="Q797" s="532">
        <v>3860</v>
      </c>
    </row>
    <row r="798" spans="1:17" ht="14.4" customHeight="1" x14ac:dyDescent="0.3">
      <c r="A798" s="526" t="s">
        <v>2388</v>
      </c>
      <c r="B798" s="527" t="s">
        <v>1849</v>
      </c>
      <c r="C798" s="527" t="s">
        <v>1832</v>
      </c>
      <c r="D798" s="527" t="s">
        <v>2131</v>
      </c>
      <c r="E798" s="527" t="s">
        <v>2132</v>
      </c>
      <c r="F798" s="531">
        <v>1</v>
      </c>
      <c r="G798" s="531">
        <v>5162</v>
      </c>
      <c r="H798" s="531"/>
      <c r="I798" s="531">
        <v>5162</v>
      </c>
      <c r="J798" s="531"/>
      <c r="K798" s="531"/>
      <c r="L798" s="531"/>
      <c r="M798" s="531"/>
      <c r="N798" s="531"/>
      <c r="O798" s="531"/>
      <c r="P798" s="545"/>
      <c r="Q798" s="532"/>
    </row>
    <row r="799" spans="1:17" ht="14.4" customHeight="1" x14ac:dyDescent="0.3">
      <c r="A799" s="526" t="s">
        <v>2388</v>
      </c>
      <c r="B799" s="527" t="s">
        <v>1849</v>
      </c>
      <c r="C799" s="527" t="s">
        <v>1832</v>
      </c>
      <c r="D799" s="527" t="s">
        <v>1929</v>
      </c>
      <c r="E799" s="527" t="s">
        <v>1930</v>
      </c>
      <c r="F799" s="531">
        <v>5</v>
      </c>
      <c r="G799" s="531">
        <v>6405</v>
      </c>
      <c r="H799" s="531">
        <v>0.70765661252900236</v>
      </c>
      <c r="I799" s="531">
        <v>1281</v>
      </c>
      <c r="J799" s="531">
        <v>7</v>
      </c>
      <c r="K799" s="531">
        <v>9051</v>
      </c>
      <c r="L799" s="531">
        <v>1</v>
      </c>
      <c r="M799" s="531">
        <v>1293</v>
      </c>
      <c r="N799" s="531">
        <v>7</v>
      </c>
      <c r="O799" s="531">
        <v>9058</v>
      </c>
      <c r="P799" s="545">
        <v>1.0007733952049498</v>
      </c>
      <c r="Q799" s="532">
        <v>1294</v>
      </c>
    </row>
    <row r="800" spans="1:17" ht="14.4" customHeight="1" x14ac:dyDescent="0.3">
      <c r="A800" s="526" t="s">
        <v>2388</v>
      </c>
      <c r="B800" s="527" t="s">
        <v>1849</v>
      </c>
      <c r="C800" s="527" t="s">
        <v>1832</v>
      </c>
      <c r="D800" s="527" t="s">
        <v>1931</v>
      </c>
      <c r="E800" s="527" t="s">
        <v>1932</v>
      </c>
      <c r="F800" s="531">
        <v>3</v>
      </c>
      <c r="G800" s="531">
        <v>3501</v>
      </c>
      <c r="H800" s="531">
        <v>0.59490229396771455</v>
      </c>
      <c r="I800" s="531">
        <v>1167</v>
      </c>
      <c r="J800" s="531">
        <v>5</v>
      </c>
      <c r="K800" s="531">
        <v>5885</v>
      </c>
      <c r="L800" s="531">
        <v>1</v>
      </c>
      <c r="M800" s="531">
        <v>1177</v>
      </c>
      <c r="N800" s="531">
        <v>5</v>
      </c>
      <c r="O800" s="531">
        <v>5890</v>
      </c>
      <c r="P800" s="545">
        <v>1.0008496176720476</v>
      </c>
      <c r="Q800" s="532">
        <v>1178</v>
      </c>
    </row>
    <row r="801" spans="1:17" ht="14.4" customHeight="1" x14ac:dyDescent="0.3">
      <c r="A801" s="526" t="s">
        <v>2388</v>
      </c>
      <c r="B801" s="527" t="s">
        <v>1849</v>
      </c>
      <c r="C801" s="527" t="s">
        <v>1832</v>
      </c>
      <c r="D801" s="527" t="s">
        <v>1933</v>
      </c>
      <c r="E801" s="527" t="s">
        <v>1934</v>
      </c>
      <c r="F801" s="531"/>
      <c r="G801" s="531"/>
      <c r="H801" s="531"/>
      <c r="I801" s="531"/>
      <c r="J801" s="531">
        <v>3</v>
      </c>
      <c r="K801" s="531">
        <v>15471</v>
      </c>
      <c r="L801" s="531">
        <v>1</v>
      </c>
      <c r="M801" s="531">
        <v>5157</v>
      </c>
      <c r="N801" s="531">
        <v>5</v>
      </c>
      <c r="O801" s="531">
        <v>25785</v>
      </c>
      <c r="P801" s="545">
        <v>1.6666666666666667</v>
      </c>
      <c r="Q801" s="532">
        <v>5157</v>
      </c>
    </row>
    <row r="802" spans="1:17" ht="14.4" customHeight="1" x14ac:dyDescent="0.3">
      <c r="A802" s="526" t="s">
        <v>2388</v>
      </c>
      <c r="B802" s="527" t="s">
        <v>1849</v>
      </c>
      <c r="C802" s="527" t="s">
        <v>1832</v>
      </c>
      <c r="D802" s="527" t="s">
        <v>1937</v>
      </c>
      <c r="E802" s="527" t="s">
        <v>1938</v>
      </c>
      <c r="F802" s="531"/>
      <c r="G802" s="531"/>
      <c r="H802" s="531"/>
      <c r="I802" s="531"/>
      <c r="J802" s="531"/>
      <c r="K802" s="531"/>
      <c r="L802" s="531"/>
      <c r="M802" s="531"/>
      <c r="N802" s="531">
        <v>3</v>
      </c>
      <c r="O802" s="531">
        <v>16860</v>
      </c>
      <c r="P802" s="545"/>
      <c r="Q802" s="532">
        <v>5620</v>
      </c>
    </row>
    <row r="803" spans="1:17" ht="14.4" customHeight="1" x14ac:dyDescent="0.3">
      <c r="A803" s="526" t="s">
        <v>2388</v>
      </c>
      <c r="B803" s="527" t="s">
        <v>1849</v>
      </c>
      <c r="C803" s="527" t="s">
        <v>1832</v>
      </c>
      <c r="D803" s="527" t="s">
        <v>1941</v>
      </c>
      <c r="E803" s="527" t="s">
        <v>1942</v>
      </c>
      <c r="F803" s="531">
        <v>21</v>
      </c>
      <c r="G803" s="531">
        <v>3675</v>
      </c>
      <c r="H803" s="531">
        <v>0.98870056497175141</v>
      </c>
      <c r="I803" s="531">
        <v>175</v>
      </c>
      <c r="J803" s="531">
        <v>21</v>
      </c>
      <c r="K803" s="531">
        <v>3717</v>
      </c>
      <c r="L803" s="531">
        <v>1</v>
      </c>
      <c r="M803" s="531">
        <v>177</v>
      </c>
      <c r="N803" s="531">
        <v>42</v>
      </c>
      <c r="O803" s="531">
        <v>7434</v>
      </c>
      <c r="P803" s="545">
        <v>2</v>
      </c>
      <c r="Q803" s="532">
        <v>177</v>
      </c>
    </row>
    <row r="804" spans="1:17" ht="14.4" customHeight="1" x14ac:dyDescent="0.3">
      <c r="A804" s="526" t="s">
        <v>2388</v>
      </c>
      <c r="B804" s="527" t="s">
        <v>1849</v>
      </c>
      <c r="C804" s="527" t="s">
        <v>1832</v>
      </c>
      <c r="D804" s="527" t="s">
        <v>1943</v>
      </c>
      <c r="E804" s="527" t="s">
        <v>1944</v>
      </c>
      <c r="F804" s="531">
        <v>7</v>
      </c>
      <c r="G804" s="531">
        <v>14007</v>
      </c>
      <c r="H804" s="531">
        <v>0.97705078125</v>
      </c>
      <c r="I804" s="531">
        <v>2001</v>
      </c>
      <c r="J804" s="531">
        <v>7</v>
      </c>
      <c r="K804" s="531">
        <v>14336</v>
      </c>
      <c r="L804" s="531">
        <v>1</v>
      </c>
      <c r="M804" s="531">
        <v>2048</v>
      </c>
      <c r="N804" s="531">
        <v>2</v>
      </c>
      <c r="O804" s="531">
        <v>4098</v>
      </c>
      <c r="P804" s="545">
        <v>0.28585379464285715</v>
      </c>
      <c r="Q804" s="532">
        <v>2049</v>
      </c>
    </row>
    <row r="805" spans="1:17" ht="14.4" customHeight="1" x14ac:dyDescent="0.3">
      <c r="A805" s="526" t="s">
        <v>2388</v>
      </c>
      <c r="B805" s="527" t="s">
        <v>1849</v>
      </c>
      <c r="C805" s="527" t="s">
        <v>1832</v>
      </c>
      <c r="D805" s="527" t="s">
        <v>1949</v>
      </c>
      <c r="E805" s="527" t="s">
        <v>1950</v>
      </c>
      <c r="F805" s="531"/>
      <c r="G805" s="531"/>
      <c r="H805" s="531"/>
      <c r="I805" s="531"/>
      <c r="J805" s="531">
        <v>1</v>
      </c>
      <c r="K805" s="531">
        <v>2736</v>
      </c>
      <c r="L805" s="531">
        <v>1</v>
      </c>
      <c r="M805" s="531">
        <v>2736</v>
      </c>
      <c r="N805" s="531">
        <v>1</v>
      </c>
      <c r="O805" s="531">
        <v>2737</v>
      </c>
      <c r="P805" s="545">
        <v>1.0003654970760234</v>
      </c>
      <c r="Q805" s="532">
        <v>2737</v>
      </c>
    </row>
    <row r="806" spans="1:17" ht="14.4" customHeight="1" x14ac:dyDescent="0.3">
      <c r="A806" s="526" t="s">
        <v>2388</v>
      </c>
      <c r="B806" s="527" t="s">
        <v>1849</v>
      </c>
      <c r="C806" s="527" t="s">
        <v>1832</v>
      </c>
      <c r="D806" s="527" t="s">
        <v>1951</v>
      </c>
      <c r="E806" s="527" t="s">
        <v>1952</v>
      </c>
      <c r="F806" s="531"/>
      <c r="G806" s="531"/>
      <c r="H806" s="531"/>
      <c r="I806" s="531"/>
      <c r="J806" s="531">
        <v>4</v>
      </c>
      <c r="K806" s="531">
        <v>21076</v>
      </c>
      <c r="L806" s="531">
        <v>1</v>
      </c>
      <c r="M806" s="531">
        <v>5269</v>
      </c>
      <c r="N806" s="531">
        <v>4</v>
      </c>
      <c r="O806" s="531">
        <v>21076</v>
      </c>
      <c r="P806" s="545">
        <v>1</v>
      </c>
      <c r="Q806" s="532">
        <v>5269</v>
      </c>
    </row>
    <row r="807" spans="1:17" ht="14.4" customHeight="1" x14ac:dyDescent="0.3">
      <c r="A807" s="526" t="s">
        <v>2388</v>
      </c>
      <c r="B807" s="527" t="s">
        <v>1849</v>
      </c>
      <c r="C807" s="527" t="s">
        <v>1832</v>
      </c>
      <c r="D807" s="527" t="s">
        <v>1959</v>
      </c>
      <c r="E807" s="527" t="s">
        <v>1960</v>
      </c>
      <c r="F807" s="531">
        <v>1</v>
      </c>
      <c r="G807" s="531">
        <v>151</v>
      </c>
      <c r="H807" s="531">
        <v>0.97419354838709682</v>
      </c>
      <c r="I807" s="531">
        <v>151</v>
      </c>
      <c r="J807" s="531">
        <v>1</v>
      </c>
      <c r="K807" s="531">
        <v>155</v>
      </c>
      <c r="L807" s="531">
        <v>1</v>
      </c>
      <c r="M807" s="531">
        <v>155</v>
      </c>
      <c r="N807" s="531"/>
      <c r="O807" s="531"/>
      <c r="P807" s="545"/>
      <c r="Q807" s="532"/>
    </row>
    <row r="808" spans="1:17" ht="14.4" customHeight="1" x14ac:dyDescent="0.3">
      <c r="A808" s="526" t="s">
        <v>2388</v>
      </c>
      <c r="B808" s="527" t="s">
        <v>1849</v>
      </c>
      <c r="C808" s="527" t="s">
        <v>1832</v>
      </c>
      <c r="D808" s="527" t="s">
        <v>1963</v>
      </c>
      <c r="E808" s="527" t="s">
        <v>1964</v>
      </c>
      <c r="F808" s="531">
        <v>20</v>
      </c>
      <c r="G808" s="531">
        <v>4000</v>
      </c>
      <c r="H808" s="531">
        <v>1.9607843137254901</v>
      </c>
      <c r="I808" s="531">
        <v>200</v>
      </c>
      <c r="J808" s="531">
        <v>10</v>
      </c>
      <c r="K808" s="531">
        <v>2040</v>
      </c>
      <c r="L808" s="531">
        <v>1</v>
      </c>
      <c r="M808" s="531">
        <v>204</v>
      </c>
      <c r="N808" s="531">
        <v>5</v>
      </c>
      <c r="O808" s="531">
        <v>1020</v>
      </c>
      <c r="P808" s="545">
        <v>0.5</v>
      </c>
      <c r="Q808" s="532">
        <v>204</v>
      </c>
    </row>
    <row r="809" spans="1:17" ht="14.4" customHeight="1" x14ac:dyDescent="0.3">
      <c r="A809" s="526" t="s">
        <v>2388</v>
      </c>
      <c r="B809" s="527" t="s">
        <v>1849</v>
      </c>
      <c r="C809" s="527" t="s">
        <v>1832</v>
      </c>
      <c r="D809" s="527" t="s">
        <v>1969</v>
      </c>
      <c r="E809" s="527" t="s">
        <v>1970</v>
      </c>
      <c r="F809" s="531"/>
      <c r="G809" s="531"/>
      <c r="H809" s="531"/>
      <c r="I809" s="531"/>
      <c r="J809" s="531">
        <v>2</v>
      </c>
      <c r="K809" s="531">
        <v>326</v>
      </c>
      <c r="L809" s="531">
        <v>1</v>
      </c>
      <c r="M809" s="531">
        <v>163</v>
      </c>
      <c r="N809" s="531">
        <v>1</v>
      </c>
      <c r="O809" s="531">
        <v>163</v>
      </c>
      <c r="P809" s="545">
        <v>0.5</v>
      </c>
      <c r="Q809" s="532">
        <v>163</v>
      </c>
    </row>
    <row r="810" spans="1:17" ht="14.4" customHeight="1" x14ac:dyDescent="0.3">
      <c r="A810" s="526" t="s">
        <v>2388</v>
      </c>
      <c r="B810" s="527" t="s">
        <v>1849</v>
      </c>
      <c r="C810" s="527" t="s">
        <v>1832</v>
      </c>
      <c r="D810" s="527" t="s">
        <v>1973</v>
      </c>
      <c r="E810" s="527" t="s">
        <v>1974</v>
      </c>
      <c r="F810" s="531">
        <v>10</v>
      </c>
      <c r="G810" s="531">
        <v>21230</v>
      </c>
      <c r="H810" s="531">
        <v>2.4640204271123491</v>
      </c>
      <c r="I810" s="531">
        <v>2123</v>
      </c>
      <c r="J810" s="531">
        <v>4</v>
      </c>
      <c r="K810" s="531">
        <v>8616</v>
      </c>
      <c r="L810" s="531">
        <v>1</v>
      </c>
      <c r="M810" s="531">
        <v>2154</v>
      </c>
      <c r="N810" s="531">
        <v>10</v>
      </c>
      <c r="O810" s="531">
        <v>21550</v>
      </c>
      <c r="P810" s="545">
        <v>2.5011606313834727</v>
      </c>
      <c r="Q810" s="532">
        <v>2155</v>
      </c>
    </row>
    <row r="811" spans="1:17" ht="14.4" customHeight="1" x14ac:dyDescent="0.3">
      <c r="A811" s="526" t="s">
        <v>2388</v>
      </c>
      <c r="B811" s="527" t="s">
        <v>1849</v>
      </c>
      <c r="C811" s="527" t="s">
        <v>1832</v>
      </c>
      <c r="D811" s="527" t="s">
        <v>2141</v>
      </c>
      <c r="E811" s="527" t="s">
        <v>2130</v>
      </c>
      <c r="F811" s="531">
        <v>2</v>
      </c>
      <c r="G811" s="531">
        <v>3738</v>
      </c>
      <c r="H811" s="531">
        <v>0.32997881355932202</v>
      </c>
      <c r="I811" s="531">
        <v>1869</v>
      </c>
      <c r="J811" s="531">
        <v>6</v>
      </c>
      <c r="K811" s="531">
        <v>11328</v>
      </c>
      <c r="L811" s="531">
        <v>1</v>
      </c>
      <c r="M811" s="531">
        <v>1888</v>
      </c>
      <c r="N811" s="531">
        <v>12</v>
      </c>
      <c r="O811" s="531">
        <v>22668</v>
      </c>
      <c r="P811" s="545">
        <v>2.0010593220338984</v>
      </c>
      <c r="Q811" s="532">
        <v>1889</v>
      </c>
    </row>
    <row r="812" spans="1:17" ht="14.4" customHeight="1" x14ac:dyDescent="0.3">
      <c r="A812" s="526" t="s">
        <v>2388</v>
      </c>
      <c r="B812" s="527" t="s">
        <v>1849</v>
      </c>
      <c r="C812" s="527" t="s">
        <v>1832</v>
      </c>
      <c r="D812" s="527" t="s">
        <v>2142</v>
      </c>
      <c r="E812" s="527" t="s">
        <v>2143</v>
      </c>
      <c r="F812" s="531"/>
      <c r="G812" s="531"/>
      <c r="H812" s="531"/>
      <c r="I812" s="531"/>
      <c r="J812" s="531"/>
      <c r="K812" s="531"/>
      <c r="L812" s="531"/>
      <c r="M812" s="531"/>
      <c r="N812" s="531">
        <v>1</v>
      </c>
      <c r="O812" s="531">
        <v>9838</v>
      </c>
      <c r="P812" s="545"/>
      <c r="Q812" s="532">
        <v>9838</v>
      </c>
    </row>
    <row r="813" spans="1:17" ht="14.4" customHeight="1" x14ac:dyDescent="0.3">
      <c r="A813" s="526" t="s">
        <v>2388</v>
      </c>
      <c r="B813" s="527" t="s">
        <v>1849</v>
      </c>
      <c r="C813" s="527" t="s">
        <v>1832</v>
      </c>
      <c r="D813" s="527" t="s">
        <v>1981</v>
      </c>
      <c r="E813" s="527" t="s">
        <v>1982</v>
      </c>
      <c r="F813" s="531">
        <v>1</v>
      </c>
      <c r="G813" s="531">
        <v>8399</v>
      </c>
      <c r="H813" s="531">
        <v>0.19858139259959806</v>
      </c>
      <c r="I813" s="531">
        <v>8399</v>
      </c>
      <c r="J813" s="531">
        <v>5</v>
      </c>
      <c r="K813" s="531">
        <v>42295</v>
      </c>
      <c r="L813" s="531">
        <v>1</v>
      </c>
      <c r="M813" s="531">
        <v>8459</v>
      </c>
      <c r="N813" s="531">
        <v>11</v>
      </c>
      <c r="O813" s="531">
        <v>93060</v>
      </c>
      <c r="P813" s="545">
        <v>2.200260078023407</v>
      </c>
      <c r="Q813" s="532">
        <v>8460</v>
      </c>
    </row>
    <row r="814" spans="1:17" ht="14.4" customHeight="1" x14ac:dyDescent="0.3">
      <c r="A814" s="526" t="s">
        <v>2388</v>
      </c>
      <c r="B814" s="527" t="s">
        <v>1849</v>
      </c>
      <c r="C814" s="527" t="s">
        <v>1832</v>
      </c>
      <c r="D814" s="527" t="s">
        <v>1985</v>
      </c>
      <c r="E814" s="527" t="s">
        <v>1986</v>
      </c>
      <c r="F814" s="531">
        <v>1</v>
      </c>
      <c r="G814" s="531">
        <v>2005</v>
      </c>
      <c r="H814" s="531"/>
      <c r="I814" s="531">
        <v>2005</v>
      </c>
      <c r="J814" s="531"/>
      <c r="K814" s="531"/>
      <c r="L814" s="531"/>
      <c r="M814" s="531"/>
      <c r="N814" s="531"/>
      <c r="O814" s="531"/>
      <c r="P814" s="545"/>
      <c r="Q814" s="532"/>
    </row>
    <row r="815" spans="1:17" ht="14.4" customHeight="1" x14ac:dyDescent="0.3">
      <c r="A815" s="526" t="s">
        <v>1823</v>
      </c>
      <c r="B815" s="527" t="s">
        <v>1849</v>
      </c>
      <c r="C815" s="527" t="s">
        <v>1850</v>
      </c>
      <c r="D815" s="527" t="s">
        <v>1997</v>
      </c>
      <c r="E815" s="527" t="s">
        <v>610</v>
      </c>
      <c r="F815" s="531">
        <v>0.09</v>
      </c>
      <c r="G815" s="531">
        <v>444.93</v>
      </c>
      <c r="H815" s="531">
        <v>4.5006069188751772</v>
      </c>
      <c r="I815" s="531">
        <v>4943.666666666667</v>
      </c>
      <c r="J815" s="531">
        <v>0.02</v>
      </c>
      <c r="K815" s="531">
        <v>98.86</v>
      </c>
      <c r="L815" s="531">
        <v>1</v>
      </c>
      <c r="M815" s="531">
        <v>4943</v>
      </c>
      <c r="N815" s="531">
        <v>0.02</v>
      </c>
      <c r="O815" s="531">
        <v>98.87</v>
      </c>
      <c r="P815" s="545">
        <v>1.0001011531458628</v>
      </c>
      <c r="Q815" s="532">
        <v>4943.5</v>
      </c>
    </row>
    <row r="816" spans="1:17" ht="14.4" customHeight="1" x14ac:dyDescent="0.3">
      <c r="A816" s="526" t="s">
        <v>1823</v>
      </c>
      <c r="B816" s="527" t="s">
        <v>1849</v>
      </c>
      <c r="C816" s="527" t="s">
        <v>1850</v>
      </c>
      <c r="D816" s="527" t="s">
        <v>1859</v>
      </c>
      <c r="E816" s="527" t="s">
        <v>610</v>
      </c>
      <c r="F816" s="531">
        <v>0.02</v>
      </c>
      <c r="G816" s="531">
        <v>98.87</v>
      </c>
      <c r="H816" s="531"/>
      <c r="I816" s="531">
        <v>4943.5</v>
      </c>
      <c r="J816" s="531"/>
      <c r="K816" s="531"/>
      <c r="L816" s="531"/>
      <c r="M816" s="531"/>
      <c r="N816" s="531"/>
      <c r="O816" s="531"/>
      <c r="P816" s="545"/>
      <c r="Q816" s="532"/>
    </row>
    <row r="817" spans="1:17" ht="14.4" customHeight="1" x14ac:dyDescent="0.3">
      <c r="A817" s="526" t="s">
        <v>1823</v>
      </c>
      <c r="B817" s="527" t="s">
        <v>1849</v>
      </c>
      <c r="C817" s="527" t="s">
        <v>1850</v>
      </c>
      <c r="D817" s="527" t="s">
        <v>1862</v>
      </c>
      <c r="E817" s="527" t="s">
        <v>584</v>
      </c>
      <c r="F817" s="531">
        <v>0.02</v>
      </c>
      <c r="G817" s="531">
        <v>88.54</v>
      </c>
      <c r="H817" s="531"/>
      <c r="I817" s="531">
        <v>4427</v>
      </c>
      <c r="J817" s="531"/>
      <c r="K817" s="531"/>
      <c r="L817" s="531"/>
      <c r="M817" s="531"/>
      <c r="N817" s="531">
        <v>0.05</v>
      </c>
      <c r="O817" s="531">
        <v>227.38</v>
      </c>
      <c r="P817" s="545"/>
      <c r="Q817" s="532">
        <v>4547.5999999999995</v>
      </c>
    </row>
    <row r="818" spans="1:17" ht="14.4" customHeight="1" x14ac:dyDescent="0.3">
      <c r="A818" s="526" t="s">
        <v>1823</v>
      </c>
      <c r="B818" s="527" t="s">
        <v>1849</v>
      </c>
      <c r="C818" s="527" t="s">
        <v>1850</v>
      </c>
      <c r="D818" s="527" t="s">
        <v>1863</v>
      </c>
      <c r="E818" s="527" t="s">
        <v>584</v>
      </c>
      <c r="F818" s="531">
        <v>0.08</v>
      </c>
      <c r="G818" s="531">
        <v>708.32</v>
      </c>
      <c r="H818" s="531">
        <v>1.0666666666666669</v>
      </c>
      <c r="I818" s="531">
        <v>8854</v>
      </c>
      <c r="J818" s="531">
        <v>7.9999999999999988E-2</v>
      </c>
      <c r="K818" s="531">
        <v>664.05</v>
      </c>
      <c r="L818" s="531">
        <v>1</v>
      </c>
      <c r="M818" s="531">
        <v>8300.625</v>
      </c>
      <c r="N818" s="531">
        <v>6.9999999999999993E-2</v>
      </c>
      <c r="O818" s="531">
        <v>636.66000000000008</v>
      </c>
      <c r="P818" s="545">
        <v>0.95875310594081786</v>
      </c>
      <c r="Q818" s="532">
        <v>9095.1428571428587</v>
      </c>
    </row>
    <row r="819" spans="1:17" ht="14.4" customHeight="1" x14ac:dyDescent="0.3">
      <c r="A819" s="526" t="s">
        <v>1823</v>
      </c>
      <c r="B819" s="527" t="s">
        <v>1849</v>
      </c>
      <c r="C819" s="527" t="s">
        <v>1850</v>
      </c>
      <c r="D819" s="527" t="s">
        <v>1864</v>
      </c>
      <c r="E819" s="527" t="s">
        <v>649</v>
      </c>
      <c r="F819" s="531">
        <v>0.30000000000000004</v>
      </c>
      <c r="G819" s="531">
        <v>584.79</v>
      </c>
      <c r="H819" s="531"/>
      <c r="I819" s="531">
        <v>1949.2999999999995</v>
      </c>
      <c r="J819" s="531"/>
      <c r="K819" s="531"/>
      <c r="L819" s="531"/>
      <c r="M819" s="531"/>
      <c r="N819" s="531">
        <v>0.05</v>
      </c>
      <c r="O819" s="531">
        <v>97.46</v>
      </c>
      <c r="P819" s="545"/>
      <c r="Q819" s="532">
        <v>1949.1999999999998</v>
      </c>
    </row>
    <row r="820" spans="1:17" ht="14.4" customHeight="1" x14ac:dyDescent="0.3">
      <c r="A820" s="526" t="s">
        <v>1823</v>
      </c>
      <c r="B820" s="527" t="s">
        <v>1849</v>
      </c>
      <c r="C820" s="527" t="s">
        <v>1850</v>
      </c>
      <c r="D820" s="527" t="s">
        <v>1865</v>
      </c>
      <c r="E820" s="527" t="s">
        <v>584</v>
      </c>
      <c r="F820" s="531">
        <v>0.25</v>
      </c>
      <c r="G820" s="531">
        <v>442.70000000000005</v>
      </c>
      <c r="H820" s="531"/>
      <c r="I820" s="531">
        <v>1770.8000000000002</v>
      </c>
      <c r="J820" s="531"/>
      <c r="K820" s="531"/>
      <c r="L820" s="531"/>
      <c r="M820" s="531"/>
      <c r="N820" s="531">
        <v>0.84000000000000008</v>
      </c>
      <c r="O820" s="531">
        <v>1527.99</v>
      </c>
      <c r="P820" s="545"/>
      <c r="Q820" s="532">
        <v>1819.0357142857142</v>
      </c>
    </row>
    <row r="821" spans="1:17" ht="14.4" customHeight="1" x14ac:dyDescent="0.3">
      <c r="A821" s="526" t="s">
        <v>1823</v>
      </c>
      <c r="B821" s="527" t="s">
        <v>1849</v>
      </c>
      <c r="C821" s="527" t="s">
        <v>1850</v>
      </c>
      <c r="D821" s="527" t="s">
        <v>1868</v>
      </c>
      <c r="E821" s="527" t="s">
        <v>584</v>
      </c>
      <c r="F821" s="531"/>
      <c r="G821" s="531"/>
      <c r="H821" s="531"/>
      <c r="I821" s="531"/>
      <c r="J821" s="531"/>
      <c r="K821" s="531"/>
      <c r="L821" s="531"/>
      <c r="M821" s="531"/>
      <c r="N821" s="531">
        <v>0.02</v>
      </c>
      <c r="O821" s="531">
        <v>545.71</v>
      </c>
      <c r="P821" s="545"/>
      <c r="Q821" s="532">
        <v>27285.5</v>
      </c>
    </row>
    <row r="822" spans="1:17" ht="14.4" customHeight="1" x14ac:dyDescent="0.3">
      <c r="A822" s="526" t="s">
        <v>1823</v>
      </c>
      <c r="B822" s="527" t="s">
        <v>1849</v>
      </c>
      <c r="C822" s="527" t="s">
        <v>1832</v>
      </c>
      <c r="D822" s="527" t="s">
        <v>1889</v>
      </c>
      <c r="E822" s="527" t="s">
        <v>1890</v>
      </c>
      <c r="F822" s="531"/>
      <c r="G822" s="531"/>
      <c r="H822" s="531"/>
      <c r="I822" s="531"/>
      <c r="J822" s="531">
        <v>1</v>
      </c>
      <c r="K822" s="531">
        <v>37</v>
      </c>
      <c r="L822" s="531">
        <v>1</v>
      </c>
      <c r="M822" s="531">
        <v>37</v>
      </c>
      <c r="N822" s="531"/>
      <c r="O822" s="531"/>
      <c r="P822" s="545"/>
      <c r="Q822" s="532"/>
    </row>
    <row r="823" spans="1:17" ht="14.4" customHeight="1" x14ac:dyDescent="0.3">
      <c r="A823" s="526" t="s">
        <v>1823</v>
      </c>
      <c r="B823" s="527" t="s">
        <v>1849</v>
      </c>
      <c r="C823" s="527" t="s">
        <v>1832</v>
      </c>
      <c r="D823" s="527" t="s">
        <v>1895</v>
      </c>
      <c r="E823" s="527" t="s">
        <v>1896</v>
      </c>
      <c r="F823" s="531"/>
      <c r="G823" s="531"/>
      <c r="H823" s="531"/>
      <c r="I823" s="531"/>
      <c r="J823" s="531"/>
      <c r="K823" s="531"/>
      <c r="L823" s="531"/>
      <c r="M823" s="531"/>
      <c r="N823" s="531">
        <v>1</v>
      </c>
      <c r="O823" s="531">
        <v>187</v>
      </c>
      <c r="P823" s="545"/>
      <c r="Q823" s="532">
        <v>187</v>
      </c>
    </row>
    <row r="824" spans="1:17" ht="14.4" customHeight="1" x14ac:dyDescent="0.3">
      <c r="A824" s="526" t="s">
        <v>1823</v>
      </c>
      <c r="B824" s="527" t="s">
        <v>1849</v>
      </c>
      <c r="C824" s="527" t="s">
        <v>1832</v>
      </c>
      <c r="D824" s="527" t="s">
        <v>1899</v>
      </c>
      <c r="E824" s="527" t="s">
        <v>1900</v>
      </c>
      <c r="F824" s="531">
        <v>10</v>
      </c>
      <c r="G824" s="531">
        <v>2190</v>
      </c>
      <c r="H824" s="531">
        <v>1.2275784753363228</v>
      </c>
      <c r="I824" s="531">
        <v>219</v>
      </c>
      <c r="J824" s="531">
        <v>8</v>
      </c>
      <c r="K824" s="531">
        <v>1784</v>
      </c>
      <c r="L824" s="531">
        <v>1</v>
      </c>
      <c r="M824" s="531">
        <v>223</v>
      </c>
      <c r="N824" s="531">
        <v>27</v>
      </c>
      <c r="O824" s="531">
        <v>6021</v>
      </c>
      <c r="P824" s="545">
        <v>3.375</v>
      </c>
      <c r="Q824" s="532">
        <v>223</v>
      </c>
    </row>
    <row r="825" spans="1:17" ht="14.4" customHeight="1" x14ac:dyDescent="0.3">
      <c r="A825" s="526" t="s">
        <v>1823</v>
      </c>
      <c r="B825" s="527" t="s">
        <v>1849</v>
      </c>
      <c r="C825" s="527" t="s">
        <v>1832</v>
      </c>
      <c r="D825" s="527" t="s">
        <v>1905</v>
      </c>
      <c r="E825" s="527" t="s">
        <v>1906</v>
      </c>
      <c r="F825" s="531">
        <v>18</v>
      </c>
      <c r="G825" s="531">
        <v>3978</v>
      </c>
      <c r="H825" s="531">
        <v>1.36</v>
      </c>
      <c r="I825" s="531">
        <v>221</v>
      </c>
      <c r="J825" s="531">
        <v>13</v>
      </c>
      <c r="K825" s="531">
        <v>2925</v>
      </c>
      <c r="L825" s="531">
        <v>1</v>
      </c>
      <c r="M825" s="531">
        <v>225</v>
      </c>
      <c r="N825" s="531">
        <v>20</v>
      </c>
      <c r="O825" s="531">
        <v>4500</v>
      </c>
      <c r="P825" s="545">
        <v>1.5384615384615385</v>
      </c>
      <c r="Q825" s="532">
        <v>225</v>
      </c>
    </row>
    <row r="826" spans="1:17" ht="14.4" customHeight="1" x14ac:dyDescent="0.3">
      <c r="A826" s="526" t="s">
        <v>1823</v>
      </c>
      <c r="B826" s="527" t="s">
        <v>1849</v>
      </c>
      <c r="C826" s="527" t="s">
        <v>1832</v>
      </c>
      <c r="D826" s="527" t="s">
        <v>2016</v>
      </c>
      <c r="E826" s="527" t="s">
        <v>2017</v>
      </c>
      <c r="F826" s="531"/>
      <c r="G826" s="531"/>
      <c r="H826" s="531"/>
      <c r="I826" s="531"/>
      <c r="J826" s="531">
        <v>2</v>
      </c>
      <c r="K826" s="531">
        <v>920</v>
      </c>
      <c r="L826" s="531">
        <v>1</v>
      </c>
      <c r="M826" s="531">
        <v>460</v>
      </c>
      <c r="N826" s="531"/>
      <c r="O826" s="531"/>
      <c r="P826" s="545"/>
      <c r="Q826" s="532"/>
    </row>
    <row r="827" spans="1:17" ht="14.4" customHeight="1" x14ac:dyDescent="0.3">
      <c r="A827" s="526" t="s">
        <v>1823</v>
      </c>
      <c r="B827" s="527" t="s">
        <v>1849</v>
      </c>
      <c r="C827" s="527" t="s">
        <v>1832</v>
      </c>
      <c r="D827" s="527" t="s">
        <v>1917</v>
      </c>
      <c r="E827" s="527" t="s">
        <v>1918</v>
      </c>
      <c r="F827" s="531"/>
      <c r="G827" s="531"/>
      <c r="H827" s="531"/>
      <c r="I827" s="531"/>
      <c r="J827" s="531"/>
      <c r="K827" s="531"/>
      <c r="L827" s="531"/>
      <c r="M827" s="531"/>
      <c r="N827" s="531">
        <v>1</v>
      </c>
      <c r="O827" s="531">
        <v>265</v>
      </c>
      <c r="P827" s="545"/>
      <c r="Q827" s="532">
        <v>265</v>
      </c>
    </row>
    <row r="828" spans="1:17" ht="14.4" customHeight="1" x14ac:dyDescent="0.3">
      <c r="A828" s="526" t="s">
        <v>1823</v>
      </c>
      <c r="B828" s="527" t="s">
        <v>1849</v>
      </c>
      <c r="C828" s="527" t="s">
        <v>1832</v>
      </c>
      <c r="D828" s="527" t="s">
        <v>1933</v>
      </c>
      <c r="E828" s="527" t="s">
        <v>1934</v>
      </c>
      <c r="F828" s="531">
        <v>3</v>
      </c>
      <c r="G828" s="531">
        <v>15228</v>
      </c>
      <c r="H828" s="531">
        <v>0.59057591623036654</v>
      </c>
      <c r="I828" s="531">
        <v>5076</v>
      </c>
      <c r="J828" s="531">
        <v>5</v>
      </c>
      <c r="K828" s="531">
        <v>25785</v>
      </c>
      <c r="L828" s="531">
        <v>1</v>
      </c>
      <c r="M828" s="531">
        <v>5157</v>
      </c>
      <c r="N828" s="531">
        <v>7</v>
      </c>
      <c r="O828" s="531">
        <v>36099</v>
      </c>
      <c r="P828" s="545">
        <v>1.4</v>
      </c>
      <c r="Q828" s="532">
        <v>5157</v>
      </c>
    </row>
    <row r="829" spans="1:17" ht="14.4" customHeight="1" x14ac:dyDescent="0.3">
      <c r="A829" s="526" t="s">
        <v>1823</v>
      </c>
      <c r="B829" s="527" t="s">
        <v>1849</v>
      </c>
      <c r="C829" s="527" t="s">
        <v>1832</v>
      </c>
      <c r="D829" s="527" t="s">
        <v>1937</v>
      </c>
      <c r="E829" s="527" t="s">
        <v>1938</v>
      </c>
      <c r="F829" s="531"/>
      <c r="G829" s="531"/>
      <c r="H829" s="531"/>
      <c r="I829" s="531"/>
      <c r="J829" s="531">
        <v>1</v>
      </c>
      <c r="K829" s="531">
        <v>5620</v>
      </c>
      <c r="L829" s="531">
        <v>1</v>
      </c>
      <c r="M829" s="531">
        <v>5620</v>
      </c>
      <c r="N829" s="531">
        <v>2</v>
      </c>
      <c r="O829" s="531">
        <v>11240</v>
      </c>
      <c r="P829" s="545">
        <v>2</v>
      </c>
      <c r="Q829" s="532">
        <v>5620</v>
      </c>
    </row>
    <row r="830" spans="1:17" ht="14.4" customHeight="1" x14ac:dyDescent="0.3">
      <c r="A830" s="526" t="s">
        <v>1823</v>
      </c>
      <c r="B830" s="527" t="s">
        <v>1849</v>
      </c>
      <c r="C830" s="527" t="s">
        <v>1832</v>
      </c>
      <c r="D830" s="527" t="s">
        <v>1941</v>
      </c>
      <c r="E830" s="527" t="s">
        <v>1942</v>
      </c>
      <c r="F830" s="531">
        <v>156</v>
      </c>
      <c r="G830" s="531">
        <v>27300</v>
      </c>
      <c r="H830" s="531">
        <v>1.2338983050847459</v>
      </c>
      <c r="I830" s="531">
        <v>175</v>
      </c>
      <c r="J830" s="531">
        <v>125</v>
      </c>
      <c r="K830" s="531">
        <v>22125</v>
      </c>
      <c r="L830" s="531">
        <v>1</v>
      </c>
      <c r="M830" s="531">
        <v>177</v>
      </c>
      <c r="N830" s="531">
        <v>119</v>
      </c>
      <c r="O830" s="531">
        <v>21063</v>
      </c>
      <c r="P830" s="545">
        <v>0.95199999999999996</v>
      </c>
      <c r="Q830" s="532">
        <v>177</v>
      </c>
    </row>
    <row r="831" spans="1:17" ht="14.4" customHeight="1" x14ac:dyDescent="0.3">
      <c r="A831" s="526" t="s">
        <v>1823</v>
      </c>
      <c r="B831" s="527" t="s">
        <v>1849</v>
      </c>
      <c r="C831" s="527" t="s">
        <v>1832</v>
      </c>
      <c r="D831" s="527" t="s">
        <v>1943</v>
      </c>
      <c r="E831" s="527" t="s">
        <v>1944</v>
      </c>
      <c r="F831" s="531"/>
      <c r="G831" s="531"/>
      <c r="H831" s="531"/>
      <c r="I831" s="531"/>
      <c r="J831" s="531">
        <v>1</v>
      </c>
      <c r="K831" s="531">
        <v>2048</v>
      </c>
      <c r="L831" s="531">
        <v>1</v>
      </c>
      <c r="M831" s="531">
        <v>2048</v>
      </c>
      <c r="N831" s="531"/>
      <c r="O831" s="531"/>
      <c r="P831" s="545"/>
      <c r="Q831" s="532"/>
    </row>
    <row r="832" spans="1:17" ht="14.4" customHeight="1" x14ac:dyDescent="0.3">
      <c r="A832" s="526" t="s">
        <v>1823</v>
      </c>
      <c r="B832" s="527" t="s">
        <v>1849</v>
      </c>
      <c r="C832" s="527" t="s">
        <v>1832</v>
      </c>
      <c r="D832" s="527" t="s">
        <v>1949</v>
      </c>
      <c r="E832" s="527" t="s">
        <v>1950</v>
      </c>
      <c r="F832" s="531">
        <v>2</v>
      </c>
      <c r="G832" s="531">
        <v>5392</v>
      </c>
      <c r="H832" s="531">
        <v>0.28153717627401836</v>
      </c>
      <c r="I832" s="531">
        <v>2696</v>
      </c>
      <c r="J832" s="531">
        <v>7</v>
      </c>
      <c r="K832" s="531">
        <v>19152</v>
      </c>
      <c r="L832" s="531">
        <v>1</v>
      </c>
      <c r="M832" s="531">
        <v>2736</v>
      </c>
      <c r="N832" s="531">
        <v>4</v>
      </c>
      <c r="O832" s="531">
        <v>10948</v>
      </c>
      <c r="P832" s="545">
        <v>0.57163742690058483</v>
      </c>
      <c r="Q832" s="532">
        <v>2737</v>
      </c>
    </row>
    <row r="833" spans="1:17" ht="14.4" customHeight="1" x14ac:dyDescent="0.3">
      <c r="A833" s="526" t="s">
        <v>1823</v>
      </c>
      <c r="B833" s="527" t="s">
        <v>1849</v>
      </c>
      <c r="C833" s="527" t="s">
        <v>1832</v>
      </c>
      <c r="D833" s="527" t="s">
        <v>1951</v>
      </c>
      <c r="E833" s="527" t="s">
        <v>1952</v>
      </c>
      <c r="F833" s="531"/>
      <c r="G833" s="531"/>
      <c r="H833" s="531"/>
      <c r="I833" s="531"/>
      <c r="J833" s="531">
        <v>3</v>
      </c>
      <c r="K833" s="531">
        <v>15807</v>
      </c>
      <c r="L833" s="531">
        <v>1</v>
      </c>
      <c r="M833" s="531">
        <v>5269</v>
      </c>
      <c r="N833" s="531"/>
      <c r="O833" s="531"/>
      <c r="P833" s="545"/>
      <c r="Q833" s="532"/>
    </row>
    <row r="834" spans="1:17" ht="14.4" customHeight="1" x14ac:dyDescent="0.3">
      <c r="A834" s="526" t="s">
        <v>1823</v>
      </c>
      <c r="B834" s="527" t="s">
        <v>1849</v>
      </c>
      <c r="C834" s="527" t="s">
        <v>1832</v>
      </c>
      <c r="D834" s="527" t="s">
        <v>1955</v>
      </c>
      <c r="E834" s="527" t="s">
        <v>1956</v>
      </c>
      <c r="F834" s="531">
        <v>8</v>
      </c>
      <c r="G834" s="531">
        <v>5296</v>
      </c>
      <c r="H834" s="531">
        <v>2.619188921859545</v>
      </c>
      <c r="I834" s="531">
        <v>662</v>
      </c>
      <c r="J834" s="531">
        <v>3</v>
      </c>
      <c r="K834" s="531">
        <v>2022</v>
      </c>
      <c r="L834" s="531">
        <v>1</v>
      </c>
      <c r="M834" s="531">
        <v>674</v>
      </c>
      <c r="N834" s="531">
        <v>4</v>
      </c>
      <c r="O834" s="531">
        <v>2700</v>
      </c>
      <c r="P834" s="545">
        <v>1.3353115727002967</v>
      </c>
      <c r="Q834" s="532">
        <v>675</v>
      </c>
    </row>
    <row r="835" spans="1:17" ht="14.4" customHeight="1" x14ac:dyDescent="0.3">
      <c r="A835" s="526" t="s">
        <v>1823</v>
      </c>
      <c r="B835" s="527" t="s">
        <v>1849</v>
      </c>
      <c r="C835" s="527" t="s">
        <v>1832</v>
      </c>
      <c r="D835" s="527" t="s">
        <v>2022</v>
      </c>
      <c r="E835" s="527" t="s">
        <v>2023</v>
      </c>
      <c r="F835" s="531"/>
      <c r="G835" s="531"/>
      <c r="H835" s="531"/>
      <c r="I835" s="531"/>
      <c r="J835" s="531">
        <v>2</v>
      </c>
      <c r="K835" s="531">
        <v>1136</v>
      </c>
      <c r="L835" s="531">
        <v>1</v>
      </c>
      <c r="M835" s="531">
        <v>568</v>
      </c>
      <c r="N835" s="531"/>
      <c r="O835" s="531"/>
      <c r="P835" s="545"/>
      <c r="Q835" s="532"/>
    </row>
    <row r="836" spans="1:17" ht="14.4" customHeight="1" x14ac:dyDescent="0.3">
      <c r="A836" s="526" t="s">
        <v>1823</v>
      </c>
      <c r="B836" s="527" t="s">
        <v>1849</v>
      </c>
      <c r="C836" s="527" t="s">
        <v>1832</v>
      </c>
      <c r="D836" s="527" t="s">
        <v>1959</v>
      </c>
      <c r="E836" s="527" t="s">
        <v>1960</v>
      </c>
      <c r="F836" s="531"/>
      <c r="G836" s="531"/>
      <c r="H836" s="531"/>
      <c r="I836" s="531"/>
      <c r="J836" s="531">
        <v>1</v>
      </c>
      <c r="K836" s="531">
        <v>155</v>
      </c>
      <c r="L836" s="531">
        <v>1</v>
      </c>
      <c r="M836" s="531">
        <v>155</v>
      </c>
      <c r="N836" s="531"/>
      <c r="O836" s="531"/>
      <c r="P836" s="545"/>
      <c r="Q836" s="532"/>
    </row>
    <row r="837" spans="1:17" ht="14.4" customHeight="1" x14ac:dyDescent="0.3">
      <c r="A837" s="526" t="s">
        <v>1823</v>
      </c>
      <c r="B837" s="527" t="s">
        <v>1849</v>
      </c>
      <c r="C837" s="527" t="s">
        <v>1832</v>
      </c>
      <c r="D837" s="527" t="s">
        <v>1963</v>
      </c>
      <c r="E837" s="527" t="s">
        <v>1964</v>
      </c>
      <c r="F837" s="531">
        <v>1</v>
      </c>
      <c r="G837" s="531">
        <v>200</v>
      </c>
      <c r="H837" s="531"/>
      <c r="I837" s="531">
        <v>200</v>
      </c>
      <c r="J837" s="531"/>
      <c r="K837" s="531"/>
      <c r="L837" s="531"/>
      <c r="M837" s="531"/>
      <c r="N837" s="531"/>
      <c r="O837" s="531"/>
      <c r="P837" s="545"/>
      <c r="Q837" s="532"/>
    </row>
    <row r="838" spans="1:17" ht="14.4" customHeight="1" x14ac:dyDescent="0.3">
      <c r="A838" s="526" t="s">
        <v>1823</v>
      </c>
      <c r="B838" s="527" t="s">
        <v>1849</v>
      </c>
      <c r="C838" s="527" t="s">
        <v>1832</v>
      </c>
      <c r="D838" s="527" t="s">
        <v>1973</v>
      </c>
      <c r="E838" s="527" t="s">
        <v>1974</v>
      </c>
      <c r="F838" s="531"/>
      <c r="G838" s="531"/>
      <c r="H838" s="531"/>
      <c r="I838" s="531"/>
      <c r="J838" s="531"/>
      <c r="K838" s="531"/>
      <c r="L838" s="531"/>
      <c r="M838" s="531"/>
      <c r="N838" s="531">
        <v>2</v>
      </c>
      <c r="O838" s="531">
        <v>4310</v>
      </c>
      <c r="P838" s="545"/>
      <c r="Q838" s="532">
        <v>2155</v>
      </c>
    </row>
    <row r="839" spans="1:17" ht="14.4" customHeight="1" x14ac:dyDescent="0.3">
      <c r="A839" s="526" t="s">
        <v>1823</v>
      </c>
      <c r="B839" s="527" t="s">
        <v>1849</v>
      </c>
      <c r="C839" s="527" t="s">
        <v>1832</v>
      </c>
      <c r="D839" s="527" t="s">
        <v>1977</v>
      </c>
      <c r="E839" s="527" t="s">
        <v>1978</v>
      </c>
      <c r="F839" s="531">
        <v>4</v>
      </c>
      <c r="G839" s="531">
        <v>3668</v>
      </c>
      <c r="H839" s="531">
        <v>3.9314040728831725</v>
      </c>
      <c r="I839" s="531">
        <v>917</v>
      </c>
      <c r="J839" s="531">
        <v>1</v>
      </c>
      <c r="K839" s="531">
        <v>933</v>
      </c>
      <c r="L839" s="531">
        <v>1</v>
      </c>
      <c r="M839" s="531">
        <v>933</v>
      </c>
      <c r="N839" s="531">
        <v>4</v>
      </c>
      <c r="O839" s="531">
        <v>3736</v>
      </c>
      <c r="P839" s="545">
        <v>4.004287245444802</v>
      </c>
      <c r="Q839" s="532">
        <v>934</v>
      </c>
    </row>
    <row r="840" spans="1:17" ht="14.4" customHeight="1" x14ac:dyDescent="0.3">
      <c r="A840" s="526" t="s">
        <v>2390</v>
      </c>
      <c r="B840" s="527" t="s">
        <v>1849</v>
      </c>
      <c r="C840" s="527" t="s">
        <v>1850</v>
      </c>
      <c r="D840" s="527" t="s">
        <v>1853</v>
      </c>
      <c r="E840" s="527" t="s">
        <v>664</v>
      </c>
      <c r="F840" s="531">
        <v>0.53</v>
      </c>
      <c r="G840" s="531">
        <v>1354.3</v>
      </c>
      <c r="H840" s="531"/>
      <c r="I840" s="531">
        <v>2555.2830188679245</v>
      </c>
      <c r="J840" s="531"/>
      <c r="K840" s="531"/>
      <c r="L840" s="531"/>
      <c r="M840" s="531"/>
      <c r="N840" s="531"/>
      <c r="O840" s="531"/>
      <c r="P840" s="545"/>
      <c r="Q840" s="532"/>
    </row>
    <row r="841" spans="1:17" ht="14.4" customHeight="1" x14ac:dyDescent="0.3">
      <c r="A841" s="526" t="s">
        <v>2390</v>
      </c>
      <c r="B841" s="527" t="s">
        <v>1849</v>
      </c>
      <c r="C841" s="527" t="s">
        <v>1850</v>
      </c>
      <c r="D841" s="527" t="s">
        <v>1997</v>
      </c>
      <c r="E841" s="527" t="s">
        <v>610</v>
      </c>
      <c r="F841" s="531">
        <v>0.24</v>
      </c>
      <c r="G841" s="531">
        <v>1186.53</v>
      </c>
      <c r="H841" s="531">
        <v>0.42105095066748993</v>
      </c>
      <c r="I841" s="531">
        <v>4943.875</v>
      </c>
      <c r="J841" s="531">
        <v>0.57000000000000006</v>
      </c>
      <c r="K841" s="531">
        <v>2818.02</v>
      </c>
      <c r="L841" s="531">
        <v>1</v>
      </c>
      <c r="M841" s="531">
        <v>4943.894736842105</v>
      </c>
      <c r="N841" s="531">
        <v>0.16</v>
      </c>
      <c r="O841" s="531">
        <v>791.03</v>
      </c>
      <c r="P841" s="545">
        <v>0.28070418236918121</v>
      </c>
      <c r="Q841" s="532">
        <v>4943.9375</v>
      </c>
    </row>
    <row r="842" spans="1:17" ht="14.4" customHeight="1" x14ac:dyDescent="0.3">
      <c r="A842" s="526" t="s">
        <v>2390</v>
      </c>
      <c r="B842" s="527" t="s">
        <v>1849</v>
      </c>
      <c r="C842" s="527" t="s">
        <v>1850</v>
      </c>
      <c r="D842" s="527" t="s">
        <v>1855</v>
      </c>
      <c r="E842" s="527" t="s">
        <v>576</v>
      </c>
      <c r="F842" s="531">
        <v>0.44</v>
      </c>
      <c r="G842" s="531">
        <v>418.58000000000004</v>
      </c>
      <c r="H842" s="531">
        <v>0.15719720441495136</v>
      </c>
      <c r="I842" s="531">
        <v>951.31818181818187</v>
      </c>
      <c r="J842" s="531">
        <v>2.6500000000000004</v>
      </c>
      <c r="K842" s="531">
        <v>2662.77</v>
      </c>
      <c r="L842" s="531">
        <v>1</v>
      </c>
      <c r="M842" s="531">
        <v>1004.8188679245281</v>
      </c>
      <c r="N842" s="531">
        <v>1.0499999999999998</v>
      </c>
      <c r="O842" s="531">
        <v>1055.07</v>
      </c>
      <c r="P842" s="545">
        <v>0.39623024144030461</v>
      </c>
      <c r="Q842" s="532">
        <v>1004.8285714285715</v>
      </c>
    </row>
    <row r="843" spans="1:17" ht="14.4" customHeight="1" x14ac:dyDescent="0.3">
      <c r="A843" s="526" t="s">
        <v>2390</v>
      </c>
      <c r="B843" s="527" t="s">
        <v>1849</v>
      </c>
      <c r="C843" s="527" t="s">
        <v>1850</v>
      </c>
      <c r="D843" s="527" t="s">
        <v>1856</v>
      </c>
      <c r="E843" s="527" t="s">
        <v>610</v>
      </c>
      <c r="F843" s="531">
        <v>0.23</v>
      </c>
      <c r="G843" s="531">
        <v>2274.19</v>
      </c>
      <c r="H843" s="531">
        <v>0.51110791476852613</v>
      </c>
      <c r="I843" s="531">
        <v>9887.782608695652</v>
      </c>
      <c r="J843" s="531">
        <v>0.45</v>
      </c>
      <c r="K843" s="531">
        <v>4449.53</v>
      </c>
      <c r="L843" s="531">
        <v>1</v>
      </c>
      <c r="M843" s="531">
        <v>9887.8444444444431</v>
      </c>
      <c r="N843" s="531">
        <v>0.5</v>
      </c>
      <c r="O843" s="531">
        <v>4943.96</v>
      </c>
      <c r="P843" s="545">
        <v>1.1111196013961027</v>
      </c>
      <c r="Q843" s="532">
        <v>9887.92</v>
      </c>
    </row>
    <row r="844" spans="1:17" ht="14.4" customHeight="1" x14ac:dyDescent="0.3">
      <c r="A844" s="526" t="s">
        <v>2390</v>
      </c>
      <c r="B844" s="527" t="s">
        <v>1849</v>
      </c>
      <c r="C844" s="527" t="s">
        <v>1850</v>
      </c>
      <c r="D844" s="527" t="s">
        <v>1857</v>
      </c>
      <c r="E844" s="527" t="s">
        <v>1858</v>
      </c>
      <c r="F844" s="531"/>
      <c r="G844" s="531"/>
      <c r="H844" s="531"/>
      <c r="I844" s="531"/>
      <c r="J844" s="531">
        <v>0.1</v>
      </c>
      <c r="K844" s="531">
        <v>467.54</v>
      </c>
      <c r="L844" s="531">
        <v>1</v>
      </c>
      <c r="M844" s="531">
        <v>4675.3999999999996</v>
      </c>
      <c r="N844" s="531"/>
      <c r="O844" s="531"/>
      <c r="P844" s="545"/>
      <c r="Q844" s="532"/>
    </row>
    <row r="845" spans="1:17" ht="14.4" customHeight="1" x14ac:dyDescent="0.3">
      <c r="A845" s="526" t="s">
        <v>2390</v>
      </c>
      <c r="B845" s="527" t="s">
        <v>1849</v>
      </c>
      <c r="C845" s="527" t="s">
        <v>1850</v>
      </c>
      <c r="D845" s="527" t="s">
        <v>1859</v>
      </c>
      <c r="E845" s="527" t="s">
        <v>610</v>
      </c>
      <c r="F845" s="531">
        <v>0.03</v>
      </c>
      <c r="G845" s="531">
        <v>123.59</v>
      </c>
      <c r="H845" s="531">
        <v>0.12499115080047331</v>
      </c>
      <c r="I845" s="531">
        <v>4119.666666666667</v>
      </c>
      <c r="J845" s="531">
        <v>0.2</v>
      </c>
      <c r="K845" s="531">
        <v>988.79</v>
      </c>
      <c r="L845" s="531">
        <v>1</v>
      </c>
      <c r="M845" s="531">
        <v>4943.95</v>
      </c>
      <c r="N845" s="531"/>
      <c r="O845" s="531"/>
      <c r="P845" s="545"/>
      <c r="Q845" s="532"/>
    </row>
    <row r="846" spans="1:17" ht="14.4" customHeight="1" x14ac:dyDescent="0.3">
      <c r="A846" s="526" t="s">
        <v>2390</v>
      </c>
      <c r="B846" s="527" t="s">
        <v>1849</v>
      </c>
      <c r="C846" s="527" t="s">
        <v>1850</v>
      </c>
      <c r="D846" s="527" t="s">
        <v>1860</v>
      </c>
      <c r="E846" s="527" t="s">
        <v>571</v>
      </c>
      <c r="F846" s="531">
        <v>9.1999999999999993</v>
      </c>
      <c r="G846" s="531">
        <v>8581.92</v>
      </c>
      <c r="H846" s="531">
        <v>1.0823553745587362</v>
      </c>
      <c r="I846" s="531">
        <v>932.81739130434789</v>
      </c>
      <c r="J846" s="531">
        <v>8.5</v>
      </c>
      <c r="K846" s="531">
        <v>7928.9299999999994</v>
      </c>
      <c r="L846" s="531">
        <v>1</v>
      </c>
      <c r="M846" s="531">
        <v>932.815294117647</v>
      </c>
      <c r="N846" s="531">
        <v>9.4</v>
      </c>
      <c r="O846" s="531">
        <v>7928.5</v>
      </c>
      <c r="P846" s="545">
        <v>0.99994576821841041</v>
      </c>
      <c r="Q846" s="532">
        <v>843.45744680851055</v>
      </c>
    </row>
    <row r="847" spans="1:17" ht="14.4" customHeight="1" x14ac:dyDescent="0.3">
      <c r="A847" s="526" t="s">
        <v>2390</v>
      </c>
      <c r="B847" s="527" t="s">
        <v>1849</v>
      </c>
      <c r="C847" s="527" t="s">
        <v>1850</v>
      </c>
      <c r="D847" s="527" t="s">
        <v>1862</v>
      </c>
      <c r="E847" s="527" t="s">
        <v>584</v>
      </c>
      <c r="F847" s="531">
        <v>0.1</v>
      </c>
      <c r="G847" s="531">
        <v>442.7</v>
      </c>
      <c r="H847" s="531">
        <v>0.16666603920623746</v>
      </c>
      <c r="I847" s="531">
        <v>4427</v>
      </c>
      <c r="J847" s="531">
        <v>0.6</v>
      </c>
      <c r="K847" s="531">
        <v>2656.21</v>
      </c>
      <c r="L847" s="531">
        <v>1</v>
      </c>
      <c r="M847" s="531">
        <v>4427.0166666666673</v>
      </c>
      <c r="N847" s="531">
        <v>0.83000000000000007</v>
      </c>
      <c r="O847" s="531">
        <v>3774.4799999999991</v>
      </c>
      <c r="P847" s="545">
        <v>1.4210021045022792</v>
      </c>
      <c r="Q847" s="532">
        <v>4547.5662650602399</v>
      </c>
    </row>
    <row r="848" spans="1:17" ht="14.4" customHeight="1" x14ac:dyDescent="0.3">
      <c r="A848" s="526" t="s">
        <v>2390</v>
      </c>
      <c r="B848" s="527" t="s">
        <v>1849</v>
      </c>
      <c r="C848" s="527" t="s">
        <v>1850</v>
      </c>
      <c r="D848" s="527" t="s">
        <v>1863</v>
      </c>
      <c r="E848" s="527" t="s">
        <v>584</v>
      </c>
      <c r="F848" s="531">
        <v>0.96000000000000019</v>
      </c>
      <c r="G848" s="531">
        <v>8455.58</v>
      </c>
      <c r="H848" s="531">
        <v>0.68458806898684688</v>
      </c>
      <c r="I848" s="531">
        <v>8807.8958333333321</v>
      </c>
      <c r="J848" s="531">
        <v>1.4000000000000001</v>
      </c>
      <c r="K848" s="531">
        <v>12351.339999999998</v>
      </c>
      <c r="L848" s="531">
        <v>1</v>
      </c>
      <c r="M848" s="531">
        <v>8822.3857142857123</v>
      </c>
      <c r="N848" s="531">
        <v>0.52</v>
      </c>
      <c r="O848" s="531">
        <v>4729.4800000000005</v>
      </c>
      <c r="P848" s="545">
        <v>0.38291229939423588</v>
      </c>
      <c r="Q848" s="532">
        <v>9095.1538461538476</v>
      </c>
    </row>
    <row r="849" spans="1:17" ht="14.4" customHeight="1" x14ac:dyDescent="0.3">
      <c r="A849" s="526" t="s">
        <v>2390</v>
      </c>
      <c r="B849" s="527" t="s">
        <v>1849</v>
      </c>
      <c r="C849" s="527" t="s">
        <v>1850</v>
      </c>
      <c r="D849" s="527" t="s">
        <v>1864</v>
      </c>
      <c r="E849" s="527" t="s">
        <v>649</v>
      </c>
      <c r="F849" s="531">
        <v>0.47</v>
      </c>
      <c r="G849" s="531">
        <v>906.40000000000009</v>
      </c>
      <c r="H849" s="531">
        <v>2.3249371569281281</v>
      </c>
      <c r="I849" s="531">
        <v>1928.5106382978727</v>
      </c>
      <c r="J849" s="531">
        <v>0.2</v>
      </c>
      <c r="K849" s="531">
        <v>389.86</v>
      </c>
      <c r="L849" s="531">
        <v>1</v>
      </c>
      <c r="M849" s="531">
        <v>1949.3</v>
      </c>
      <c r="N849" s="531">
        <v>0.56000000000000005</v>
      </c>
      <c r="O849" s="531">
        <v>1072.1099999999999</v>
      </c>
      <c r="P849" s="545">
        <v>2.7499871748832909</v>
      </c>
      <c r="Q849" s="532">
        <v>1914.4821428571424</v>
      </c>
    </row>
    <row r="850" spans="1:17" ht="14.4" customHeight="1" x14ac:dyDescent="0.3">
      <c r="A850" s="526" t="s">
        <v>2390</v>
      </c>
      <c r="B850" s="527" t="s">
        <v>1849</v>
      </c>
      <c r="C850" s="527" t="s">
        <v>1850</v>
      </c>
      <c r="D850" s="527" t="s">
        <v>1865</v>
      </c>
      <c r="E850" s="527" t="s">
        <v>584</v>
      </c>
      <c r="F850" s="531">
        <v>3.7500000000000004</v>
      </c>
      <c r="G850" s="531">
        <v>6631.64</v>
      </c>
      <c r="H850" s="531">
        <v>0.80537463733706738</v>
      </c>
      <c r="I850" s="531">
        <v>1768.4373333333333</v>
      </c>
      <c r="J850" s="531">
        <v>4.6499999999999995</v>
      </c>
      <c r="K850" s="531">
        <v>8234.23</v>
      </c>
      <c r="L850" s="531">
        <v>1</v>
      </c>
      <c r="M850" s="531">
        <v>1770.8021505376346</v>
      </c>
      <c r="N850" s="531">
        <v>2.67</v>
      </c>
      <c r="O850" s="531">
        <v>4838.6299999999992</v>
      </c>
      <c r="P850" s="545">
        <v>0.58762385796850458</v>
      </c>
      <c r="Q850" s="532">
        <v>1812.2209737827714</v>
      </c>
    </row>
    <row r="851" spans="1:17" ht="14.4" customHeight="1" x14ac:dyDescent="0.3">
      <c r="A851" s="526" t="s">
        <v>2390</v>
      </c>
      <c r="B851" s="527" t="s">
        <v>1849</v>
      </c>
      <c r="C851" s="527" t="s">
        <v>1850</v>
      </c>
      <c r="D851" s="527" t="s">
        <v>1866</v>
      </c>
      <c r="E851" s="527" t="s">
        <v>578</v>
      </c>
      <c r="F851" s="531">
        <v>1.6099999999999999</v>
      </c>
      <c r="G851" s="531">
        <v>764.15</v>
      </c>
      <c r="H851" s="531">
        <v>1.0545236255243984</v>
      </c>
      <c r="I851" s="531">
        <v>474.6273291925466</v>
      </c>
      <c r="J851" s="531">
        <v>1.4000000000000001</v>
      </c>
      <c r="K851" s="531">
        <v>724.64</v>
      </c>
      <c r="L851" s="531">
        <v>1</v>
      </c>
      <c r="M851" s="531">
        <v>517.59999999999991</v>
      </c>
      <c r="N851" s="531">
        <v>0.73000000000000009</v>
      </c>
      <c r="O851" s="531">
        <v>375.26</v>
      </c>
      <c r="P851" s="545">
        <v>0.5178571428571429</v>
      </c>
      <c r="Q851" s="532">
        <v>514.05479452054783</v>
      </c>
    </row>
    <row r="852" spans="1:17" ht="14.4" customHeight="1" x14ac:dyDescent="0.3">
      <c r="A852" s="526" t="s">
        <v>2390</v>
      </c>
      <c r="B852" s="527" t="s">
        <v>1849</v>
      </c>
      <c r="C852" s="527" t="s">
        <v>1850</v>
      </c>
      <c r="D852" s="527" t="s">
        <v>1867</v>
      </c>
      <c r="E852" s="527" t="s">
        <v>580</v>
      </c>
      <c r="F852" s="531">
        <v>0.05</v>
      </c>
      <c r="G852" s="531">
        <v>45.19</v>
      </c>
      <c r="H852" s="531"/>
      <c r="I852" s="531">
        <v>903.8</v>
      </c>
      <c r="J852" s="531"/>
      <c r="K852" s="531"/>
      <c r="L852" s="531"/>
      <c r="M852" s="531"/>
      <c r="N852" s="531"/>
      <c r="O852" s="531"/>
      <c r="P852" s="545"/>
      <c r="Q852" s="532"/>
    </row>
    <row r="853" spans="1:17" ht="14.4" customHeight="1" x14ac:dyDescent="0.3">
      <c r="A853" s="526" t="s">
        <v>2390</v>
      </c>
      <c r="B853" s="527" t="s">
        <v>1849</v>
      </c>
      <c r="C853" s="527" t="s">
        <v>1850</v>
      </c>
      <c r="D853" s="527" t="s">
        <v>1868</v>
      </c>
      <c r="E853" s="527" t="s">
        <v>584</v>
      </c>
      <c r="F853" s="531">
        <v>1.2100000000000002</v>
      </c>
      <c r="G853" s="531">
        <v>42499.4</v>
      </c>
      <c r="H853" s="531">
        <v>4.2857214887092345</v>
      </c>
      <c r="I853" s="531">
        <v>35123.471074380162</v>
      </c>
      <c r="J853" s="531">
        <v>0.28999999999999998</v>
      </c>
      <c r="K853" s="531">
        <v>9916.5099999999984</v>
      </c>
      <c r="L853" s="531">
        <v>1</v>
      </c>
      <c r="M853" s="531">
        <v>34194.862068965514</v>
      </c>
      <c r="N853" s="531">
        <v>0.04</v>
      </c>
      <c r="O853" s="531">
        <v>1236.94</v>
      </c>
      <c r="P853" s="545">
        <v>0.12473541598808455</v>
      </c>
      <c r="Q853" s="532">
        <v>30923.5</v>
      </c>
    </row>
    <row r="854" spans="1:17" ht="14.4" customHeight="1" x14ac:dyDescent="0.3">
      <c r="A854" s="526" t="s">
        <v>2390</v>
      </c>
      <c r="B854" s="527" t="s">
        <v>1849</v>
      </c>
      <c r="C854" s="527" t="s">
        <v>1825</v>
      </c>
      <c r="D854" s="527" t="s">
        <v>2032</v>
      </c>
      <c r="E854" s="527" t="s">
        <v>2033</v>
      </c>
      <c r="F854" s="531"/>
      <c r="G854" s="531"/>
      <c r="H854" s="531"/>
      <c r="I854" s="531"/>
      <c r="J854" s="531">
        <v>1</v>
      </c>
      <c r="K854" s="531">
        <v>972.32</v>
      </c>
      <c r="L854" s="531">
        <v>1</v>
      </c>
      <c r="M854" s="531">
        <v>972.32</v>
      </c>
      <c r="N854" s="531"/>
      <c r="O854" s="531"/>
      <c r="P854" s="545"/>
      <c r="Q854" s="532"/>
    </row>
    <row r="855" spans="1:17" ht="14.4" customHeight="1" x14ac:dyDescent="0.3">
      <c r="A855" s="526" t="s">
        <v>2390</v>
      </c>
      <c r="B855" s="527" t="s">
        <v>1849</v>
      </c>
      <c r="C855" s="527" t="s">
        <v>1825</v>
      </c>
      <c r="D855" s="527" t="s">
        <v>2035</v>
      </c>
      <c r="E855" s="527" t="s">
        <v>2033</v>
      </c>
      <c r="F855" s="531">
        <v>1</v>
      </c>
      <c r="G855" s="531">
        <v>1707.31</v>
      </c>
      <c r="H855" s="531">
        <v>1</v>
      </c>
      <c r="I855" s="531">
        <v>1707.31</v>
      </c>
      <c r="J855" s="531">
        <v>1</v>
      </c>
      <c r="K855" s="531">
        <v>1707.31</v>
      </c>
      <c r="L855" s="531">
        <v>1</v>
      </c>
      <c r="M855" s="531">
        <v>1707.31</v>
      </c>
      <c r="N855" s="531"/>
      <c r="O855" s="531"/>
      <c r="P855" s="545"/>
      <c r="Q855" s="532"/>
    </row>
    <row r="856" spans="1:17" ht="14.4" customHeight="1" x14ac:dyDescent="0.3">
      <c r="A856" s="526" t="s">
        <v>2390</v>
      </c>
      <c r="B856" s="527" t="s">
        <v>1849</v>
      </c>
      <c r="C856" s="527" t="s">
        <v>1825</v>
      </c>
      <c r="D856" s="527" t="s">
        <v>2036</v>
      </c>
      <c r="E856" s="527" t="s">
        <v>2033</v>
      </c>
      <c r="F856" s="531"/>
      <c r="G856" s="531"/>
      <c r="H856" s="531"/>
      <c r="I856" s="531"/>
      <c r="J856" s="531">
        <v>2</v>
      </c>
      <c r="K856" s="531">
        <v>4132.6000000000004</v>
      </c>
      <c r="L856" s="531">
        <v>1</v>
      </c>
      <c r="M856" s="531">
        <v>2066.3000000000002</v>
      </c>
      <c r="N856" s="531">
        <v>1</v>
      </c>
      <c r="O856" s="531">
        <v>2066.3000000000002</v>
      </c>
      <c r="P856" s="545">
        <v>0.5</v>
      </c>
      <c r="Q856" s="532">
        <v>2066.3000000000002</v>
      </c>
    </row>
    <row r="857" spans="1:17" ht="14.4" customHeight="1" x14ac:dyDescent="0.3">
      <c r="A857" s="526" t="s">
        <v>2390</v>
      </c>
      <c r="B857" s="527" t="s">
        <v>1849</v>
      </c>
      <c r="C857" s="527" t="s">
        <v>1825</v>
      </c>
      <c r="D857" s="527" t="s">
        <v>2037</v>
      </c>
      <c r="E857" s="527" t="s">
        <v>2038</v>
      </c>
      <c r="F857" s="531"/>
      <c r="G857" s="531"/>
      <c r="H857" s="531"/>
      <c r="I857" s="531"/>
      <c r="J857" s="531">
        <v>3</v>
      </c>
      <c r="K857" s="531">
        <v>3083.2799999999997</v>
      </c>
      <c r="L857" s="531">
        <v>1</v>
      </c>
      <c r="M857" s="531">
        <v>1027.76</v>
      </c>
      <c r="N857" s="531">
        <v>1</v>
      </c>
      <c r="O857" s="531">
        <v>1027.76</v>
      </c>
      <c r="P857" s="545">
        <v>0.33333333333333337</v>
      </c>
      <c r="Q857" s="532">
        <v>1027.76</v>
      </c>
    </row>
    <row r="858" spans="1:17" ht="14.4" customHeight="1" x14ac:dyDescent="0.3">
      <c r="A858" s="526" t="s">
        <v>2390</v>
      </c>
      <c r="B858" s="527" t="s">
        <v>1849</v>
      </c>
      <c r="C858" s="527" t="s">
        <v>1825</v>
      </c>
      <c r="D858" s="527" t="s">
        <v>2345</v>
      </c>
      <c r="E858" s="527" t="s">
        <v>2346</v>
      </c>
      <c r="F858" s="531"/>
      <c r="G858" s="531"/>
      <c r="H858" s="531"/>
      <c r="I858" s="531"/>
      <c r="J858" s="531">
        <v>1</v>
      </c>
      <c r="K858" s="531">
        <v>17350</v>
      </c>
      <c r="L858" s="531">
        <v>1</v>
      </c>
      <c r="M858" s="531">
        <v>17350</v>
      </c>
      <c r="N858" s="531"/>
      <c r="O858" s="531"/>
      <c r="P858" s="545"/>
      <c r="Q858" s="532"/>
    </row>
    <row r="859" spans="1:17" ht="14.4" customHeight="1" x14ac:dyDescent="0.3">
      <c r="A859" s="526" t="s">
        <v>2390</v>
      </c>
      <c r="B859" s="527" t="s">
        <v>1849</v>
      </c>
      <c r="C859" s="527" t="s">
        <v>1825</v>
      </c>
      <c r="D859" s="527" t="s">
        <v>2391</v>
      </c>
      <c r="E859" s="527" t="s">
        <v>2392</v>
      </c>
      <c r="F859" s="531"/>
      <c r="G859" s="531"/>
      <c r="H859" s="531"/>
      <c r="I859" s="531"/>
      <c r="J859" s="531">
        <v>1</v>
      </c>
      <c r="K859" s="531">
        <v>3314.29</v>
      </c>
      <c r="L859" s="531">
        <v>1</v>
      </c>
      <c r="M859" s="531">
        <v>3314.29</v>
      </c>
      <c r="N859" s="531"/>
      <c r="O859" s="531"/>
      <c r="P859" s="545"/>
      <c r="Q859" s="532"/>
    </row>
    <row r="860" spans="1:17" ht="14.4" customHeight="1" x14ac:dyDescent="0.3">
      <c r="A860" s="526" t="s">
        <v>2390</v>
      </c>
      <c r="B860" s="527" t="s">
        <v>1849</v>
      </c>
      <c r="C860" s="527" t="s">
        <v>1825</v>
      </c>
      <c r="D860" s="527" t="s">
        <v>2347</v>
      </c>
      <c r="E860" s="527" t="s">
        <v>2348</v>
      </c>
      <c r="F860" s="531"/>
      <c r="G860" s="531"/>
      <c r="H860" s="531"/>
      <c r="I860" s="531"/>
      <c r="J860" s="531">
        <v>1</v>
      </c>
      <c r="K860" s="531">
        <v>11772</v>
      </c>
      <c r="L860" s="531">
        <v>1</v>
      </c>
      <c r="M860" s="531">
        <v>11772</v>
      </c>
      <c r="N860" s="531"/>
      <c r="O860" s="531"/>
      <c r="P860" s="545"/>
      <c r="Q860" s="532"/>
    </row>
    <row r="861" spans="1:17" ht="14.4" customHeight="1" x14ac:dyDescent="0.3">
      <c r="A861" s="526" t="s">
        <v>2390</v>
      </c>
      <c r="B861" s="527" t="s">
        <v>1849</v>
      </c>
      <c r="C861" s="527" t="s">
        <v>1825</v>
      </c>
      <c r="D861" s="527" t="s">
        <v>2044</v>
      </c>
      <c r="E861" s="527" t="s">
        <v>2045</v>
      </c>
      <c r="F861" s="531">
        <v>2</v>
      </c>
      <c r="G861" s="531">
        <v>4473</v>
      </c>
      <c r="H861" s="531"/>
      <c r="I861" s="531">
        <v>2236.5</v>
      </c>
      <c r="J861" s="531"/>
      <c r="K861" s="531"/>
      <c r="L861" s="531"/>
      <c r="M861" s="531"/>
      <c r="N861" s="531"/>
      <c r="O861" s="531"/>
      <c r="P861" s="545"/>
      <c r="Q861" s="532"/>
    </row>
    <row r="862" spans="1:17" ht="14.4" customHeight="1" x14ac:dyDescent="0.3">
      <c r="A862" s="526" t="s">
        <v>2390</v>
      </c>
      <c r="B862" s="527" t="s">
        <v>1849</v>
      </c>
      <c r="C862" s="527" t="s">
        <v>1825</v>
      </c>
      <c r="D862" s="527" t="s">
        <v>2185</v>
      </c>
      <c r="E862" s="527" t="s">
        <v>2186</v>
      </c>
      <c r="F862" s="531"/>
      <c r="G862" s="531"/>
      <c r="H862" s="531"/>
      <c r="I862" s="531"/>
      <c r="J862" s="531">
        <v>1</v>
      </c>
      <c r="K862" s="531">
        <v>19196.8</v>
      </c>
      <c r="L862" s="531">
        <v>1</v>
      </c>
      <c r="M862" s="531">
        <v>19196.8</v>
      </c>
      <c r="N862" s="531"/>
      <c r="O862" s="531"/>
      <c r="P862" s="545"/>
      <c r="Q862" s="532"/>
    </row>
    <row r="863" spans="1:17" ht="14.4" customHeight="1" x14ac:dyDescent="0.3">
      <c r="A863" s="526" t="s">
        <v>2390</v>
      </c>
      <c r="B863" s="527" t="s">
        <v>1849</v>
      </c>
      <c r="C863" s="527" t="s">
        <v>1825</v>
      </c>
      <c r="D863" s="527" t="s">
        <v>2064</v>
      </c>
      <c r="E863" s="527" t="s">
        <v>2065</v>
      </c>
      <c r="F863" s="531">
        <v>1</v>
      </c>
      <c r="G863" s="531">
        <v>1497.44</v>
      </c>
      <c r="H863" s="531">
        <v>1</v>
      </c>
      <c r="I863" s="531">
        <v>1497.44</v>
      </c>
      <c r="J863" s="531">
        <v>1</v>
      </c>
      <c r="K863" s="531">
        <v>1497.44</v>
      </c>
      <c r="L863" s="531">
        <v>1</v>
      </c>
      <c r="M863" s="531">
        <v>1497.44</v>
      </c>
      <c r="N863" s="531">
        <v>1</v>
      </c>
      <c r="O863" s="531">
        <v>1497.44</v>
      </c>
      <c r="P863" s="545">
        <v>1</v>
      </c>
      <c r="Q863" s="532">
        <v>1497.44</v>
      </c>
    </row>
    <row r="864" spans="1:17" ht="14.4" customHeight="1" x14ac:dyDescent="0.3">
      <c r="A864" s="526" t="s">
        <v>2390</v>
      </c>
      <c r="B864" s="527" t="s">
        <v>1849</v>
      </c>
      <c r="C864" s="527" t="s">
        <v>1825</v>
      </c>
      <c r="D864" s="527" t="s">
        <v>2070</v>
      </c>
      <c r="E864" s="527" t="s">
        <v>2071</v>
      </c>
      <c r="F864" s="531"/>
      <c r="G864" s="531"/>
      <c r="H864" s="531"/>
      <c r="I864" s="531"/>
      <c r="J864" s="531">
        <v>2</v>
      </c>
      <c r="K864" s="531">
        <v>1662.32</v>
      </c>
      <c r="L864" s="531">
        <v>1</v>
      </c>
      <c r="M864" s="531">
        <v>831.16</v>
      </c>
      <c r="N864" s="531">
        <v>1</v>
      </c>
      <c r="O864" s="531">
        <v>831.16</v>
      </c>
      <c r="P864" s="545">
        <v>0.5</v>
      </c>
      <c r="Q864" s="532">
        <v>831.16</v>
      </c>
    </row>
    <row r="865" spans="1:17" ht="14.4" customHeight="1" x14ac:dyDescent="0.3">
      <c r="A865" s="526" t="s">
        <v>2390</v>
      </c>
      <c r="B865" s="527" t="s">
        <v>1849</v>
      </c>
      <c r="C865" s="527" t="s">
        <v>1825</v>
      </c>
      <c r="D865" s="527" t="s">
        <v>2351</v>
      </c>
      <c r="E865" s="527" t="s">
        <v>2352</v>
      </c>
      <c r="F865" s="531"/>
      <c r="G865" s="531"/>
      <c r="H865" s="531"/>
      <c r="I865" s="531"/>
      <c r="J865" s="531">
        <v>3</v>
      </c>
      <c r="K865" s="531">
        <v>74250</v>
      </c>
      <c r="L865" s="531">
        <v>1</v>
      </c>
      <c r="M865" s="531">
        <v>24750</v>
      </c>
      <c r="N865" s="531"/>
      <c r="O865" s="531"/>
      <c r="P865" s="545"/>
      <c r="Q865" s="532"/>
    </row>
    <row r="866" spans="1:17" ht="14.4" customHeight="1" x14ac:dyDescent="0.3">
      <c r="A866" s="526" t="s">
        <v>2390</v>
      </c>
      <c r="B866" s="527" t="s">
        <v>1849</v>
      </c>
      <c r="C866" s="527" t="s">
        <v>1825</v>
      </c>
      <c r="D866" s="527" t="s">
        <v>2081</v>
      </c>
      <c r="E866" s="527" t="s">
        <v>2082</v>
      </c>
      <c r="F866" s="531"/>
      <c r="G866" s="531"/>
      <c r="H866" s="531"/>
      <c r="I866" s="531"/>
      <c r="J866" s="531">
        <v>1</v>
      </c>
      <c r="K866" s="531">
        <v>359.1</v>
      </c>
      <c r="L866" s="531">
        <v>1</v>
      </c>
      <c r="M866" s="531">
        <v>359.1</v>
      </c>
      <c r="N866" s="531"/>
      <c r="O866" s="531"/>
      <c r="P866" s="545"/>
      <c r="Q866" s="532"/>
    </row>
    <row r="867" spans="1:17" ht="14.4" customHeight="1" x14ac:dyDescent="0.3">
      <c r="A867" s="526" t="s">
        <v>2390</v>
      </c>
      <c r="B867" s="527" t="s">
        <v>1849</v>
      </c>
      <c r="C867" s="527" t="s">
        <v>1825</v>
      </c>
      <c r="D867" s="527" t="s">
        <v>2193</v>
      </c>
      <c r="E867" s="527" t="s">
        <v>2194</v>
      </c>
      <c r="F867" s="531"/>
      <c r="G867" s="531"/>
      <c r="H867" s="531"/>
      <c r="I867" s="531"/>
      <c r="J867" s="531">
        <v>2</v>
      </c>
      <c r="K867" s="531">
        <v>26156</v>
      </c>
      <c r="L867" s="531">
        <v>1</v>
      </c>
      <c r="M867" s="531">
        <v>13078</v>
      </c>
      <c r="N867" s="531">
        <v>1</v>
      </c>
      <c r="O867" s="531">
        <v>13078</v>
      </c>
      <c r="P867" s="545">
        <v>0.5</v>
      </c>
      <c r="Q867" s="532">
        <v>13078</v>
      </c>
    </row>
    <row r="868" spans="1:17" ht="14.4" customHeight="1" x14ac:dyDescent="0.3">
      <c r="A868" s="526" t="s">
        <v>2390</v>
      </c>
      <c r="B868" s="527" t="s">
        <v>1849</v>
      </c>
      <c r="C868" s="527" t="s">
        <v>1825</v>
      </c>
      <c r="D868" s="527" t="s">
        <v>2353</v>
      </c>
      <c r="E868" s="527" t="s">
        <v>2354</v>
      </c>
      <c r="F868" s="531"/>
      <c r="G868" s="531"/>
      <c r="H868" s="531"/>
      <c r="I868" s="531"/>
      <c r="J868" s="531">
        <v>2</v>
      </c>
      <c r="K868" s="531">
        <v>31974</v>
      </c>
      <c r="L868" s="531">
        <v>1</v>
      </c>
      <c r="M868" s="531">
        <v>15987</v>
      </c>
      <c r="N868" s="531"/>
      <c r="O868" s="531"/>
      <c r="P868" s="545"/>
      <c r="Q868" s="532"/>
    </row>
    <row r="869" spans="1:17" ht="14.4" customHeight="1" x14ac:dyDescent="0.3">
      <c r="A869" s="526" t="s">
        <v>2390</v>
      </c>
      <c r="B869" s="527" t="s">
        <v>1849</v>
      </c>
      <c r="C869" s="527" t="s">
        <v>1825</v>
      </c>
      <c r="D869" s="527" t="s">
        <v>2355</v>
      </c>
      <c r="E869" s="527" t="s">
        <v>2356</v>
      </c>
      <c r="F869" s="531"/>
      <c r="G869" s="531"/>
      <c r="H869" s="531"/>
      <c r="I869" s="531"/>
      <c r="J869" s="531">
        <v>3</v>
      </c>
      <c r="K869" s="531">
        <v>104880</v>
      </c>
      <c r="L869" s="531">
        <v>1</v>
      </c>
      <c r="M869" s="531">
        <v>34960</v>
      </c>
      <c r="N869" s="531">
        <v>1</v>
      </c>
      <c r="O869" s="531">
        <v>34960</v>
      </c>
      <c r="P869" s="545">
        <v>0.33333333333333331</v>
      </c>
      <c r="Q869" s="532">
        <v>34960</v>
      </c>
    </row>
    <row r="870" spans="1:17" ht="14.4" customHeight="1" x14ac:dyDescent="0.3">
      <c r="A870" s="526" t="s">
        <v>2390</v>
      </c>
      <c r="B870" s="527" t="s">
        <v>1849</v>
      </c>
      <c r="C870" s="527" t="s">
        <v>1825</v>
      </c>
      <c r="D870" s="527" t="s">
        <v>2085</v>
      </c>
      <c r="E870" s="527" t="s">
        <v>2086</v>
      </c>
      <c r="F870" s="531">
        <v>1</v>
      </c>
      <c r="G870" s="531">
        <v>6587.13</v>
      </c>
      <c r="H870" s="531">
        <v>1</v>
      </c>
      <c r="I870" s="531">
        <v>6587.13</v>
      </c>
      <c r="J870" s="531">
        <v>1</v>
      </c>
      <c r="K870" s="531">
        <v>6587.13</v>
      </c>
      <c r="L870" s="531">
        <v>1</v>
      </c>
      <c r="M870" s="531">
        <v>6587.13</v>
      </c>
      <c r="N870" s="531"/>
      <c r="O870" s="531"/>
      <c r="P870" s="545"/>
      <c r="Q870" s="532"/>
    </row>
    <row r="871" spans="1:17" ht="14.4" customHeight="1" x14ac:dyDescent="0.3">
      <c r="A871" s="526" t="s">
        <v>2390</v>
      </c>
      <c r="B871" s="527" t="s">
        <v>1849</v>
      </c>
      <c r="C871" s="527" t="s">
        <v>1825</v>
      </c>
      <c r="D871" s="527" t="s">
        <v>1879</v>
      </c>
      <c r="E871" s="527" t="s">
        <v>1880</v>
      </c>
      <c r="F871" s="531">
        <v>1</v>
      </c>
      <c r="G871" s="531">
        <v>1841.62</v>
      </c>
      <c r="H871" s="531"/>
      <c r="I871" s="531">
        <v>1841.62</v>
      </c>
      <c r="J871" s="531"/>
      <c r="K871" s="531"/>
      <c r="L871" s="531"/>
      <c r="M871" s="531"/>
      <c r="N871" s="531"/>
      <c r="O871" s="531"/>
      <c r="P871" s="545"/>
      <c r="Q871" s="532"/>
    </row>
    <row r="872" spans="1:17" ht="14.4" customHeight="1" x14ac:dyDescent="0.3">
      <c r="A872" s="526" t="s">
        <v>2390</v>
      </c>
      <c r="B872" s="527" t="s">
        <v>1849</v>
      </c>
      <c r="C872" s="527" t="s">
        <v>1825</v>
      </c>
      <c r="D872" s="527" t="s">
        <v>2095</v>
      </c>
      <c r="E872" s="527" t="s">
        <v>2096</v>
      </c>
      <c r="F872" s="531"/>
      <c r="G872" s="531"/>
      <c r="H872" s="531"/>
      <c r="I872" s="531"/>
      <c r="J872" s="531">
        <v>3</v>
      </c>
      <c r="K872" s="531">
        <v>13080</v>
      </c>
      <c r="L872" s="531">
        <v>1</v>
      </c>
      <c r="M872" s="531">
        <v>4360</v>
      </c>
      <c r="N872" s="531">
        <v>1</v>
      </c>
      <c r="O872" s="531">
        <v>4360</v>
      </c>
      <c r="P872" s="545">
        <v>0.33333333333333331</v>
      </c>
      <c r="Q872" s="532">
        <v>4360</v>
      </c>
    </row>
    <row r="873" spans="1:17" ht="14.4" customHeight="1" x14ac:dyDescent="0.3">
      <c r="A873" s="526" t="s">
        <v>2390</v>
      </c>
      <c r="B873" s="527" t="s">
        <v>1849</v>
      </c>
      <c r="C873" s="527" t="s">
        <v>1825</v>
      </c>
      <c r="D873" s="527" t="s">
        <v>2099</v>
      </c>
      <c r="E873" s="527" t="s">
        <v>2100</v>
      </c>
      <c r="F873" s="531"/>
      <c r="G873" s="531"/>
      <c r="H873" s="531"/>
      <c r="I873" s="531"/>
      <c r="J873" s="531"/>
      <c r="K873" s="531"/>
      <c r="L873" s="531"/>
      <c r="M873" s="531"/>
      <c r="N873" s="531">
        <v>1</v>
      </c>
      <c r="O873" s="531">
        <v>380.86</v>
      </c>
      <c r="P873" s="545"/>
      <c r="Q873" s="532">
        <v>380.86</v>
      </c>
    </row>
    <row r="874" spans="1:17" ht="14.4" customHeight="1" x14ac:dyDescent="0.3">
      <c r="A874" s="526" t="s">
        <v>2390</v>
      </c>
      <c r="B874" s="527" t="s">
        <v>1849</v>
      </c>
      <c r="C874" s="527" t="s">
        <v>1825</v>
      </c>
      <c r="D874" s="527" t="s">
        <v>2363</v>
      </c>
      <c r="E874" s="527" t="s">
        <v>2364</v>
      </c>
      <c r="F874" s="531"/>
      <c r="G874" s="531"/>
      <c r="H874" s="531"/>
      <c r="I874" s="531"/>
      <c r="J874" s="531"/>
      <c r="K874" s="531"/>
      <c r="L874" s="531"/>
      <c r="M874" s="531"/>
      <c r="N874" s="531">
        <v>1</v>
      </c>
      <c r="O874" s="531">
        <v>21368</v>
      </c>
      <c r="P874" s="545"/>
      <c r="Q874" s="532">
        <v>21368</v>
      </c>
    </row>
    <row r="875" spans="1:17" ht="14.4" customHeight="1" x14ac:dyDescent="0.3">
      <c r="A875" s="526" t="s">
        <v>2390</v>
      </c>
      <c r="B875" s="527" t="s">
        <v>1849</v>
      </c>
      <c r="C875" s="527" t="s">
        <v>1825</v>
      </c>
      <c r="D875" s="527" t="s">
        <v>2373</v>
      </c>
      <c r="E875" s="527" t="s">
        <v>2374</v>
      </c>
      <c r="F875" s="531"/>
      <c r="G875" s="531"/>
      <c r="H875" s="531"/>
      <c r="I875" s="531"/>
      <c r="J875" s="531"/>
      <c r="K875" s="531"/>
      <c r="L875" s="531"/>
      <c r="M875" s="531"/>
      <c r="N875" s="531">
        <v>1</v>
      </c>
      <c r="O875" s="531">
        <v>7840.8</v>
      </c>
      <c r="P875" s="545"/>
      <c r="Q875" s="532">
        <v>7840.8</v>
      </c>
    </row>
    <row r="876" spans="1:17" ht="14.4" customHeight="1" x14ac:dyDescent="0.3">
      <c r="A876" s="526" t="s">
        <v>2390</v>
      </c>
      <c r="B876" s="527" t="s">
        <v>1849</v>
      </c>
      <c r="C876" s="527" t="s">
        <v>1832</v>
      </c>
      <c r="D876" s="527" t="s">
        <v>1889</v>
      </c>
      <c r="E876" s="527" t="s">
        <v>1890</v>
      </c>
      <c r="F876" s="531"/>
      <c r="G876" s="531"/>
      <c r="H876" s="531"/>
      <c r="I876" s="531"/>
      <c r="J876" s="531"/>
      <c r="K876" s="531"/>
      <c r="L876" s="531"/>
      <c r="M876" s="531"/>
      <c r="N876" s="531">
        <v>1</v>
      </c>
      <c r="O876" s="531">
        <v>37</v>
      </c>
      <c r="P876" s="545"/>
      <c r="Q876" s="532">
        <v>37</v>
      </c>
    </row>
    <row r="877" spans="1:17" ht="14.4" customHeight="1" x14ac:dyDescent="0.3">
      <c r="A877" s="526" t="s">
        <v>2390</v>
      </c>
      <c r="B877" s="527" t="s">
        <v>1849</v>
      </c>
      <c r="C877" s="527" t="s">
        <v>1832</v>
      </c>
      <c r="D877" s="527" t="s">
        <v>1891</v>
      </c>
      <c r="E877" s="527" t="s">
        <v>1892</v>
      </c>
      <c r="F877" s="531">
        <v>26</v>
      </c>
      <c r="G877" s="531">
        <v>5382</v>
      </c>
      <c r="H877" s="531">
        <v>1.403755868544601</v>
      </c>
      <c r="I877" s="531">
        <v>207</v>
      </c>
      <c r="J877" s="531">
        <v>18</v>
      </c>
      <c r="K877" s="531">
        <v>3834</v>
      </c>
      <c r="L877" s="531">
        <v>1</v>
      </c>
      <c r="M877" s="531">
        <v>213</v>
      </c>
      <c r="N877" s="531">
        <v>15</v>
      </c>
      <c r="O877" s="531">
        <v>3195</v>
      </c>
      <c r="P877" s="545">
        <v>0.83333333333333337</v>
      </c>
      <c r="Q877" s="532">
        <v>213</v>
      </c>
    </row>
    <row r="878" spans="1:17" ht="14.4" customHeight="1" x14ac:dyDescent="0.3">
      <c r="A878" s="526" t="s">
        <v>2390</v>
      </c>
      <c r="B878" s="527" t="s">
        <v>1849</v>
      </c>
      <c r="C878" s="527" t="s">
        <v>1832</v>
      </c>
      <c r="D878" s="527" t="s">
        <v>1893</v>
      </c>
      <c r="E878" s="527" t="s">
        <v>1894</v>
      </c>
      <c r="F878" s="531">
        <v>36</v>
      </c>
      <c r="G878" s="531">
        <v>5436</v>
      </c>
      <c r="H878" s="531">
        <v>0.83502304147465434</v>
      </c>
      <c r="I878" s="531">
        <v>151</v>
      </c>
      <c r="J878" s="531">
        <v>42</v>
      </c>
      <c r="K878" s="531">
        <v>6510</v>
      </c>
      <c r="L878" s="531">
        <v>1</v>
      </c>
      <c r="M878" s="531">
        <v>155</v>
      </c>
      <c r="N878" s="531">
        <v>28</v>
      </c>
      <c r="O878" s="531">
        <v>4340</v>
      </c>
      <c r="P878" s="545">
        <v>0.66666666666666663</v>
      </c>
      <c r="Q878" s="532">
        <v>155</v>
      </c>
    </row>
    <row r="879" spans="1:17" ht="14.4" customHeight="1" x14ac:dyDescent="0.3">
      <c r="A879" s="526" t="s">
        <v>2390</v>
      </c>
      <c r="B879" s="527" t="s">
        <v>1849</v>
      </c>
      <c r="C879" s="527" t="s">
        <v>1832</v>
      </c>
      <c r="D879" s="527" t="s">
        <v>1895</v>
      </c>
      <c r="E879" s="527" t="s">
        <v>1896</v>
      </c>
      <c r="F879" s="531">
        <v>13</v>
      </c>
      <c r="G879" s="531">
        <v>2379</v>
      </c>
      <c r="H879" s="531">
        <v>0.70677361853832443</v>
      </c>
      <c r="I879" s="531">
        <v>183</v>
      </c>
      <c r="J879" s="531">
        <v>18</v>
      </c>
      <c r="K879" s="531">
        <v>3366</v>
      </c>
      <c r="L879" s="531">
        <v>1</v>
      </c>
      <c r="M879" s="531">
        <v>187</v>
      </c>
      <c r="N879" s="531">
        <v>16</v>
      </c>
      <c r="O879" s="531">
        <v>2992</v>
      </c>
      <c r="P879" s="545">
        <v>0.88888888888888884</v>
      </c>
      <c r="Q879" s="532">
        <v>187</v>
      </c>
    </row>
    <row r="880" spans="1:17" ht="14.4" customHeight="1" x14ac:dyDescent="0.3">
      <c r="A880" s="526" t="s">
        <v>2390</v>
      </c>
      <c r="B880" s="527" t="s">
        <v>1849</v>
      </c>
      <c r="C880" s="527" t="s">
        <v>1832</v>
      </c>
      <c r="D880" s="527" t="s">
        <v>1897</v>
      </c>
      <c r="E880" s="527" t="s">
        <v>1898</v>
      </c>
      <c r="F880" s="531">
        <v>16</v>
      </c>
      <c r="G880" s="531">
        <v>2000</v>
      </c>
      <c r="H880" s="531">
        <v>0.71022727272727271</v>
      </c>
      <c r="I880" s="531">
        <v>125</v>
      </c>
      <c r="J880" s="531">
        <v>22</v>
      </c>
      <c r="K880" s="531">
        <v>2816</v>
      </c>
      <c r="L880" s="531">
        <v>1</v>
      </c>
      <c r="M880" s="531">
        <v>128</v>
      </c>
      <c r="N880" s="531">
        <v>11</v>
      </c>
      <c r="O880" s="531">
        <v>1408</v>
      </c>
      <c r="P880" s="545">
        <v>0.5</v>
      </c>
      <c r="Q880" s="532">
        <v>128</v>
      </c>
    </row>
    <row r="881" spans="1:17" ht="14.4" customHeight="1" x14ac:dyDescent="0.3">
      <c r="A881" s="526" t="s">
        <v>2390</v>
      </c>
      <c r="B881" s="527" t="s">
        <v>1849</v>
      </c>
      <c r="C881" s="527" t="s">
        <v>1832</v>
      </c>
      <c r="D881" s="527" t="s">
        <v>1899</v>
      </c>
      <c r="E881" s="527" t="s">
        <v>1900</v>
      </c>
      <c r="F881" s="531">
        <v>131</v>
      </c>
      <c r="G881" s="531">
        <v>28689</v>
      </c>
      <c r="H881" s="531">
        <v>1.2370213866850639</v>
      </c>
      <c r="I881" s="531">
        <v>219</v>
      </c>
      <c r="J881" s="531">
        <v>104</v>
      </c>
      <c r="K881" s="531">
        <v>23192</v>
      </c>
      <c r="L881" s="531">
        <v>1</v>
      </c>
      <c r="M881" s="531">
        <v>223</v>
      </c>
      <c r="N881" s="531">
        <v>149</v>
      </c>
      <c r="O881" s="531">
        <v>33227</v>
      </c>
      <c r="P881" s="545">
        <v>1.4326923076923077</v>
      </c>
      <c r="Q881" s="532">
        <v>223</v>
      </c>
    </row>
    <row r="882" spans="1:17" ht="14.4" customHeight="1" x14ac:dyDescent="0.3">
      <c r="A882" s="526" t="s">
        <v>2390</v>
      </c>
      <c r="B882" s="527" t="s">
        <v>1849</v>
      </c>
      <c r="C882" s="527" t="s">
        <v>1832</v>
      </c>
      <c r="D882" s="527" t="s">
        <v>1901</v>
      </c>
      <c r="E882" s="527" t="s">
        <v>1902</v>
      </c>
      <c r="F882" s="531">
        <v>3</v>
      </c>
      <c r="G882" s="531">
        <v>657</v>
      </c>
      <c r="H882" s="531">
        <v>1.4730941704035874</v>
      </c>
      <c r="I882" s="531">
        <v>219</v>
      </c>
      <c r="J882" s="531">
        <v>2</v>
      </c>
      <c r="K882" s="531">
        <v>446</v>
      </c>
      <c r="L882" s="531">
        <v>1</v>
      </c>
      <c r="M882" s="531">
        <v>223</v>
      </c>
      <c r="N882" s="531">
        <v>3</v>
      </c>
      <c r="O882" s="531">
        <v>669</v>
      </c>
      <c r="P882" s="545">
        <v>1.5</v>
      </c>
      <c r="Q882" s="532">
        <v>223</v>
      </c>
    </row>
    <row r="883" spans="1:17" ht="14.4" customHeight="1" x14ac:dyDescent="0.3">
      <c r="A883" s="526" t="s">
        <v>2390</v>
      </c>
      <c r="B883" s="527" t="s">
        <v>1849</v>
      </c>
      <c r="C883" s="527" t="s">
        <v>1832</v>
      </c>
      <c r="D883" s="527" t="s">
        <v>1905</v>
      </c>
      <c r="E883" s="527" t="s">
        <v>1906</v>
      </c>
      <c r="F883" s="531">
        <v>65</v>
      </c>
      <c r="G883" s="531">
        <v>14365</v>
      </c>
      <c r="H883" s="531">
        <v>1.0134038800705467</v>
      </c>
      <c r="I883" s="531">
        <v>221</v>
      </c>
      <c r="J883" s="531">
        <v>63</v>
      </c>
      <c r="K883" s="531">
        <v>14175</v>
      </c>
      <c r="L883" s="531">
        <v>1</v>
      </c>
      <c r="M883" s="531">
        <v>225</v>
      </c>
      <c r="N883" s="531">
        <v>74</v>
      </c>
      <c r="O883" s="531">
        <v>16650</v>
      </c>
      <c r="P883" s="545">
        <v>1.1746031746031746</v>
      </c>
      <c r="Q883" s="532">
        <v>225</v>
      </c>
    </row>
    <row r="884" spans="1:17" ht="14.4" customHeight="1" x14ac:dyDescent="0.3">
      <c r="A884" s="526" t="s">
        <v>2390</v>
      </c>
      <c r="B884" s="527" t="s">
        <v>1849</v>
      </c>
      <c r="C884" s="527" t="s">
        <v>1832</v>
      </c>
      <c r="D884" s="527" t="s">
        <v>1907</v>
      </c>
      <c r="E884" s="527" t="s">
        <v>1908</v>
      </c>
      <c r="F884" s="531">
        <v>5</v>
      </c>
      <c r="G884" s="531">
        <v>3065</v>
      </c>
      <c r="H884" s="531">
        <v>0.61299999999999999</v>
      </c>
      <c r="I884" s="531">
        <v>613</v>
      </c>
      <c r="J884" s="531">
        <v>8</v>
      </c>
      <c r="K884" s="531">
        <v>5000</v>
      </c>
      <c r="L884" s="531">
        <v>1</v>
      </c>
      <c r="M884" s="531">
        <v>625</v>
      </c>
      <c r="N884" s="531"/>
      <c r="O884" s="531"/>
      <c r="P884" s="545"/>
      <c r="Q884" s="532"/>
    </row>
    <row r="885" spans="1:17" ht="14.4" customHeight="1" x14ac:dyDescent="0.3">
      <c r="A885" s="526" t="s">
        <v>2390</v>
      </c>
      <c r="B885" s="527" t="s">
        <v>1849</v>
      </c>
      <c r="C885" s="527" t="s">
        <v>1832</v>
      </c>
      <c r="D885" s="527" t="s">
        <v>1911</v>
      </c>
      <c r="E885" s="527" t="s">
        <v>1912</v>
      </c>
      <c r="F885" s="531">
        <v>1</v>
      </c>
      <c r="G885" s="531">
        <v>1026</v>
      </c>
      <c r="H885" s="531"/>
      <c r="I885" s="531">
        <v>1026</v>
      </c>
      <c r="J885" s="531"/>
      <c r="K885" s="531"/>
      <c r="L885" s="531"/>
      <c r="M885" s="531"/>
      <c r="N885" s="531"/>
      <c r="O885" s="531"/>
      <c r="P885" s="545"/>
      <c r="Q885" s="532"/>
    </row>
    <row r="886" spans="1:17" ht="14.4" customHeight="1" x14ac:dyDescent="0.3">
      <c r="A886" s="526" t="s">
        <v>2390</v>
      </c>
      <c r="B886" s="527" t="s">
        <v>1849</v>
      </c>
      <c r="C886" s="527" t="s">
        <v>1832</v>
      </c>
      <c r="D886" s="527" t="s">
        <v>2016</v>
      </c>
      <c r="E886" s="527" t="s">
        <v>2017</v>
      </c>
      <c r="F886" s="531">
        <v>8</v>
      </c>
      <c r="G886" s="531">
        <v>3616</v>
      </c>
      <c r="H886" s="531">
        <v>0.9826086956521739</v>
      </c>
      <c r="I886" s="531">
        <v>452</v>
      </c>
      <c r="J886" s="531">
        <v>8</v>
      </c>
      <c r="K886" s="531">
        <v>3680</v>
      </c>
      <c r="L886" s="531">
        <v>1</v>
      </c>
      <c r="M886" s="531">
        <v>460</v>
      </c>
      <c r="N886" s="531">
        <v>11</v>
      </c>
      <c r="O886" s="531">
        <v>5060</v>
      </c>
      <c r="P886" s="545">
        <v>1.375</v>
      </c>
      <c r="Q886" s="532">
        <v>460</v>
      </c>
    </row>
    <row r="887" spans="1:17" ht="14.4" customHeight="1" x14ac:dyDescent="0.3">
      <c r="A887" s="526" t="s">
        <v>2390</v>
      </c>
      <c r="B887" s="527" t="s">
        <v>1849</v>
      </c>
      <c r="C887" s="527" t="s">
        <v>1832</v>
      </c>
      <c r="D887" s="527" t="s">
        <v>1913</v>
      </c>
      <c r="E887" s="527" t="s">
        <v>1914</v>
      </c>
      <c r="F887" s="531"/>
      <c r="G887" s="531"/>
      <c r="H887" s="531"/>
      <c r="I887" s="531"/>
      <c r="J887" s="531"/>
      <c r="K887" s="531"/>
      <c r="L887" s="531"/>
      <c r="M887" s="531"/>
      <c r="N887" s="531">
        <v>1</v>
      </c>
      <c r="O887" s="531">
        <v>1136</v>
      </c>
      <c r="P887" s="545"/>
      <c r="Q887" s="532">
        <v>1136</v>
      </c>
    </row>
    <row r="888" spans="1:17" ht="14.4" customHeight="1" x14ac:dyDescent="0.3">
      <c r="A888" s="526" t="s">
        <v>2390</v>
      </c>
      <c r="B888" s="527" t="s">
        <v>1849</v>
      </c>
      <c r="C888" s="527" t="s">
        <v>1832</v>
      </c>
      <c r="D888" s="527" t="s">
        <v>1917</v>
      </c>
      <c r="E888" s="527" t="s">
        <v>1918</v>
      </c>
      <c r="F888" s="531">
        <v>19</v>
      </c>
      <c r="G888" s="531">
        <v>4921</v>
      </c>
      <c r="H888" s="531">
        <v>2.0633123689727464</v>
      </c>
      <c r="I888" s="531">
        <v>259</v>
      </c>
      <c r="J888" s="531">
        <v>9</v>
      </c>
      <c r="K888" s="531">
        <v>2385</v>
      </c>
      <c r="L888" s="531">
        <v>1</v>
      </c>
      <c r="M888" s="531">
        <v>265</v>
      </c>
      <c r="N888" s="531">
        <v>12</v>
      </c>
      <c r="O888" s="531">
        <v>3180</v>
      </c>
      <c r="P888" s="545">
        <v>1.3333333333333333</v>
      </c>
      <c r="Q888" s="532">
        <v>265</v>
      </c>
    </row>
    <row r="889" spans="1:17" ht="14.4" customHeight="1" x14ac:dyDescent="0.3">
      <c r="A889" s="526" t="s">
        <v>2390</v>
      </c>
      <c r="B889" s="527" t="s">
        <v>1849</v>
      </c>
      <c r="C889" s="527" t="s">
        <v>1832</v>
      </c>
      <c r="D889" s="527" t="s">
        <v>1919</v>
      </c>
      <c r="E889" s="527" t="s">
        <v>1920</v>
      </c>
      <c r="F889" s="531">
        <v>3</v>
      </c>
      <c r="G889" s="531">
        <v>990</v>
      </c>
      <c r="H889" s="531">
        <v>1.4183381088825215</v>
      </c>
      <c r="I889" s="531">
        <v>330</v>
      </c>
      <c r="J889" s="531">
        <v>2</v>
      </c>
      <c r="K889" s="531">
        <v>698</v>
      </c>
      <c r="L889" s="531">
        <v>1</v>
      </c>
      <c r="M889" s="531">
        <v>349</v>
      </c>
      <c r="N889" s="531"/>
      <c r="O889" s="531"/>
      <c r="P889" s="545"/>
      <c r="Q889" s="532"/>
    </row>
    <row r="890" spans="1:17" ht="14.4" customHeight="1" x14ac:dyDescent="0.3">
      <c r="A890" s="526" t="s">
        <v>2390</v>
      </c>
      <c r="B890" s="527" t="s">
        <v>1849</v>
      </c>
      <c r="C890" s="527" t="s">
        <v>1832</v>
      </c>
      <c r="D890" s="527" t="s">
        <v>2121</v>
      </c>
      <c r="E890" s="527" t="s">
        <v>2122</v>
      </c>
      <c r="F890" s="531">
        <v>3</v>
      </c>
      <c r="G890" s="531">
        <v>12417</v>
      </c>
      <c r="H890" s="531">
        <v>0.99399615754082615</v>
      </c>
      <c r="I890" s="531">
        <v>4139</v>
      </c>
      <c r="J890" s="531">
        <v>3</v>
      </c>
      <c r="K890" s="531">
        <v>12492</v>
      </c>
      <c r="L890" s="531">
        <v>1</v>
      </c>
      <c r="M890" s="531">
        <v>4164</v>
      </c>
      <c r="N890" s="531">
        <v>1</v>
      </c>
      <c r="O890" s="531">
        <v>4164</v>
      </c>
      <c r="P890" s="545">
        <v>0.33333333333333331</v>
      </c>
      <c r="Q890" s="532">
        <v>4164</v>
      </c>
    </row>
    <row r="891" spans="1:17" ht="14.4" customHeight="1" x14ac:dyDescent="0.3">
      <c r="A891" s="526" t="s">
        <v>2390</v>
      </c>
      <c r="B891" s="527" t="s">
        <v>1849</v>
      </c>
      <c r="C891" s="527" t="s">
        <v>1832</v>
      </c>
      <c r="D891" s="527" t="s">
        <v>2129</v>
      </c>
      <c r="E891" s="527" t="s">
        <v>2130</v>
      </c>
      <c r="F891" s="531">
        <v>1</v>
      </c>
      <c r="G891" s="531">
        <v>3824</v>
      </c>
      <c r="H891" s="531">
        <v>0.24766839378238342</v>
      </c>
      <c r="I891" s="531">
        <v>3824</v>
      </c>
      <c r="J891" s="531">
        <v>4</v>
      </c>
      <c r="K891" s="531">
        <v>15440</v>
      </c>
      <c r="L891" s="531">
        <v>1</v>
      </c>
      <c r="M891" s="531">
        <v>3860</v>
      </c>
      <c r="N891" s="531">
        <v>2</v>
      </c>
      <c r="O891" s="531">
        <v>7720</v>
      </c>
      <c r="P891" s="545">
        <v>0.5</v>
      </c>
      <c r="Q891" s="532">
        <v>3860</v>
      </c>
    </row>
    <row r="892" spans="1:17" ht="14.4" customHeight="1" x14ac:dyDescent="0.3">
      <c r="A892" s="526" t="s">
        <v>2390</v>
      </c>
      <c r="B892" s="527" t="s">
        <v>1849</v>
      </c>
      <c r="C892" s="527" t="s">
        <v>1832</v>
      </c>
      <c r="D892" s="527" t="s">
        <v>2131</v>
      </c>
      <c r="E892" s="527" t="s">
        <v>2132</v>
      </c>
      <c r="F892" s="531">
        <v>2</v>
      </c>
      <c r="G892" s="531">
        <v>10324</v>
      </c>
      <c r="H892" s="531">
        <v>1.9815738963531671</v>
      </c>
      <c r="I892" s="531">
        <v>5162</v>
      </c>
      <c r="J892" s="531">
        <v>1</v>
      </c>
      <c r="K892" s="531">
        <v>5210</v>
      </c>
      <c r="L892" s="531">
        <v>1</v>
      </c>
      <c r="M892" s="531">
        <v>5210</v>
      </c>
      <c r="N892" s="531">
        <v>1</v>
      </c>
      <c r="O892" s="531">
        <v>5210</v>
      </c>
      <c r="P892" s="545">
        <v>1</v>
      </c>
      <c r="Q892" s="532">
        <v>5210</v>
      </c>
    </row>
    <row r="893" spans="1:17" ht="14.4" customHeight="1" x14ac:dyDescent="0.3">
      <c r="A893" s="526" t="s">
        <v>2390</v>
      </c>
      <c r="B893" s="527" t="s">
        <v>1849</v>
      </c>
      <c r="C893" s="527" t="s">
        <v>1832</v>
      </c>
      <c r="D893" s="527" t="s">
        <v>1929</v>
      </c>
      <c r="E893" s="527" t="s">
        <v>1930</v>
      </c>
      <c r="F893" s="531">
        <v>9</v>
      </c>
      <c r="G893" s="531">
        <v>11529</v>
      </c>
      <c r="H893" s="531">
        <v>0.74303944315545245</v>
      </c>
      <c r="I893" s="531">
        <v>1281</v>
      </c>
      <c r="J893" s="531">
        <v>12</v>
      </c>
      <c r="K893" s="531">
        <v>15516</v>
      </c>
      <c r="L893" s="531">
        <v>1</v>
      </c>
      <c r="M893" s="531">
        <v>1293</v>
      </c>
      <c r="N893" s="531">
        <v>5</v>
      </c>
      <c r="O893" s="531">
        <v>6470</v>
      </c>
      <c r="P893" s="545">
        <v>0.41698891466872906</v>
      </c>
      <c r="Q893" s="532">
        <v>1294</v>
      </c>
    </row>
    <row r="894" spans="1:17" ht="14.4" customHeight="1" x14ac:dyDescent="0.3">
      <c r="A894" s="526" t="s">
        <v>2390</v>
      </c>
      <c r="B894" s="527" t="s">
        <v>1849</v>
      </c>
      <c r="C894" s="527" t="s">
        <v>1832</v>
      </c>
      <c r="D894" s="527" t="s">
        <v>1931</v>
      </c>
      <c r="E894" s="527" t="s">
        <v>1932</v>
      </c>
      <c r="F894" s="531">
        <v>6</v>
      </c>
      <c r="G894" s="531">
        <v>7002</v>
      </c>
      <c r="H894" s="531">
        <v>0.74362786745964315</v>
      </c>
      <c r="I894" s="531">
        <v>1167</v>
      </c>
      <c r="J894" s="531">
        <v>8</v>
      </c>
      <c r="K894" s="531">
        <v>9416</v>
      </c>
      <c r="L894" s="531">
        <v>1</v>
      </c>
      <c r="M894" s="531">
        <v>1177</v>
      </c>
      <c r="N894" s="531">
        <v>3</v>
      </c>
      <c r="O894" s="531">
        <v>3534</v>
      </c>
      <c r="P894" s="545">
        <v>0.37531860662701783</v>
      </c>
      <c r="Q894" s="532">
        <v>1178</v>
      </c>
    </row>
    <row r="895" spans="1:17" ht="14.4" customHeight="1" x14ac:dyDescent="0.3">
      <c r="A895" s="526" t="s">
        <v>2390</v>
      </c>
      <c r="B895" s="527" t="s">
        <v>1849</v>
      </c>
      <c r="C895" s="527" t="s">
        <v>1832</v>
      </c>
      <c r="D895" s="527" t="s">
        <v>1933</v>
      </c>
      <c r="E895" s="527" t="s">
        <v>1934</v>
      </c>
      <c r="F895" s="531">
        <v>71</v>
      </c>
      <c r="G895" s="531">
        <v>360396</v>
      </c>
      <c r="H895" s="531">
        <v>1.2479431563201198</v>
      </c>
      <c r="I895" s="531">
        <v>5076</v>
      </c>
      <c r="J895" s="531">
        <v>56</v>
      </c>
      <c r="K895" s="531">
        <v>288792</v>
      </c>
      <c r="L895" s="531">
        <v>1</v>
      </c>
      <c r="M895" s="531">
        <v>5157</v>
      </c>
      <c r="N895" s="531">
        <v>60</v>
      </c>
      <c r="O895" s="531">
        <v>309420</v>
      </c>
      <c r="P895" s="545">
        <v>1.0714285714285714</v>
      </c>
      <c r="Q895" s="532">
        <v>5157</v>
      </c>
    </row>
    <row r="896" spans="1:17" ht="14.4" customHeight="1" x14ac:dyDescent="0.3">
      <c r="A896" s="526" t="s">
        <v>2390</v>
      </c>
      <c r="B896" s="527" t="s">
        <v>1849</v>
      </c>
      <c r="C896" s="527" t="s">
        <v>1832</v>
      </c>
      <c r="D896" s="527" t="s">
        <v>1937</v>
      </c>
      <c r="E896" s="527" t="s">
        <v>1938</v>
      </c>
      <c r="F896" s="531">
        <v>2</v>
      </c>
      <c r="G896" s="531">
        <v>11032</v>
      </c>
      <c r="H896" s="531">
        <v>0.9814946619217082</v>
      </c>
      <c r="I896" s="531">
        <v>5516</v>
      </c>
      <c r="J896" s="531">
        <v>2</v>
      </c>
      <c r="K896" s="531">
        <v>11240</v>
      </c>
      <c r="L896" s="531">
        <v>1</v>
      </c>
      <c r="M896" s="531">
        <v>5620</v>
      </c>
      <c r="N896" s="531"/>
      <c r="O896" s="531"/>
      <c r="P896" s="545"/>
      <c r="Q896" s="532"/>
    </row>
    <row r="897" spans="1:17" ht="14.4" customHeight="1" x14ac:dyDescent="0.3">
      <c r="A897" s="526" t="s">
        <v>2390</v>
      </c>
      <c r="B897" s="527" t="s">
        <v>1849</v>
      </c>
      <c r="C897" s="527" t="s">
        <v>1832</v>
      </c>
      <c r="D897" s="527" t="s">
        <v>2137</v>
      </c>
      <c r="E897" s="527" t="s">
        <v>2138</v>
      </c>
      <c r="F897" s="531">
        <v>1</v>
      </c>
      <c r="G897" s="531">
        <v>752</v>
      </c>
      <c r="H897" s="531">
        <v>0.47</v>
      </c>
      <c r="I897" s="531">
        <v>752</v>
      </c>
      <c r="J897" s="531">
        <v>2</v>
      </c>
      <c r="K897" s="531">
        <v>1600</v>
      </c>
      <c r="L897" s="531">
        <v>1</v>
      </c>
      <c r="M897" s="531">
        <v>800</v>
      </c>
      <c r="N897" s="531">
        <v>1</v>
      </c>
      <c r="O897" s="531">
        <v>801</v>
      </c>
      <c r="P897" s="545">
        <v>0.50062499999999999</v>
      </c>
      <c r="Q897" s="532">
        <v>801</v>
      </c>
    </row>
    <row r="898" spans="1:17" ht="14.4" customHeight="1" x14ac:dyDescent="0.3">
      <c r="A898" s="526" t="s">
        <v>2390</v>
      </c>
      <c r="B898" s="527" t="s">
        <v>1849</v>
      </c>
      <c r="C898" s="527" t="s">
        <v>1832</v>
      </c>
      <c r="D898" s="527" t="s">
        <v>1941</v>
      </c>
      <c r="E898" s="527" t="s">
        <v>1942</v>
      </c>
      <c r="F898" s="531">
        <v>281</v>
      </c>
      <c r="G898" s="531">
        <v>49175</v>
      </c>
      <c r="H898" s="531">
        <v>0.94820770906847152</v>
      </c>
      <c r="I898" s="531">
        <v>175</v>
      </c>
      <c r="J898" s="531">
        <v>293</v>
      </c>
      <c r="K898" s="531">
        <v>51861</v>
      </c>
      <c r="L898" s="531">
        <v>1</v>
      </c>
      <c r="M898" s="531">
        <v>177</v>
      </c>
      <c r="N898" s="531">
        <v>263</v>
      </c>
      <c r="O898" s="531">
        <v>46551</v>
      </c>
      <c r="P898" s="545">
        <v>0.89761092150170652</v>
      </c>
      <c r="Q898" s="532">
        <v>177</v>
      </c>
    </row>
    <row r="899" spans="1:17" ht="14.4" customHeight="1" x14ac:dyDescent="0.3">
      <c r="A899" s="526" t="s">
        <v>2390</v>
      </c>
      <c r="B899" s="527" t="s">
        <v>1849</v>
      </c>
      <c r="C899" s="527" t="s">
        <v>1832</v>
      </c>
      <c r="D899" s="527" t="s">
        <v>1943</v>
      </c>
      <c r="E899" s="527" t="s">
        <v>1944</v>
      </c>
      <c r="F899" s="531">
        <v>29</v>
      </c>
      <c r="G899" s="531">
        <v>58029</v>
      </c>
      <c r="H899" s="531">
        <v>0.78706868489583337</v>
      </c>
      <c r="I899" s="531">
        <v>2001</v>
      </c>
      <c r="J899" s="531">
        <v>36</v>
      </c>
      <c r="K899" s="531">
        <v>73728</v>
      </c>
      <c r="L899" s="531">
        <v>1</v>
      </c>
      <c r="M899" s="531">
        <v>2048</v>
      </c>
      <c r="N899" s="531">
        <v>33</v>
      </c>
      <c r="O899" s="531">
        <v>67617</v>
      </c>
      <c r="P899" s="545">
        <v>0.9171142578125</v>
      </c>
      <c r="Q899" s="532">
        <v>2049</v>
      </c>
    </row>
    <row r="900" spans="1:17" ht="14.4" customHeight="1" x14ac:dyDescent="0.3">
      <c r="A900" s="526" t="s">
        <v>2390</v>
      </c>
      <c r="B900" s="527" t="s">
        <v>1849</v>
      </c>
      <c r="C900" s="527" t="s">
        <v>1832</v>
      </c>
      <c r="D900" s="527" t="s">
        <v>1949</v>
      </c>
      <c r="E900" s="527" t="s">
        <v>1950</v>
      </c>
      <c r="F900" s="531">
        <v>29</v>
      </c>
      <c r="G900" s="531">
        <v>78184</v>
      </c>
      <c r="H900" s="531">
        <v>0.9525341130604289</v>
      </c>
      <c r="I900" s="531">
        <v>2696</v>
      </c>
      <c r="J900" s="531">
        <v>30</v>
      </c>
      <c r="K900" s="531">
        <v>82080</v>
      </c>
      <c r="L900" s="531">
        <v>1</v>
      </c>
      <c r="M900" s="531">
        <v>2736</v>
      </c>
      <c r="N900" s="531">
        <v>34</v>
      </c>
      <c r="O900" s="531">
        <v>93058</v>
      </c>
      <c r="P900" s="545">
        <v>1.1337475633528264</v>
      </c>
      <c r="Q900" s="532">
        <v>2737</v>
      </c>
    </row>
    <row r="901" spans="1:17" ht="14.4" customHeight="1" x14ac:dyDescent="0.3">
      <c r="A901" s="526" t="s">
        <v>2390</v>
      </c>
      <c r="B901" s="527" t="s">
        <v>1849</v>
      </c>
      <c r="C901" s="527" t="s">
        <v>1832</v>
      </c>
      <c r="D901" s="527" t="s">
        <v>1951</v>
      </c>
      <c r="E901" s="527" t="s">
        <v>1952</v>
      </c>
      <c r="F901" s="531">
        <v>7</v>
      </c>
      <c r="G901" s="531">
        <v>36316</v>
      </c>
      <c r="H901" s="531">
        <v>1.7230973619282597</v>
      </c>
      <c r="I901" s="531">
        <v>5188</v>
      </c>
      <c r="J901" s="531">
        <v>4</v>
      </c>
      <c r="K901" s="531">
        <v>21076</v>
      </c>
      <c r="L901" s="531">
        <v>1</v>
      </c>
      <c r="M901" s="531">
        <v>5269</v>
      </c>
      <c r="N901" s="531">
        <v>8</v>
      </c>
      <c r="O901" s="531">
        <v>42152</v>
      </c>
      <c r="P901" s="545">
        <v>2</v>
      </c>
      <c r="Q901" s="532">
        <v>5269</v>
      </c>
    </row>
    <row r="902" spans="1:17" ht="14.4" customHeight="1" x14ac:dyDescent="0.3">
      <c r="A902" s="526" t="s">
        <v>2390</v>
      </c>
      <c r="B902" s="527" t="s">
        <v>1849</v>
      </c>
      <c r="C902" s="527" t="s">
        <v>1832</v>
      </c>
      <c r="D902" s="527" t="s">
        <v>2393</v>
      </c>
      <c r="E902" s="527" t="s">
        <v>2394</v>
      </c>
      <c r="F902" s="531"/>
      <c r="G902" s="531"/>
      <c r="H902" s="531"/>
      <c r="I902" s="531"/>
      <c r="J902" s="531">
        <v>1</v>
      </c>
      <c r="K902" s="531">
        <v>32</v>
      </c>
      <c r="L902" s="531">
        <v>1</v>
      </c>
      <c r="M902" s="531">
        <v>32</v>
      </c>
      <c r="N902" s="531"/>
      <c r="O902" s="531"/>
      <c r="P902" s="545"/>
      <c r="Q902" s="532"/>
    </row>
    <row r="903" spans="1:17" ht="14.4" customHeight="1" x14ac:dyDescent="0.3">
      <c r="A903" s="526" t="s">
        <v>2390</v>
      </c>
      <c r="B903" s="527" t="s">
        <v>1849</v>
      </c>
      <c r="C903" s="527" t="s">
        <v>1832</v>
      </c>
      <c r="D903" s="527" t="s">
        <v>1955</v>
      </c>
      <c r="E903" s="527" t="s">
        <v>1956</v>
      </c>
      <c r="F903" s="531">
        <v>13</v>
      </c>
      <c r="G903" s="531">
        <v>8606</v>
      </c>
      <c r="H903" s="531">
        <v>1.2768545994065281</v>
      </c>
      <c r="I903" s="531">
        <v>662</v>
      </c>
      <c r="J903" s="531">
        <v>10</v>
      </c>
      <c r="K903" s="531">
        <v>6740</v>
      </c>
      <c r="L903" s="531">
        <v>1</v>
      </c>
      <c r="M903" s="531">
        <v>674</v>
      </c>
      <c r="N903" s="531">
        <v>5</v>
      </c>
      <c r="O903" s="531">
        <v>3375</v>
      </c>
      <c r="P903" s="545">
        <v>0.50074183976261133</v>
      </c>
      <c r="Q903" s="532">
        <v>675</v>
      </c>
    </row>
    <row r="904" spans="1:17" ht="14.4" customHeight="1" x14ac:dyDescent="0.3">
      <c r="A904" s="526" t="s">
        <v>2390</v>
      </c>
      <c r="B904" s="527" t="s">
        <v>1849</v>
      </c>
      <c r="C904" s="527" t="s">
        <v>1832</v>
      </c>
      <c r="D904" s="527" t="s">
        <v>2022</v>
      </c>
      <c r="E904" s="527" t="s">
        <v>2023</v>
      </c>
      <c r="F904" s="531">
        <v>8</v>
      </c>
      <c r="G904" s="531">
        <v>4464</v>
      </c>
      <c r="H904" s="531">
        <v>0.98239436619718312</v>
      </c>
      <c r="I904" s="531">
        <v>558</v>
      </c>
      <c r="J904" s="531">
        <v>8</v>
      </c>
      <c r="K904" s="531">
        <v>4544</v>
      </c>
      <c r="L904" s="531">
        <v>1</v>
      </c>
      <c r="M904" s="531">
        <v>568</v>
      </c>
      <c r="N904" s="531">
        <v>11</v>
      </c>
      <c r="O904" s="531">
        <v>6259</v>
      </c>
      <c r="P904" s="545">
        <v>1.3774207746478873</v>
      </c>
      <c r="Q904" s="532">
        <v>569</v>
      </c>
    </row>
    <row r="905" spans="1:17" ht="14.4" customHeight="1" x14ac:dyDescent="0.3">
      <c r="A905" s="526" t="s">
        <v>2390</v>
      </c>
      <c r="B905" s="527" t="s">
        <v>1849</v>
      </c>
      <c r="C905" s="527" t="s">
        <v>1832</v>
      </c>
      <c r="D905" s="527" t="s">
        <v>1959</v>
      </c>
      <c r="E905" s="527" t="s">
        <v>1960</v>
      </c>
      <c r="F905" s="531">
        <v>21</v>
      </c>
      <c r="G905" s="531">
        <v>3171</v>
      </c>
      <c r="H905" s="531">
        <v>0.6819354838709677</v>
      </c>
      <c r="I905" s="531">
        <v>151</v>
      </c>
      <c r="J905" s="531">
        <v>30</v>
      </c>
      <c r="K905" s="531">
        <v>4650</v>
      </c>
      <c r="L905" s="531">
        <v>1</v>
      </c>
      <c r="M905" s="531">
        <v>155</v>
      </c>
      <c r="N905" s="531">
        <v>24</v>
      </c>
      <c r="O905" s="531">
        <v>3720</v>
      </c>
      <c r="P905" s="545">
        <v>0.8</v>
      </c>
      <c r="Q905" s="532">
        <v>155</v>
      </c>
    </row>
    <row r="906" spans="1:17" ht="14.4" customHeight="1" x14ac:dyDescent="0.3">
      <c r="A906" s="526" t="s">
        <v>2390</v>
      </c>
      <c r="B906" s="527" t="s">
        <v>1849</v>
      </c>
      <c r="C906" s="527" t="s">
        <v>1832</v>
      </c>
      <c r="D906" s="527" t="s">
        <v>1961</v>
      </c>
      <c r="E906" s="527" t="s">
        <v>1962</v>
      </c>
      <c r="F906" s="531">
        <v>9</v>
      </c>
      <c r="G906" s="531">
        <v>1755</v>
      </c>
      <c r="H906" s="531">
        <v>1.1023869346733668</v>
      </c>
      <c r="I906" s="531">
        <v>195</v>
      </c>
      <c r="J906" s="531">
        <v>8</v>
      </c>
      <c r="K906" s="531">
        <v>1592</v>
      </c>
      <c r="L906" s="531">
        <v>1</v>
      </c>
      <c r="M906" s="531">
        <v>199</v>
      </c>
      <c r="N906" s="531">
        <v>3</v>
      </c>
      <c r="O906" s="531">
        <v>597</v>
      </c>
      <c r="P906" s="545">
        <v>0.375</v>
      </c>
      <c r="Q906" s="532">
        <v>199</v>
      </c>
    </row>
    <row r="907" spans="1:17" ht="14.4" customHeight="1" x14ac:dyDescent="0.3">
      <c r="A907" s="526" t="s">
        <v>2390</v>
      </c>
      <c r="B907" s="527" t="s">
        <v>1849</v>
      </c>
      <c r="C907" s="527" t="s">
        <v>1832</v>
      </c>
      <c r="D907" s="527" t="s">
        <v>1963</v>
      </c>
      <c r="E907" s="527" t="s">
        <v>1964</v>
      </c>
      <c r="F907" s="531">
        <v>162</v>
      </c>
      <c r="G907" s="531">
        <v>32400</v>
      </c>
      <c r="H907" s="531">
        <v>0.88235294117647056</v>
      </c>
      <c r="I907" s="531">
        <v>200</v>
      </c>
      <c r="J907" s="531">
        <v>180</v>
      </c>
      <c r="K907" s="531">
        <v>36720</v>
      </c>
      <c r="L907" s="531">
        <v>1</v>
      </c>
      <c r="M907" s="531">
        <v>204</v>
      </c>
      <c r="N907" s="531">
        <v>188</v>
      </c>
      <c r="O907" s="531">
        <v>38352</v>
      </c>
      <c r="P907" s="545">
        <v>1.0444444444444445</v>
      </c>
      <c r="Q907" s="532">
        <v>204</v>
      </c>
    </row>
    <row r="908" spans="1:17" ht="14.4" customHeight="1" x14ac:dyDescent="0.3">
      <c r="A908" s="526" t="s">
        <v>2390</v>
      </c>
      <c r="B908" s="527" t="s">
        <v>1849</v>
      </c>
      <c r="C908" s="527" t="s">
        <v>1832</v>
      </c>
      <c r="D908" s="527" t="s">
        <v>1965</v>
      </c>
      <c r="E908" s="527" t="s">
        <v>1966</v>
      </c>
      <c r="F908" s="531">
        <v>7</v>
      </c>
      <c r="G908" s="531">
        <v>2926</v>
      </c>
      <c r="H908" s="531">
        <v>0.57237871674491392</v>
      </c>
      <c r="I908" s="531">
        <v>418</v>
      </c>
      <c r="J908" s="531">
        <v>12</v>
      </c>
      <c r="K908" s="531">
        <v>5112</v>
      </c>
      <c r="L908" s="531">
        <v>1</v>
      </c>
      <c r="M908" s="531">
        <v>426</v>
      </c>
      <c r="N908" s="531">
        <v>1</v>
      </c>
      <c r="O908" s="531">
        <v>426</v>
      </c>
      <c r="P908" s="545">
        <v>8.3333333333333329E-2</v>
      </c>
      <c r="Q908" s="532">
        <v>426</v>
      </c>
    </row>
    <row r="909" spans="1:17" ht="14.4" customHeight="1" x14ac:dyDescent="0.3">
      <c r="A909" s="526" t="s">
        <v>2390</v>
      </c>
      <c r="B909" s="527" t="s">
        <v>1849</v>
      </c>
      <c r="C909" s="527" t="s">
        <v>1832</v>
      </c>
      <c r="D909" s="527" t="s">
        <v>1969</v>
      </c>
      <c r="E909" s="527" t="s">
        <v>1970</v>
      </c>
      <c r="F909" s="531">
        <v>64</v>
      </c>
      <c r="G909" s="531">
        <v>10176</v>
      </c>
      <c r="H909" s="531">
        <v>1.0234335713567333</v>
      </c>
      <c r="I909" s="531">
        <v>159</v>
      </c>
      <c r="J909" s="531">
        <v>61</v>
      </c>
      <c r="K909" s="531">
        <v>9943</v>
      </c>
      <c r="L909" s="531">
        <v>1</v>
      </c>
      <c r="M909" s="531">
        <v>163</v>
      </c>
      <c r="N909" s="531">
        <v>53</v>
      </c>
      <c r="O909" s="531">
        <v>8639</v>
      </c>
      <c r="P909" s="545">
        <v>0.86885245901639341</v>
      </c>
      <c r="Q909" s="532">
        <v>163</v>
      </c>
    </row>
    <row r="910" spans="1:17" ht="14.4" customHeight="1" x14ac:dyDescent="0.3">
      <c r="A910" s="526" t="s">
        <v>2390</v>
      </c>
      <c r="B910" s="527" t="s">
        <v>1849</v>
      </c>
      <c r="C910" s="527" t="s">
        <v>1832</v>
      </c>
      <c r="D910" s="527" t="s">
        <v>1971</v>
      </c>
      <c r="E910" s="527" t="s">
        <v>1972</v>
      </c>
      <c r="F910" s="531">
        <v>4</v>
      </c>
      <c r="G910" s="531">
        <v>1712</v>
      </c>
      <c r="H910" s="531"/>
      <c r="I910" s="531">
        <v>428</v>
      </c>
      <c r="J910" s="531"/>
      <c r="K910" s="531"/>
      <c r="L910" s="531"/>
      <c r="M910" s="531"/>
      <c r="N910" s="531">
        <v>3</v>
      </c>
      <c r="O910" s="531">
        <v>1308</v>
      </c>
      <c r="P910" s="545"/>
      <c r="Q910" s="532">
        <v>436</v>
      </c>
    </row>
    <row r="911" spans="1:17" ht="14.4" customHeight="1" x14ac:dyDescent="0.3">
      <c r="A911" s="526" t="s">
        <v>2390</v>
      </c>
      <c r="B911" s="527" t="s">
        <v>1849</v>
      </c>
      <c r="C911" s="527" t="s">
        <v>1832</v>
      </c>
      <c r="D911" s="527" t="s">
        <v>1973</v>
      </c>
      <c r="E911" s="527" t="s">
        <v>1974</v>
      </c>
      <c r="F911" s="531">
        <v>16</v>
      </c>
      <c r="G911" s="531">
        <v>33968</v>
      </c>
      <c r="H911" s="531">
        <v>0.98560817084493968</v>
      </c>
      <c r="I911" s="531">
        <v>2123</v>
      </c>
      <c r="J911" s="531">
        <v>16</v>
      </c>
      <c r="K911" s="531">
        <v>34464</v>
      </c>
      <c r="L911" s="531">
        <v>1</v>
      </c>
      <c r="M911" s="531">
        <v>2154</v>
      </c>
      <c r="N911" s="531">
        <v>7</v>
      </c>
      <c r="O911" s="531">
        <v>15085</v>
      </c>
      <c r="P911" s="545">
        <v>0.43770311049210769</v>
      </c>
      <c r="Q911" s="532">
        <v>2155</v>
      </c>
    </row>
    <row r="912" spans="1:17" ht="14.4" customHeight="1" x14ac:dyDescent="0.3">
      <c r="A912" s="526" t="s">
        <v>2390</v>
      </c>
      <c r="B912" s="527" t="s">
        <v>1849</v>
      </c>
      <c r="C912" s="527" t="s">
        <v>1832</v>
      </c>
      <c r="D912" s="527" t="s">
        <v>2141</v>
      </c>
      <c r="E912" s="527" t="s">
        <v>2130</v>
      </c>
      <c r="F912" s="531">
        <v>2</v>
      </c>
      <c r="G912" s="531">
        <v>3738</v>
      </c>
      <c r="H912" s="531">
        <v>0.32997881355932202</v>
      </c>
      <c r="I912" s="531">
        <v>1869</v>
      </c>
      <c r="J912" s="531">
        <v>6</v>
      </c>
      <c r="K912" s="531">
        <v>11328</v>
      </c>
      <c r="L912" s="531">
        <v>1</v>
      </c>
      <c r="M912" s="531">
        <v>1888</v>
      </c>
      <c r="N912" s="531">
        <v>4</v>
      </c>
      <c r="O912" s="531">
        <v>7556</v>
      </c>
      <c r="P912" s="545">
        <v>0.66701977401129942</v>
      </c>
      <c r="Q912" s="532">
        <v>1889</v>
      </c>
    </row>
    <row r="913" spans="1:17" ht="14.4" customHeight="1" x14ac:dyDescent="0.3">
      <c r="A913" s="526" t="s">
        <v>2390</v>
      </c>
      <c r="B913" s="527" t="s">
        <v>1849</v>
      </c>
      <c r="C913" s="527" t="s">
        <v>1832</v>
      </c>
      <c r="D913" s="527" t="s">
        <v>2142</v>
      </c>
      <c r="E913" s="527" t="s">
        <v>2143</v>
      </c>
      <c r="F913" s="531"/>
      <c r="G913" s="531"/>
      <c r="H913" s="531"/>
      <c r="I913" s="531"/>
      <c r="J913" s="531">
        <v>1</v>
      </c>
      <c r="K913" s="531">
        <v>9837</v>
      </c>
      <c r="L913" s="531">
        <v>1</v>
      </c>
      <c r="M913" s="531">
        <v>9837</v>
      </c>
      <c r="N913" s="531"/>
      <c r="O913" s="531"/>
      <c r="P913" s="545"/>
      <c r="Q913" s="532"/>
    </row>
    <row r="914" spans="1:17" ht="14.4" customHeight="1" x14ac:dyDescent="0.3">
      <c r="A914" s="526" t="s">
        <v>2390</v>
      </c>
      <c r="B914" s="527" t="s">
        <v>1849</v>
      </c>
      <c r="C914" s="527" t="s">
        <v>1832</v>
      </c>
      <c r="D914" s="527" t="s">
        <v>1977</v>
      </c>
      <c r="E914" s="527" t="s">
        <v>1978</v>
      </c>
      <c r="F914" s="531">
        <v>17</v>
      </c>
      <c r="G914" s="531">
        <v>15589</v>
      </c>
      <c r="H914" s="531">
        <v>0.83542336548767415</v>
      </c>
      <c r="I914" s="531">
        <v>917</v>
      </c>
      <c r="J914" s="531">
        <v>20</v>
      </c>
      <c r="K914" s="531">
        <v>18660</v>
      </c>
      <c r="L914" s="531">
        <v>1</v>
      </c>
      <c r="M914" s="531">
        <v>933</v>
      </c>
      <c r="N914" s="531">
        <v>8</v>
      </c>
      <c r="O914" s="531">
        <v>7472</v>
      </c>
      <c r="P914" s="545">
        <v>0.4004287245444802</v>
      </c>
      <c r="Q914" s="532">
        <v>934</v>
      </c>
    </row>
    <row r="915" spans="1:17" ht="14.4" customHeight="1" x14ac:dyDescent="0.3">
      <c r="A915" s="526" t="s">
        <v>2390</v>
      </c>
      <c r="B915" s="527" t="s">
        <v>1849</v>
      </c>
      <c r="C915" s="527" t="s">
        <v>1832</v>
      </c>
      <c r="D915" s="527" t="s">
        <v>1981</v>
      </c>
      <c r="E915" s="527" t="s">
        <v>1982</v>
      </c>
      <c r="F915" s="531">
        <v>2</v>
      </c>
      <c r="G915" s="531">
        <v>16798</v>
      </c>
      <c r="H915" s="531">
        <v>0.19858139259959806</v>
      </c>
      <c r="I915" s="531">
        <v>8399</v>
      </c>
      <c r="J915" s="531">
        <v>10</v>
      </c>
      <c r="K915" s="531">
        <v>84590</v>
      </c>
      <c r="L915" s="531">
        <v>1</v>
      </c>
      <c r="M915" s="531">
        <v>8459</v>
      </c>
      <c r="N915" s="531">
        <v>6</v>
      </c>
      <c r="O915" s="531">
        <v>50760</v>
      </c>
      <c r="P915" s="545">
        <v>0.60007093037002013</v>
      </c>
      <c r="Q915" s="532">
        <v>8460</v>
      </c>
    </row>
    <row r="916" spans="1:17" ht="14.4" customHeight="1" x14ac:dyDescent="0.3">
      <c r="A916" s="526" t="s">
        <v>2390</v>
      </c>
      <c r="B916" s="527" t="s">
        <v>1849</v>
      </c>
      <c r="C916" s="527" t="s">
        <v>1832</v>
      </c>
      <c r="D916" s="527" t="s">
        <v>1983</v>
      </c>
      <c r="E916" s="527" t="s">
        <v>1984</v>
      </c>
      <c r="F916" s="531"/>
      <c r="G916" s="531"/>
      <c r="H916" s="531"/>
      <c r="I916" s="531"/>
      <c r="J916" s="531"/>
      <c r="K916" s="531"/>
      <c r="L916" s="531"/>
      <c r="M916" s="531"/>
      <c r="N916" s="531">
        <v>3</v>
      </c>
      <c r="O916" s="531">
        <v>777</v>
      </c>
      <c r="P916" s="545"/>
      <c r="Q916" s="532">
        <v>259</v>
      </c>
    </row>
    <row r="917" spans="1:17" ht="14.4" customHeight="1" x14ac:dyDescent="0.3">
      <c r="A917" s="526" t="s">
        <v>2390</v>
      </c>
      <c r="B917" s="527" t="s">
        <v>1849</v>
      </c>
      <c r="C917" s="527" t="s">
        <v>1832</v>
      </c>
      <c r="D917" s="527" t="s">
        <v>1985</v>
      </c>
      <c r="E917" s="527" t="s">
        <v>1986</v>
      </c>
      <c r="F917" s="531">
        <v>1</v>
      </c>
      <c r="G917" s="531">
        <v>2005</v>
      </c>
      <c r="H917" s="531"/>
      <c r="I917" s="531">
        <v>2005</v>
      </c>
      <c r="J917" s="531"/>
      <c r="K917" s="531"/>
      <c r="L917" s="531"/>
      <c r="M917" s="531"/>
      <c r="N917" s="531"/>
      <c r="O917" s="531"/>
      <c r="P917" s="545"/>
      <c r="Q917" s="532"/>
    </row>
    <row r="918" spans="1:17" ht="14.4" customHeight="1" x14ac:dyDescent="0.3">
      <c r="A918" s="526" t="s">
        <v>2390</v>
      </c>
      <c r="B918" s="527" t="s">
        <v>1849</v>
      </c>
      <c r="C918" s="527" t="s">
        <v>1832</v>
      </c>
      <c r="D918" s="527" t="s">
        <v>1987</v>
      </c>
      <c r="E918" s="527" t="s">
        <v>1988</v>
      </c>
      <c r="F918" s="531"/>
      <c r="G918" s="531"/>
      <c r="H918" s="531"/>
      <c r="I918" s="531"/>
      <c r="J918" s="531"/>
      <c r="K918" s="531"/>
      <c r="L918" s="531"/>
      <c r="M918" s="531"/>
      <c r="N918" s="531">
        <v>1</v>
      </c>
      <c r="O918" s="531">
        <v>283</v>
      </c>
      <c r="P918" s="545"/>
      <c r="Q918" s="532">
        <v>283</v>
      </c>
    </row>
    <row r="919" spans="1:17" ht="14.4" customHeight="1" x14ac:dyDescent="0.3">
      <c r="A919" s="526" t="s">
        <v>2390</v>
      </c>
      <c r="B919" s="527" t="s">
        <v>1849</v>
      </c>
      <c r="C919" s="527" t="s">
        <v>1832</v>
      </c>
      <c r="D919" s="527" t="s">
        <v>1993</v>
      </c>
      <c r="E919" s="527" t="s">
        <v>1994</v>
      </c>
      <c r="F919" s="531"/>
      <c r="G919" s="531"/>
      <c r="H919" s="531"/>
      <c r="I919" s="531"/>
      <c r="J919" s="531">
        <v>1</v>
      </c>
      <c r="K919" s="531">
        <v>685</v>
      </c>
      <c r="L919" s="531">
        <v>1</v>
      </c>
      <c r="M919" s="531">
        <v>685</v>
      </c>
      <c r="N919" s="531"/>
      <c r="O919" s="531"/>
      <c r="P919" s="545"/>
      <c r="Q919" s="532"/>
    </row>
    <row r="920" spans="1:17" ht="14.4" customHeight="1" x14ac:dyDescent="0.3">
      <c r="A920" s="526" t="s">
        <v>2395</v>
      </c>
      <c r="B920" s="527" t="s">
        <v>1849</v>
      </c>
      <c r="C920" s="527" t="s">
        <v>1850</v>
      </c>
      <c r="D920" s="527" t="s">
        <v>1852</v>
      </c>
      <c r="E920" s="527" t="s">
        <v>582</v>
      </c>
      <c r="F920" s="531"/>
      <c r="G920" s="531"/>
      <c r="H920" s="531"/>
      <c r="I920" s="531"/>
      <c r="J920" s="531"/>
      <c r="K920" s="531"/>
      <c r="L920" s="531"/>
      <c r="M920" s="531"/>
      <c r="N920" s="531">
        <v>0.5</v>
      </c>
      <c r="O920" s="531">
        <v>855.63</v>
      </c>
      <c r="P920" s="545"/>
      <c r="Q920" s="532">
        <v>1711.26</v>
      </c>
    </row>
    <row r="921" spans="1:17" ht="14.4" customHeight="1" x14ac:dyDescent="0.3">
      <c r="A921" s="526" t="s">
        <v>2395</v>
      </c>
      <c r="B921" s="527" t="s">
        <v>1849</v>
      </c>
      <c r="C921" s="527" t="s">
        <v>1850</v>
      </c>
      <c r="D921" s="527" t="s">
        <v>1853</v>
      </c>
      <c r="E921" s="527" t="s">
        <v>664</v>
      </c>
      <c r="F921" s="531">
        <v>0.33</v>
      </c>
      <c r="G921" s="531">
        <v>843.25</v>
      </c>
      <c r="H921" s="531">
        <v>0.2323796558604041</v>
      </c>
      <c r="I921" s="531">
        <v>2555.30303030303</v>
      </c>
      <c r="J921" s="531">
        <v>1.34</v>
      </c>
      <c r="K921" s="531">
        <v>3628.76</v>
      </c>
      <c r="L921" s="531">
        <v>1</v>
      </c>
      <c r="M921" s="531">
        <v>2708.0298507462685</v>
      </c>
      <c r="N921" s="531"/>
      <c r="O921" s="531"/>
      <c r="P921" s="545"/>
      <c r="Q921" s="532"/>
    </row>
    <row r="922" spans="1:17" ht="14.4" customHeight="1" x14ac:dyDescent="0.3">
      <c r="A922" s="526" t="s">
        <v>2395</v>
      </c>
      <c r="B922" s="527" t="s">
        <v>1849</v>
      </c>
      <c r="C922" s="527" t="s">
        <v>1850</v>
      </c>
      <c r="D922" s="527" t="s">
        <v>1854</v>
      </c>
      <c r="E922" s="527" t="s">
        <v>664</v>
      </c>
      <c r="F922" s="531"/>
      <c r="G922" s="531"/>
      <c r="H922" s="531"/>
      <c r="I922" s="531"/>
      <c r="J922" s="531">
        <v>0.2</v>
      </c>
      <c r="K922" s="531">
        <v>1354.02</v>
      </c>
      <c r="L922" s="531">
        <v>1</v>
      </c>
      <c r="M922" s="531">
        <v>6770.0999999999995</v>
      </c>
      <c r="N922" s="531"/>
      <c r="O922" s="531"/>
      <c r="P922" s="545"/>
      <c r="Q922" s="532"/>
    </row>
    <row r="923" spans="1:17" ht="14.4" customHeight="1" x14ac:dyDescent="0.3">
      <c r="A923" s="526" t="s">
        <v>2395</v>
      </c>
      <c r="B923" s="527" t="s">
        <v>1849</v>
      </c>
      <c r="C923" s="527" t="s">
        <v>1850</v>
      </c>
      <c r="D923" s="527" t="s">
        <v>1855</v>
      </c>
      <c r="E923" s="527" t="s">
        <v>576</v>
      </c>
      <c r="F923" s="531"/>
      <c r="G923" s="531"/>
      <c r="H923" s="531"/>
      <c r="I923" s="531"/>
      <c r="J923" s="531"/>
      <c r="K923" s="531"/>
      <c r="L923" s="531"/>
      <c r="M923" s="531"/>
      <c r="N923" s="531">
        <v>1.5</v>
      </c>
      <c r="O923" s="531">
        <v>1507.24</v>
      </c>
      <c r="P923" s="545"/>
      <c r="Q923" s="532">
        <v>1004.8266666666667</v>
      </c>
    </row>
    <row r="924" spans="1:17" ht="14.4" customHeight="1" x14ac:dyDescent="0.3">
      <c r="A924" s="526" t="s">
        <v>2395</v>
      </c>
      <c r="B924" s="527" t="s">
        <v>1849</v>
      </c>
      <c r="C924" s="527" t="s">
        <v>1850</v>
      </c>
      <c r="D924" s="527" t="s">
        <v>1856</v>
      </c>
      <c r="E924" s="527" t="s">
        <v>610</v>
      </c>
      <c r="F924" s="531"/>
      <c r="G924" s="531"/>
      <c r="H924" s="531"/>
      <c r="I924" s="531"/>
      <c r="J924" s="531">
        <v>0.15</v>
      </c>
      <c r="K924" s="531">
        <v>1483.18</v>
      </c>
      <c r="L924" s="531">
        <v>1</v>
      </c>
      <c r="M924" s="531">
        <v>9887.8666666666668</v>
      </c>
      <c r="N924" s="531">
        <v>0.12</v>
      </c>
      <c r="O924" s="531">
        <v>1186.55</v>
      </c>
      <c r="P924" s="545">
        <v>0.80000404536199243</v>
      </c>
      <c r="Q924" s="532">
        <v>9887.9166666666661</v>
      </c>
    </row>
    <row r="925" spans="1:17" ht="14.4" customHeight="1" x14ac:dyDescent="0.3">
      <c r="A925" s="526" t="s">
        <v>2395</v>
      </c>
      <c r="B925" s="527" t="s">
        <v>1849</v>
      </c>
      <c r="C925" s="527" t="s">
        <v>1850</v>
      </c>
      <c r="D925" s="527" t="s">
        <v>1860</v>
      </c>
      <c r="E925" s="527" t="s">
        <v>571</v>
      </c>
      <c r="F925" s="531"/>
      <c r="G925" s="531"/>
      <c r="H925" s="531"/>
      <c r="I925" s="531"/>
      <c r="J925" s="531">
        <v>1</v>
      </c>
      <c r="K925" s="531">
        <v>932.82</v>
      </c>
      <c r="L925" s="531">
        <v>1</v>
      </c>
      <c r="M925" s="531">
        <v>932.82</v>
      </c>
      <c r="N925" s="531"/>
      <c r="O925" s="531"/>
      <c r="P925" s="545"/>
      <c r="Q925" s="532"/>
    </row>
    <row r="926" spans="1:17" ht="14.4" customHeight="1" x14ac:dyDescent="0.3">
      <c r="A926" s="526" t="s">
        <v>2395</v>
      </c>
      <c r="B926" s="527" t="s">
        <v>1849</v>
      </c>
      <c r="C926" s="527" t="s">
        <v>1850</v>
      </c>
      <c r="D926" s="527" t="s">
        <v>1865</v>
      </c>
      <c r="E926" s="527" t="s">
        <v>584</v>
      </c>
      <c r="F926" s="531">
        <v>0.25</v>
      </c>
      <c r="G926" s="531">
        <v>442.7</v>
      </c>
      <c r="H926" s="531"/>
      <c r="I926" s="531">
        <v>1770.8</v>
      </c>
      <c r="J926" s="531"/>
      <c r="K926" s="531"/>
      <c r="L926" s="531"/>
      <c r="M926" s="531"/>
      <c r="N926" s="531"/>
      <c r="O926" s="531"/>
      <c r="P926" s="545"/>
      <c r="Q926" s="532"/>
    </row>
    <row r="927" spans="1:17" ht="14.4" customHeight="1" x14ac:dyDescent="0.3">
      <c r="A927" s="526" t="s">
        <v>2395</v>
      </c>
      <c r="B927" s="527" t="s">
        <v>1849</v>
      </c>
      <c r="C927" s="527" t="s">
        <v>1850</v>
      </c>
      <c r="D927" s="527" t="s">
        <v>1866</v>
      </c>
      <c r="E927" s="527" t="s">
        <v>578</v>
      </c>
      <c r="F927" s="531">
        <v>0.08</v>
      </c>
      <c r="G927" s="531">
        <v>41.41</v>
      </c>
      <c r="H927" s="531"/>
      <c r="I927" s="531">
        <v>517.625</v>
      </c>
      <c r="J927" s="531"/>
      <c r="K927" s="531"/>
      <c r="L927" s="531"/>
      <c r="M927" s="531"/>
      <c r="N927" s="531"/>
      <c r="O927" s="531"/>
      <c r="P927" s="545"/>
      <c r="Q927" s="532"/>
    </row>
    <row r="928" spans="1:17" ht="14.4" customHeight="1" x14ac:dyDescent="0.3">
      <c r="A928" s="526" t="s">
        <v>2395</v>
      </c>
      <c r="B928" s="527" t="s">
        <v>1849</v>
      </c>
      <c r="C928" s="527" t="s">
        <v>1850</v>
      </c>
      <c r="D928" s="527" t="s">
        <v>1868</v>
      </c>
      <c r="E928" s="527" t="s">
        <v>584</v>
      </c>
      <c r="F928" s="531"/>
      <c r="G928" s="531"/>
      <c r="H928" s="531"/>
      <c r="I928" s="531"/>
      <c r="J928" s="531">
        <v>0.05</v>
      </c>
      <c r="K928" s="531">
        <v>1912.47</v>
      </c>
      <c r="L928" s="531">
        <v>1</v>
      </c>
      <c r="M928" s="531">
        <v>38249.4</v>
      </c>
      <c r="N928" s="531"/>
      <c r="O928" s="531"/>
      <c r="P928" s="545"/>
      <c r="Q928" s="532"/>
    </row>
    <row r="929" spans="1:17" ht="14.4" customHeight="1" x14ac:dyDescent="0.3">
      <c r="A929" s="526" t="s">
        <v>2395</v>
      </c>
      <c r="B929" s="527" t="s">
        <v>1849</v>
      </c>
      <c r="C929" s="527" t="s">
        <v>1825</v>
      </c>
      <c r="D929" s="527" t="s">
        <v>2032</v>
      </c>
      <c r="E929" s="527" t="s">
        <v>2033</v>
      </c>
      <c r="F929" s="531"/>
      <c r="G929" s="531"/>
      <c r="H929" s="531"/>
      <c r="I929" s="531"/>
      <c r="J929" s="531">
        <v>1</v>
      </c>
      <c r="K929" s="531">
        <v>972.32</v>
      </c>
      <c r="L929" s="531">
        <v>1</v>
      </c>
      <c r="M929" s="531">
        <v>972.32</v>
      </c>
      <c r="N929" s="531"/>
      <c r="O929" s="531"/>
      <c r="P929" s="545"/>
      <c r="Q929" s="532"/>
    </row>
    <row r="930" spans="1:17" ht="14.4" customHeight="1" x14ac:dyDescent="0.3">
      <c r="A930" s="526" t="s">
        <v>2395</v>
      </c>
      <c r="B930" s="527" t="s">
        <v>1849</v>
      </c>
      <c r="C930" s="527" t="s">
        <v>1825</v>
      </c>
      <c r="D930" s="527" t="s">
        <v>2037</v>
      </c>
      <c r="E930" s="527" t="s">
        <v>2038</v>
      </c>
      <c r="F930" s="531"/>
      <c r="G930" s="531"/>
      <c r="H930" s="531"/>
      <c r="I930" s="531"/>
      <c r="J930" s="531">
        <v>1</v>
      </c>
      <c r="K930" s="531">
        <v>1027.76</v>
      </c>
      <c r="L930" s="531">
        <v>1</v>
      </c>
      <c r="M930" s="531">
        <v>1027.76</v>
      </c>
      <c r="N930" s="531"/>
      <c r="O930" s="531"/>
      <c r="P930" s="545"/>
      <c r="Q930" s="532"/>
    </row>
    <row r="931" spans="1:17" ht="14.4" customHeight="1" x14ac:dyDescent="0.3">
      <c r="A931" s="526" t="s">
        <v>2395</v>
      </c>
      <c r="B931" s="527" t="s">
        <v>1849</v>
      </c>
      <c r="C931" s="527" t="s">
        <v>1825</v>
      </c>
      <c r="D931" s="527" t="s">
        <v>2072</v>
      </c>
      <c r="E931" s="527" t="s">
        <v>2071</v>
      </c>
      <c r="F931" s="531"/>
      <c r="G931" s="531"/>
      <c r="H931" s="531"/>
      <c r="I931" s="531"/>
      <c r="J931" s="531">
        <v>1</v>
      </c>
      <c r="K931" s="531">
        <v>888.06</v>
      </c>
      <c r="L931" s="531">
        <v>1</v>
      </c>
      <c r="M931" s="531">
        <v>888.06</v>
      </c>
      <c r="N931" s="531"/>
      <c r="O931" s="531"/>
      <c r="P931" s="545"/>
      <c r="Q931" s="532"/>
    </row>
    <row r="932" spans="1:17" ht="14.4" customHeight="1" x14ac:dyDescent="0.3">
      <c r="A932" s="526" t="s">
        <v>2395</v>
      </c>
      <c r="B932" s="527" t="s">
        <v>1849</v>
      </c>
      <c r="C932" s="527" t="s">
        <v>1825</v>
      </c>
      <c r="D932" s="527" t="s">
        <v>1826</v>
      </c>
      <c r="E932" s="527" t="s">
        <v>1827</v>
      </c>
      <c r="F932" s="531"/>
      <c r="G932" s="531"/>
      <c r="H932" s="531"/>
      <c r="I932" s="531"/>
      <c r="J932" s="531"/>
      <c r="K932" s="531"/>
      <c r="L932" s="531"/>
      <c r="M932" s="531"/>
      <c r="N932" s="531">
        <v>1</v>
      </c>
      <c r="O932" s="531">
        <v>893.9</v>
      </c>
      <c r="P932" s="545"/>
      <c r="Q932" s="532">
        <v>893.9</v>
      </c>
    </row>
    <row r="933" spans="1:17" ht="14.4" customHeight="1" x14ac:dyDescent="0.3">
      <c r="A933" s="526" t="s">
        <v>2395</v>
      </c>
      <c r="B933" s="527" t="s">
        <v>1849</v>
      </c>
      <c r="C933" s="527" t="s">
        <v>1825</v>
      </c>
      <c r="D933" s="527" t="s">
        <v>2083</v>
      </c>
      <c r="E933" s="527" t="s">
        <v>2084</v>
      </c>
      <c r="F933" s="531"/>
      <c r="G933" s="531"/>
      <c r="H933" s="531"/>
      <c r="I933" s="531"/>
      <c r="J933" s="531">
        <v>1</v>
      </c>
      <c r="K933" s="531">
        <v>16831.689999999999</v>
      </c>
      <c r="L933" s="531">
        <v>1</v>
      </c>
      <c r="M933" s="531">
        <v>16831.689999999999</v>
      </c>
      <c r="N933" s="531"/>
      <c r="O933" s="531"/>
      <c r="P933" s="545"/>
      <c r="Q933" s="532"/>
    </row>
    <row r="934" spans="1:17" ht="14.4" customHeight="1" x14ac:dyDescent="0.3">
      <c r="A934" s="526" t="s">
        <v>2395</v>
      </c>
      <c r="B934" s="527" t="s">
        <v>1849</v>
      </c>
      <c r="C934" s="527" t="s">
        <v>1825</v>
      </c>
      <c r="D934" s="527" t="s">
        <v>2382</v>
      </c>
      <c r="E934" s="527" t="s">
        <v>2383</v>
      </c>
      <c r="F934" s="531"/>
      <c r="G934" s="531"/>
      <c r="H934" s="531"/>
      <c r="I934" s="531"/>
      <c r="J934" s="531">
        <v>4</v>
      </c>
      <c r="K934" s="531">
        <v>42580.04</v>
      </c>
      <c r="L934" s="531">
        <v>1</v>
      </c>
      <c r="M934" s="531">
        <v>10645.01</v>
      </c>
      <c r="N934" s="531"/>
      <c r="O934" s="531"/>
      <c r="P934" s="545"/>
      <c r="Q934" s="532"/>
    </row>
    <row r="935" spans="1:17" ht="14.4" customHeight="1" x14ac:dyDescent="0.3">
      <c r="A935" s="526" t="s">
        <v>2395</v>
      </c>
      <c r="B935" s="527" t="s">
        <v>1849</v>
      </c>
      <c r="C935" s="527" t="s">
        <v>1825</v>
      </c>
      <c r="D935" s="527" t="s">
        <v>2085</v>
      </c>
      <c r="E935" s="527" t="s">
        <v>2086</v>
      </c>
      <c r="F935" s="531"/>
      <c r="G935" s="531"/>
      <c r="H935" s="531"/>
      <c r="I935" s="531"/>
      <c r="J935" s="531">
        <v>1</v>
      </c>
      <c r="K935" s="531">
        <v>6587.13</v>
      </c>
      <c r="L935" s="531">
        <v>1</v>
      </c>
      <c r="M935" s="531">
        <v>6587.13</v>
      </c>
      <c r="N935" s="531"/>
      <c r="O935" s="531"/>
      <c r="P935" s="545"/>
      <c r="Q935" s="532"/>
    </row>
    <row r="936" spans="1:17" ht="14.4" customHeight="1" x14ac:dyDescent="0.3">
      <c r="A936" s="526" t="s">
        <v>2395</v>
      </c>
      <c r="B936" s="527" t="s">
        <v>1849</v>
      </c>
      <c r="C936" s="527" t="s">
        <v>1825</v>
      </c>
      <c r="D936" s="527" t="s">
        <v>1879</v>
      </c>
      <c r="E936" s="527" t="s">
        <v>1880</v>
      </c>
      <c r="F936" s="531"/>
      <c r="G936" s="531"/>
      <c r="H936" s="531"/>
      <c r="I936" s="531"/>
      <c r="J936" s="531"/>
      <c r="K936" s="531"/>
      <c r="L936" s="531"/>
      <c r="M936" s="531"/>
      <c r="N936" s="531">
        <v>2</v>
      </c>
      <c r="O936" s="531">
        <v>3683.24</v>
      </c>
      <c r="P936" s="545"/>
      <c r="Q936" s="532">
        <v>1841.62</v>
      </c>
    </row>
    <row r="937" spans="1:17" ht="14.4" customHeight="1" x14ac:dyDescent="0.3">
      <c r="A937" s="526" t="s">
        <v>2395</v>
      </c>
      <c r="B937" s="527" t="s">
        <v>1849</v>
      </c>
      <c r="C937" s="527" t="s">
        <v>1825</v>
      </c>
      <c r="D937" s="527" t="s">
        <v>1830</v>
      </c>
      <c r="E937" s="527" t="s">
        <v>1831</v>
      </c>
      <c r="F937" s="531"/>
      <c r="G937" s="531"/>
      <c r="H937" s="531"/>
      <c r="I937" s="531"/>
      <c r="J937" s="531"/>
      <c r="K937" s="531"/>
      <c r="L937" s="531"/>
      <c r="M937" s="531"/>
      <c r="N937" s="531">
        <v>1</v>
      </c>
      <c r="O937" s="531">
        <v>511</v>
      </c>
      <c r="P937" s="545"/>
      <c r="Q937" s="532">
        <v>511</v>
      </c>
    </row>
    <row r="938" spans="1:17" ht="14.4" customHeight="1" x14ac:dyDescent="0.3">
      <c r="A938" s="526" t="s">
        <v>2395</v>
      </c>
      <c r="B938" s="527" t="s">
        <v>1849</v>
      </c>
      <c r="C938" s="527" t="s">
        <v>1825</v>
      </c>
      <c r="D938" s="527" t="s">
        <v>2095</v>
      </c>
      <c r="E938" s="527" t="s">
        <v>2096</v>
      </c>
      <c r="F938" s="531"/>
      <c r="G938" s="531"/>
      <c r="H938" s="531"/>
      <c r="I938" s="531"/>
      <c r="J938" s="531">
        <v>1</v>
      </c>
      <c r="K938" s="531">
        <v>4360</v>
      </c>
      <c r="L938" s="531">
        <v>1</v>
      </c>
      <c r="M938" s="531">
        <v>4360</v>
      </c>
      <c r="N938" s="531"/>
      <c r="O938" s="531"/>
      <c r="P938" s="545"/>
      <c r="Q938" s="532"/>
    </row>
    <row r="939" spans="1:17" ht="14.4" customHeight="1" x14ac:dyDescent="0.3">
      <c r="A939" s="526" t="s">
        <v>2395</v>
      </c>
      <c r="B939" s="527" t="s">
        <v>1849</v>
      </c>
      <c r="C939" s="527" t="s">
        <v>1825</v>
      </c>
      <c r="D939" s="527" t="s">
        <v>2099</v>
      </c>
      <c r="E939" s="527" t="s">
        <v>2100</v>
      </c>
      <c r="F939" s="531"/>
      <c r="G939" s="531"/>
      <c r="H939" s="531"/>
      <c r="I939" s="531"/>
      <c r="J939" s="531">
        <v>1</v>
      </c>
      <c r="K939" s="531">
        <v>380.86</v>
      </c>
      <c r="L939" s="531">
        <v>1</v>
      </c>
      <c r="M939" s="531">
        <v>380.86</v>
      </c>
      <c r="N939" s="531"/>
      <c r="O939" s="531"/>
      <c r="P939" s="545"/>
      <c r="Q939" s="532"/>
    </row>
    <row r="940" spans="1:17" ht="14.4" customHeight="1" x14ac:dyDescent="0.3">
      <c r="A940" s="526" t="s">
        <v>2395</v>
      </c>
      <c r="B940" s="527" t="s">
        <v>1849</v>
      </c>
      <c r="C940" s="527" t="s">
        <v>1825</v>
      </c>
      <c r="D940" s="527" t="s">
        <v>2228</v>
      </c>
      <c r="E940" s="527" t="s">
        <v>2229</v>
      </c>
      <c r="F940" s="531"/>
      <c r="G940" s="531"/>
      <c r="H940" s="531"/>
      <c r="I940" s="531"/>
      <c r="J940" s="531">
        <v>1</v>
      </c>
      <c r="K940" s="531">
        <v>3178.63</v>
      </c>
      <c r="L940" s="531">
        <v>1</v>
      </c>
      <c r="M940" s="531">
        <v>3178.63</v>
      </c>
      <c r="N940" s="531"/>
      <c r="O940" s="531"/>
      <c r="P940" s="545"/>
      <c r="Q940" s="532"/>
    </row>
    <row r="941" spans="1:17" ht="14.4" customHeight="1" x14ac:dyDescent="0.3">
      <c r="A941" s="526" t="s">
        <v>2395</v>
      </c>
      <c r="B941" s="527" t="s">
        <v>1849</v>
      </c>
      <c r="C941" s="527" t="s">
        <v>1825</v>
      </c>
      <c r="D941" s="527" t="s">
        <v>2230</v>
      </c>
      <c r="E941" s="527" t="s">
        <v>2231</v>
      </c>
      <c r="F941" s="531"/>
      <c r="G941" s="531"/>
      <c r="H941" s="531"/>
      <c r="I941" s="531"/>
      <c r="J941" s="531"/>
      <c r="K941" s="531"/>
      <c r="L941" s="531"/>
      <c r="M941" s="531"/>
      <c r="N941" s="531">
        <v>1</v>
      </c>
      <c r="O941" s="531">
        <v>1085.2</v>
      </c>
      <c r="P941" s="545"/>
      <c r="Q941" s="532">
        <v>1085.2</v>
      </c>
    </row>
    <row r="942" spans="1:17" ht="14.4" customHeight="1" x14ac:dyDescent="0.3">
      <c r="A942" s="526" t="s">
        <v>2395</v>
      </c>
      <c r="B942" s="527" t="s">
        <v>1849</v>
      </c>
      <c r="C942" s="527" t="s">
        <v>1832</v>
      </c>
      <c r="D942" s="527" t="s">
        <v>1889</v>
      </c>
      <c r="E942" s="527" t="s">
        <v>1890</v>
      </c>
      <c r="F942" s="531"/>
      <c r="G942" s="531"/>
      <c r="H942" s="531"/>
      <c r="I942" s="531"/>
      <c r="J942" s="531">
        <v>12</v>
      </c>
      <c r="K942" s="531">
        <v>444</v>
      </c>
      <c r="L942" s="531">
        <v>1</v>
      </c>
      <c r="M942" s="531">
        <v>37</v>
      </c>
      <c r="N942" s="531">
        <v>13</v>
      </c>
      <c r="O942" s="531">
        <v>481</v>
      </c>
      <c r="P942" s="545">
        <v>1.0833333333333333</v>
      </c>
      <c r="Q942" s="532">
        <v>37</v>
      </c>
    </row>
    <row r="943" spans="1:17" ht="14.4" customHeight="1" x14ac:dyDescent="0.3">
      <c r="A943" s="526" t="s">
        <v>2395</v>
      </c>
      <c r="B943" s="527" t="s">
        <v>1849</v>
      </c>
      <c r="C943" s="527" t="s">
        <v>1832</v>
      </c>
      <c r="D943" s="527" t="s">
        <v>1891</v>
      </c>
      <c r="E943" s="527" t="s">
        <v>1892</v>
      </c>
      <c r="F943" s="531">
        <v>1</v>
      </c>
      <c r="G943" s="531">
        <v>207</v>
      </c>
      <c r="H943" s="531">
        <v>0.24295774647887325</v>
      </c>
      <c r="I943" s="531">
        <v>207</v>
      </c>
      <c r="J943" s="531">
        <v>4</v>
      </c>
      <c r="K943" s="531">
        <v>852</v>
      </c>
      <c r="L943" s="531">
        <v>1</v>
      </c>
      <c r="M943" s="531">
        <v>213</v>
      </c>
      <c r="N943" s="531">
        <v>1</v>
      </c>
      <c r="O943" s="531">
        <v>213</v>
      </c>
      <c r="P943" s="545">
        <v>0.25</v>
      </c>
      <c r="Q943" s="532">
        <v>213</v>
      </c>
    </row>
    <row r="944" spans="1:17" ht="14.4" customHeight="1" x14ac:dyDescent="0.3">
      <c r="A944" s="526" t="s">
        <v>2395</v>
      </c>
      <c r="B944" s="527" t="s">
        <v>1849</v>
      </c>
      <c r="C944" s="527" t="s">
        <v>1832</v>
      </c>
      <c r="D944" s="527" t="s">
        <v>1893</v>
      </c>
      <c r="E944" s="527" t="s">
        <v>1894</v>
      </c>
      <c r="F944" s="531">
        <v>1</v>
      </c>
      <c r="G944" s="531">
        <v>151</v>
      </c>
      <c r="H944" s="531">
        <v>0.48709677419354841</v>
      </c>
      <c r="I944" s="531">
        <v>151</v>
      </c>
      <c r="J944" s="531">
        <v>2</v>
      </c>
      <c r="K944" s="531">
        <v>310</v>
      </c>
      <c r="L944" s="531">
        <v>1</v>
      </c>
      <c r="M944" s="531">
        <v>155</v>
      </c>
      <c r="N944" s="531">
        <v>3</v>
      </c>
      <c r="O944" s="531">
        <v>465</v>
      </c>
      <c r="P944" s="545">
        <v>1.5</v>
      </c>
      <c r="Q944" s="532">
        <v>155</v>
      </c>
    </row>
    <row r="945" spans="1:17" ht="14.4" customHeight="1" x14ac:dyDescent="0.3">
      <c r="A945" s="526" t="s">
        <v>2395</v>
      </c>
      <c r="B945" s="527" t="s">
        <v>1849</v>
      </c>
      <c r="C945" s="527" t="s">
        <v>1832</v>
      </c>
      <c r="D945" s="527" t="s">
        <v>1895</v>
      </c>
      <c r="E945" s="527" t="s">
        <v>1896</v>
      </c>
      <c r="F945" s="531">
        <v>6</v>
      </c>
      <c r="G945" s="531">
        <v>1098</v>
      </c>
      <c r="H945" s="531">
        <v>0.97860962566844922</v>
      </c>
      <c r="I945" s="531">
        <v>183</v>
      </c>
      <c r="J945" s="531">
        <v>6</v>
      </c>
      <c r="K945" s="531">
        <v>1122</v>
      </c>
      <c r="L945" s="531">
        <v>1</v>
      </c>
      <c r="M945" s="531">
        <v>187</v>
      </c>
      <c r="N945" s="531">
        <v>5</v>
      </c>
      <c r="O945" s="531">
        <v>935</v>
      </c>
      <c r="P945" s="545">
        <v>0.83333333333333337</v>
      </c>
      <c r="Q945" s="532">
        <v>187</v>
      </c>
    </row>
    <row r="946" spans="1:17" ht="14.4" customHeight="1" x14ac:dyDescent="0.3">
      <c r="A946" s="526" t="s">
        <v>2395</v>
      </c>
      <c r="B946" s="527" t="s">
        <v>1849</v>
      </c>
      <c r="C946" s="527" t="s">
        <v>1832</v>
      </c>
      <c r="D946" s="527" t="s">
        <v>1897</v>
      </c>
      <c r="E946" s="527" t="s">
        <v>1898</v>
      </c>
      <c r="F946" s="531">
        <v>302</v>
      </c>
      <c r="G946" s="531">
        <v>37750</v>
      </c>
      <c r="H946" s="531">
        <v>1.0276023519163764</v>
      </c>
      <c r="I946" s="531">
        <v>125</v>
      </c>
      <c r="J946" s="531">
        <v>287</v>
      </c>
      <c r="K946" s="531">
        <v>36736</v>
      </c>
      <c r="L946" s="531">
        <v>1</v>
      </c>
      <c r="M946" s="531">
        <v>128</v>
      </c>
      <c r="N946" s="531">
        <v>283</v>
      </c>
      <c r="O946" s="531">
        <v>36224</v>
      </c>
      <c r="P946" s="545">
        <v>0.98606271777003485</v>
      </c>
      <c r="Q946" s="532">
        <v>128</v>
      </c>
    </row>
    <row r="947" spans="1:17" ht="14.4" customHeight="1" x14ac:dyDescent="0.3">
      <c r="A947" s="526" t="s">
        <v>2395</v>
      </c>
      <c r="B947" s="527" t="s">
        <v>1849</v>
      </c>
      <c r="C947" s="527" t="s">
        <v>1832</v>
      </c>
      <c r="D947" s="527" t="s">
        <v>1899</v>
      </c>
      <c r="E947" s="527" t="s">
        <v>1900</v>
      </c>
      <c r="F947" s="531">
        <v>388</v>
      </c>
      <c r="G947" s="531">
        <v>84972</v>
      </c>
      <c r="H947" s="531">
        <v>1.0001059284629781</v>
      </c>
      <c r="I947" s="531">
        <v>219</v>
      </c>
      <c r="J947" s="531">
        <v>381</v>
      </c>
      <c r="K947" s="531">
        <v>84963</v>
      </c>
      <c r="L947" s="531">
        <v>1</v>
      </c>
      <c r="M947" s="531">
        <v>223</v>
      </c>
      <c r="N947" s="531">
        <v>426</v>
      </c>
      <c r="O947" s="531">
        <v>94998</v>
      </c>
      <c r="P947" s="545">
        <v>1.1181102362204725</v>
      </c>
      <c r="Q947" s="532">
        <v>223</v>
      </c>
    </row>
    <row r="948" spans="1:17" ht="14.4" customHeight="1" x14ac:dyDescent="0.3">
      <c r="A948" s="526" t="s">
        <v>2395</v>
      </c>
      <c r="B948" s="527" t="s">
        <v>1849</v>
      </c>
      <c r="C948" s="527" t="s">
        <v>1832</v>
      </c>
      <c r="D948" s="527" t="s">
        <v>1905</v>
      </c>
      <c r="E948" s="527" t="s">
        <v>1906</v>
      </c>
      <c r="F948" s="531">
        <v>4</v>
      </c>
      <c r="G948" s="531">
        <v>884</v>
      </c>
      <c r="H948" s="531"/>
      <c r="I948" s="531">
        <v>221</v>
      </c>
      <c r="J948" s="531"/>
      <c r="K948" s="531"/>
      <c r="L948" s="531"/>
      <c r="M948" s="531"/>
      <c r="N948" s="531">
        <v>6</v>
      </c>
      <c r="O948" s="531">
        <v>1350</v>
      </c>
      <c r="P948" s="545"/>
      <c r="Q948" s="532">
        <v>225</v>
      </c>
    </row>
    <row r="949" spans="1:17" ht="14.4" customHeight="1" x14ac:dyDescent="0.3">
      <c r="A949" s="526" t="s">
        <v>2395</v>
      </c>
      <c r="B949" s="527" t="s">
        <v>1849</v>
      </c>
      <c r="C949" s="527" t="s">
        <v>1832</v>
      </c>
      <c r="D949" s="527" t="s">
        <v>1907</v>
      </c>
      <c r="E949" s="527" t="s">
        <v>1908</v>
      </c>
      <c r="F949" s="531">
        <v>1</v>
      </c>
      <c r="G949" s="531">
        <v>613</v>
      </c>
      <c r="H949" s="531"/>
      <c r="I949" s="531">
        <v>613</v>
      </c>
      <c r="J949" s="531"/>
      <c r="K949" s="531"/>
      <c r="L949" s="531"/>
      <c r="M949" s="531"/>
      <c r="N949" s="531"/>
      <c r="O949" s="531"/>
      <c r="P949" s="545"/>
      <c r="Q949" s="532"/>
    </row>
    <row r="950" spans="1:17" ht="14.4" customHeight="1" x14ac:dyDescent="0.3">
      <c r="A950" s="526" t="s">
        <v>2395</v>
      </c>
      <c r="B950" s="527" t="s">
        <v>1849</v>
      </c>
      <c r="C950" s="527" t="s">
        <v>1832</v>
      </c>
      <c r="D950" s="527" t="s">
        <v>1919</v>
      </c>
      <c r="E950" s="527" t="s">
        <v>1920</v>
      </c>
      <c r="F950" s="531">
        <v>1</v>
      </c>
      <c r="G950" s="531">
        <v>330</v>
      </c>
      <c r="H950" s="531"/>
      <c r="I950" s="531">
        <v>330</v>
      </c>
      <c r="J950" s="531"/>
      <c r="K950" s="531"/>
      <c r="L950" s="531"/>
      <c r="M950" s="531"/>
      <c r="N950" s="531">
        <v>4</v>
      </c>
      <c r="O950" s="531">
        <v>1400</v>
      </c>
      <c r="P950" s="545"/>
      <c r="Q950" s="532">
        <v>350</v>
      </c>
    </row>
    <row r="951" spans="1:17" ht="14.4" customHeight="1" x14ac:dyDescent="0.3">
      <c r="A951" s="526" t="s">
        <v>2395</v>
      </c>
      <c r="B951" s="527" t="s">
        <v>1849</v>
      </c>
      <c r="C951" s="527" t="s">
        <v>1832</v>
      </c>
      <c r="D951" s="527" t="s">
        <v>2121</v>
      </c>
      <c r="E951" s="527" t="s">
        <v>2122</v>
      </c>
      <c r="F951" s="531"/>
      <c r="G951" s="531"/>
      <c r="H951" s="531"/>
      <c r="I951" s="531"/>
      <c r="J951" s="531">
        <v>1</v>
      </c>
      <c r="K951" s="531">
        <v>4164</v>
      </c>
      <c r="L951" s="531">
        <v>1</v>
      </c>
      <c r="M951" s="531">
        <v>4164</v>
      </c>
      <c r="N951" s="531"/>
      <c r="O951" s="531"/>
      <c r="P951" s="545"/>
      <c r="Q951" s="532"/>
    </row>
    <row r="952" spans="1:17" ht="14.4" customHeight="1" x14ac:dyDescent="0.3">
      <c r="A952" s="526" t="s">
        <v>2395</v>
      </c>
      <c r="B952" s="527" t="s">
        <v>1849</v>
      </c>
      <c r="C952" s="527" t="s">
        <v>1832</v>
      </c>
      <c r="D952" s="527" t="s">
        <v>2129</v>
      </c>
      <c r="E952" s="527" t="s">
        <v>2130</v>
      </c>
      <c r="F952" s="531"/>
      <c r="G952" s="531"/>
      <c r="H952" s="531"/>
      <c r="I952" s="531"/>
      <c r="J952" s="531">
        <v>2</v>
      </c>
      <c r="K952" s="531">
        <v>7720</v>
      </c>
      <c r="L952" s="531">
        <v>1</v>
      </c>
      <c r="M952" s="531">
        <v>3860</v>
      </c>
      <c r="N952" s="531"/>
      <c r="O952" s="531"/>
      <c r="P952" s="545"/>
      <c r="Q952" s="532"/>
    </row>
    <row r="953" spans="1:17" ht="14.4" customHeight="1" x14ac:dyDescent="0.3">
      <c r="A953" s="526" t="s">
        <v>2395</v>
      </c>
      <c r="B953" s="527" t="s">
        <v>1849</v>
      </c>
      <c r="C953" s="527" t="s">
        <v>1832</v>
      </c>
      <c r="D953" s="527" t="s">
        <v>2131</v>
      </c>
      <c r="E953" s="527" t="s">
        <v>2132</v>
      </c>
      <c r="F953" s="531"/>
      <c r="G953" s="531"/>
      <c r="H953" s="531"/>
      <c r="I953" s="531"/>
      <c r="J953" s="531">
        <v>1</v>
      </c>
      <c r="K953" s="531">
        <v>5210</v>
      </c>
      <c r="L953" s="531">
        <v>1</v>
      </c>
      <c r="M953" s="531">
        <v>5210</v>
      </c>
      <c r="N953" s="531"/>
      <c r="O953" s="531"/>
      <c r="P953" s="545"/>
      <c r="Q953" s="532"/>
    </row>
    <row r="954" spans="1:17" ht="14.4" customHeight="1" x14ac:dyDescent="0.3">
      <c r="A954" s="526" t="s">
        <v>2395</v>
      </c>
      <c r="B954" s="527" t="s">
        <v>1849</v>
      </c>
      <c r="C954" s="527" t="s">
        <v>1832</v>
      </c>
      <c r="D954" s="527" t="s">
        <v>1933</v>
      </c>
      <c r="E954" s="527" t="s">
        <v>1934</v>
      </c>
      <c r="F954" s="531">
        <v>1</v>
      </c>
      <c r="G954" s="531">
        <v>5076</v>
      </c>
      <c r="H954" s="531">
        <v>0.24607329842931938</v>
      </c>
      <c r="I954" s="531">
        <v>5076</v>
      </c>
      <c r="J954" s="531">
        <v>4</v>
      </c>
      <c r="K954" s="531">
        <v>20628</v>
      </c>
      <c r="L954" s="531">
        <v>1</v>
      </c>
      <c r="M954" s="531">
        <v>5157</v>
      </c>
      <c r="N954" s="531">
        <v>4</v>
      </c>
      <c r="O954" s="531">
        <v>20628</v>
      </c>
      <c r="P954" s="545">
        <v>1</v>
      </c>
      <c r="Q954" s="532">
        <v>5157</v>
      </c>
    </row>
    <row r="955" spans="1:17" ht="14.4" customHeight="1" x14ac:dyDescent="0.3">
      <c r="A955" s="526" t="s">
        <v>2395</v>
      </c>
      <c r="B955" s="527" t="s">
        <v>1849</v>
      </c>
      <c r="C955" s="527" t="s">
        <v>1832</v>
      </c>
      <c r="D955" s="527" t="s">
        <v>2137</v>
      </c>
      <c r="E955" s="527" t="s">
        <v>2138</v>
      </c>
      <c r="F955" s="531"/>
      <c r="G955" s="531"/>
      <c r="H955" s="531"/>
      <c r="I955" s="531"/>
      <c r="J955" s="531">
        <v>1</v>
      </c>
      <c r="K955" s="531">
        <v>800</v>
      </c>
      <c r="L955" s="531">
        <v>1</v>
      </c>
      <c r="M955" s="531">
        <v>800</v>
      </c>
      <c r="N955" s="531"/>
      <c r="O955" s="531"/>
      <c r="P955" s="545"/>
      <c r="Q955" s="532"/>
    </row>
    <row r="956" spans="1:17" ht="14.4" customHeight="1" x14ac:dyDescent="0.3">
      <c r="A956" s="526" t="s">
        <v>2395</v>
      </c>
      <c r="B956" s="527" t="s">
        <v>1849</v>
      </c>
      <c r="C956" s="527" t="s">
        <v>1832</v>
      </c>
      <c r="D956" s="527" t="s">
        <v>1941</v>
      </c>
      <c r="E956" s="527" t="s">
        <v>1942</v>
      </c>
      <c r="F956" s="531">
        <v>73</v>
      </c>
      <c r="G956" s="531">
        <v>12775</v>
      </c>
      <c r="H956" s="531">
        <v>0.89105112645602291</v>
      </c>
      <c r="I956" s="531">
        <v>175</v>
      </c>
      <c r="J956" s="531">
        <v>81</v>
      </c>
      <c r="K956" s="531">
        <v>14337</v>
      </c>
      <c r="L956" s="531">
        <v>1</v>
      </c>
      <c r="M956" s="531">
        <v>177</v>
      </c>
      <c r="N956" s="531">
        <v>83</v>
      </c>
      <c r="O956" s="531">
        <v>14691</v>
      </c>
      <c r="P956" s="545">
        <v>1.0246913580246915</v>
      </c>
      <c r="Q956" s="532">
        <v>177</v>
      </c>
    </row>
    <row r="957" spans="1:17" ht="14.4" customHeight="1" x14ac:dyDescent="0.3">
      <c r="A957" s="526" t="s">
        <v>2395</v>
      </c>
      <c r="B957" s="527" t="s">
        <v>1849</v>
      </c>
      <c r="C957" s="527" t="s">
        <v>1832</v>
      </c>
      <c r="D957" s="527" t="s">
        <v>1943</v>
      </c>
      <c r="E957" s="527" t="s">
        <v>1944</v>
      </c>
      <c r="F957" s="531">
        <v>11</v>
      </c>
      <c r="G957" s="531">
        <v>22011</v>
      </c>
      <c r="H957" s="531">
        <v>1.074755859375</v>
      </c>
      <c r="I957" s="531">
        <v>2001</v>
      </c>
      <c r="J957" s="531">
        <v>10</v>
      </c>
      <c r="K957" s="531">
        <v>20480</v>
      </c>
      <c r="L957" s="531">
        <v>1</v>
      </c>
      <c r="M957" s="531">
        <v>2048</v>
      </c>
      <c r="N957" s="531">
        <v>12</v>
      </c>
      <c r="O957" s="531">
        <v>24588</v>
      </c>
      <c r="P957" s="545">
        <v>1.2005859375000001</v>
      </c>
      <c r="Q957" s="532">
        <v>2049</v>
      </c>
    </row>
    <row r="958" spans="1:17" ht="14.4" customHeight="1" x14ac:dyDescent="0.3">
      <c r="A958" s="526" t="s">
        <v>2395</v>
      </c>
      <c r="B958" s="527" t="s">
        <v>1849</v>
      </c>
      <c r="C958" s="527" t="s">
        <v>1832</v>
      </c>
      <c r="D958" s="527" t="s">
        <v>1949</v>
      </c>
      <c r="E958" s="527" t="s">
        <v>1950</v>
      </c>
      <c r="F958" s="531">
        <v>1</v>
      </c>
      <c r="G958" s="531">
        <v>2696</v>
      </c>
      <c r="H958" s="531">
        <v>0.24634502923976609</v>
      </c>
      <c r="I958" s="531">
        <v>2696</v>
      </c>
      <c r="J958" s="531">
        <v>4</v>
      </c>
      <c r="K958" s="531">
        <v>10944</v>
      </c>
      <c r="L958" s="531">
        <v>1</v>
      </c>
      <c r="M958" s="531">
        <v>2736</v>
      </c>
      <c r="N958" s="531">
        <v>1</v>
      </c>
      <c r="O958" s="531">
        <v>2737</v>
      </c>
      <c r="P958" s="545">
        <v>0.25009137426900585</v>
      </c>
      <c r="Q958" s="532">
        <v>2737</v>
      </c>
    </row>
    <row r="959" spans="1:17" ht="14.4" customHeight="1" x14ac:dyDescent="0.3">
      <c r="A959" s="526" t="s">
        <v>2395</v>
      </c>
      <c r="B959" s="527" t="s">
        <v>1849</v>
      </c>
      <c r="C959" s="527" t="s">
        <v>1832</v>
      </c>
      <c r="D959" s="527" t="s">
        <v>1955</v>
      </c>
      <c r="E959" s="527" t="s">
        <v>1956</v>
      </c>
      <c r="F959" s="531">
        <v>1</v>
      </c>
      <c r="G959" s="531">
        <v>662</v>
      </c>
      <c r="H959" s="531"/>
      <c r="I959" s="531">
        <v>662</v>
      </c>
      <c r="J959" s="531"/>
      <c r="K959" s="531"/>
      <c r="L959" s="531"/>
      <c r="M959" s="531"/>
      <c r="N959" s="531"/>
      <c r="O959" s="531"/>
      <c r="P959" s="545"/>
      <c r="Q959" s="532"/>
    </row>
    <row r="960" spans="1:17" ht="14.4" customHeight="1" x14ac:dyDescent="0.3">
      <c r="A960" s="526" t="s">
        <v>2395</v>
      </c>
      <c r="B960" s="527" t="s">
        <v>1849</v>
      </c>
      <c r="C960" s="527" t="s">
        <v>1832</v>
      </c>
      <c r="D960" s="527" t="s">
        <v>1959</v>
      </c>
      <c r="E960" s="527" t="s">
        <v>1960</v>
      </c>
      <c r="F960" s="531">
        <v>91</v>
      </c>
      <c r="G960" s="531">
        <v>13741</v>
      </c>
      <c r="H960" s="531">
        <v>0.97419354838709682</v>
      </c>
      <c r="I960" s="531">
        <v>151</v>
      </c>
      <c r="J960" s="531">
        <v>91</v>
      </c>
      <c r="K960" s="531">
        <v>14105</v>
      </c>
      <c r="L960" s="531">
        <v>1</v>
      </c>
      <c r="M960" s="531">
        <v>155</v>
      </c>
      <c r="N960" s="531">
        <v>74</v>
      </c>
      <c r="O960" s="531">
        <v>11470</v>
      </c>
      <c r="P960" s="545">
        <v>0.81318681318681318</v>
      </c>
      <c r="Q960" s="532">
        <v>155</v>
      </c>
    </row>
    <row r="961" spans="1:17" ht="14.4" customHeight="1" x14ac:dyDescent="0.3">
      <c r="A961" s="526" t="s">
        <v>2395</v>
      </c>
      <c r="B961" s="527" t="s">
        <v>1849</v>
      </c>
      <c r="C961" s="527" t="s">
        <v>1832</v>
      </c>
      <c r="D961" s="527" t="s">
        <v>1961</v>
      </c>
      <c r="E961" s="527" t="s">
        <v>1962</v>
      </c>
      <c r="F961" s="531">
        <v>105</v>
      </c>
      <c r="G961" s="531">
        <v>20475</v>
      </c>
      <c r="H961" s="531">
        <v>0.91865577889447236</v>
      </c>
      <c r="I961" s="531">
        <v>195</v>
      </c>
      <c r="J961" s="531">
        <v>112</v>
      </c>
      <c r="K961" s="531">
        <v>22288</v>
      </c>
      <c r="L961" s="531">
        <v>1</v>
      </c>
      <c r="M961" s="531">
        <v>199</v>
      </c>
      <c r="N961" s="531">
        <v>109</v>
      </c>
      <c r="O961" s="531">
        <v>21691</v>
      </c>
      <c r="P961" s="545">
        <v>0.9732142857142857</v>
      </c>
      <c r="Q961" s="532">
        <v>199</v>
      </c>
    </row>
    <row r="962" spans="1:17" ht="14.4" customHeight="1" x14ac:dyDescent="0.3">
      <c r="A962" s="526" t="s">
        <v>2395</v>
      </c>
      <c r="B962" s="527" t="s">
        <v>1849</v>
      </c>
      <c r="C962" s="527" t="s">
        <v>1832</v>
      </c>
      <c r="D962" s="527" t="s">
        <v>1963</v>
      </c>
      <c r="E962" s="527" t="s">
        <v>1964</v>
      </c>
      <c r="F962" s="531">
        <v>376</v>
      </c>
      <c r="G962" s="531">
        <v>75200</v>
      </c>
      <c r="H962" s="531">
        <v>0.93798333582796989</v>
      </c>
      <c r="I962" s="531">
        <v>200</v>
      </c>
      <c r="J962" s="531">
        <v>393</v>
      </c>
      <c r="K962" s="531">
        <v>80172</v>
      </c>
      <c r="L962" s="531">
        <v>1</v>
      </c>
      <c r="M962" s="531">
        <v>204</v>
      </c>
      <c r="N962" s="531">
        <v>358</v>
      </c>
      <c r="O962" s="531">
        <v>73032</v>
      </c>
      <c r="P962" s="545">
        <v>0.91094147582697205</v>
      </c>
      <c r="Q962" s="532">
        <v>204</v>
      </c>
    </row>
    <row r="963" spans="1:17" ht="14.4" customHeight="1" x14ac:dyDescent="0.3">
      <c r="A963" s="526" t="s">
        <v>2395</v>
      </c>
      <c r="B963" s="527" t="s">
        <v>1849</v>
      </c>
      <c r="C963" s="527" t="s">
        <v>1832</v>
      </c>
      <c r="D963" s="527" t="s">
        <v>1965</v>
      </c>
      <c r="E963" s="527" t="s">
        <v>1966</v>
      </c>
      <c r="F963" s="531">
        <v>1</v>
      </c>
      <c r="G963" s="531">
        <v>418</v>
      </c>
      <c r="H963" s="531"/>
      <c r="I963" s="531">
        <v>418</v>
      </c>
      <c r="J963" s="531"/>
      <c r="K963" s="531"/>
      <c r="L963" s="531"/>
      <c r="M963" s="531"/>
      <c r="N963" s="531"/>
      <c r="O963" s="531"/>
      <c r="P963" s="545"/>
      <c r="Q963" s="532"/>
    </row>
    <row r="964" spans="1:17" ht="14.4" customHeight="1" x14ac:dyDescent="0.3">
      <c r="A964" s="526" t="s">
        <v>2395</v>
      </c>
      <c r="B964" s="527" t="s">
        <v>1849</v>
      </c>
      <c r="C964" s="527" t="s">
        <v>1832</v>
      </c>
      <c r="D964" s="527" t="s">
        <v>1969</v>
      </c>
      <c r="E964" s="527" t="s">
        <v>1970</v>
      </c>
      <c r="F964" s="531">
        <v>1</v>
      </c>
      <c r="G964" s="531">
        <v>159</v>
      </c>
      <c r="H964" s="531">
        <v>0.97546012269938653</v>
      </c>
      <c r="I964" s="531">
        <v>159</v>
      </c>
      <c r="J964" s="531">
        <v>1</v>
      </c>
      <c r="K964" s="531">
        <v>163</v>
      </c>
      <c r="L964" s="531">
        <v>1</v>
      </c>
      <c r="M964" s="531">
        <v>163</v>
      </c>
      <c r="N964" s="531">
        <v>1</v>
      </c>
      <c r="O964" s="531">
        <v>163</v>
      </c>
      <c r="P964" s="545">
        <v>1</v>
      </c>
      <c r="Q964" s="532">
        <v>163</v>
      </c>
    </row>
    <row r="965" spans="1:17" ht="14.4" customHeight="1" x14ac:dyDescent="0.3">
      <c r="A965" s="526" t="s">
        <v>2395</v>
      </c>
      <c r="B965" s="527" t="s">
        <v>1849</v>
      </c>
      <c r="C965" s="527" t="s">
        <v>1832</v>
      </c>
      <c r="D965" s="527" t="s">
        <v>1973</v>
      </c>
      <c r="E965" s="527" t="s">
        <v>1974</v>
      </c>
      <c r="F965" s="531">
        <v>2</v>
      </c>
      <c r="G965" s="531">
        <v>4246</v>
      </c>
      <c r="H965" s="531">
        <v>0.28160233452712563</v>
      </c>
      <c r="I965" s="531">
        <v>2123</v>
      </c>
      <c r="J965" s="531">
        <v>7</v>
      </c>
      <c r="K965" s="531">
        <v>15078</v>
      </c>
      <c r="L965" s="531">
        <v>1</v>
      </c>
      <c r="M965" s="531">
        <v>2154</v>
      </c>
      <c r="N965" s="531">
        <v>5</v>
      </c>
      <c r="O965" s="531">
        <v>10775</v>
      </c>
      <c r="P965" s="545">
        <v>0.71461732325242078</v>
      </c>
      <c r="Q965" s="532">
        <v>2155</v>
      </c>
    </row>
    <row r="966" spans="1:17" ht="14.4" customHeight="1" x14ac:dyDescent="0.3">
      <c r="A966" s="526" t="s">
        <v>2395</v>
      </c>
      <c r="B966" s="527" t="s">
        <v>1849</v>
      </c>
      <c r="C966" s="527" t="s">
        <v>1832</v>
      </c>
      <c r="D966" s="527" t="s">
        <v>2141</v>
      </c>
      <c r="E966" s="527" t="s">
        <v>2130</v>
      </c>
      <c r="F966" s="531"/>
      <c r="G966" s="531"/>
      <c r="H966" s="531"/>
      <c r="I966" s="531"/>
      <c r="J966" s="531">
        <v>2</v>
      </c>
      <c r="K966" s="531">
        <v>3776</v>
      </c>
      <c r="L966" s="531">
        <v>1</v>
      </c>
      <c r="M966" s="531">
        <v>1888</v>
      </c>
      <c r="N966" s="531">
        <v>2</v>
      </c>
      <c r="O966" s="531">
        <v>3778</v>
      </c>
      <c r="P966" s="545">
        <v>1.0005296610169492</v>
      </c>
      <c r="Q966" s="532">
        <v>1889</v>
      </c>
    </row>
    <row r="967" spans="1:17" ht="14.4" customHeight="1" x14ac:dyDescent="0.3">
      <c r="A967" s="526" t="s">
        <v>2395</v>
      </c>
      <c r="B967" s="527" t="s">
        <v>1849</v>
      </c>
      <c r="C967" s="527" t="s">
        <v>1832</v>
      </c>
      <c r="D967" s="527" t="s">
        <v>1981</v>
      </c>
      <c r="E967" s="527" t="s">
        <v>1982</v>
      </c>
      <c r="F967" s="531"/>
      <c r="G967" s="531"/>
      <c r="H967" s="531"/>
      <c r="I967" s="531"/>
      <c r="J967" s="531">
        <v>1</v>
      </c>
      <c r="K967" s="531">
        <v>8459</v>
      </c>
      <c r="L967" s="531">
        <v>1</v>
      </c>
      <c r="M967" s="531">
        <v>8459</v>
      </c>
      <c r="N967" s="531">
        <v>1</v>
      </c>
      <c r="O967" s="531">
        <v>8460</v>
      </c>
      <c r="P967" s="545">
        <v>1.0001182172833669</v>
      </c>
      <c r="Q967" s="532">
        <v>8460</v>
      </c>
    </row>
    <row r="968" spans="1:17" ht="14.4" customHeight="1" x14ac:dyDescent="0.3">
      <c r="A968" s="526" t="s">
        <v>2395</v>
      </c>
      <c r="B968" s="527" t="s">
        <v>1849</v>
      </c>
      <c r="C968" s="527" t="s">
        <v>1832</v>
      </c>
      <c r="D968" s="527" t="s">
        <v>1985</v>
      </c>
      <c r="E968" s="527" t="s">
        <v>1986</v>
      </c>
      <c r="F968" s="531"/>
      <c r="G968" s="531"/>
      <c r="H968" s="531"/>
      <c r="I968" s="531"/>
      <c r="J968" s="531"/>
      <c r="K968" s="531"/>
      <c r="L968" s="531"/>
      <c r="M968" s="531"/>
      <c r="N968" s="531">
        <v>2</v>
      </c>
      <c r="O968" s="531">
        <v>4106</v>
      </c>
      <c r="P968" s="545"/>
      <c r="Q968" s="532">
        <v>2053</v>
      </c>
    </row>
    <row r="969" spans="1:17" ht="14.4" customHeight="1" x14ac:dyDescent="0.3">
      <c r="A969" s="526" t="s">
        <v>2395</v>
      </c>
      <c r="B969" s="527" t="s">
        <v>1849</v>
      </c>
      <c r="C969" s="527" t="s">
        <v>1832</v>
      </c>
      <c r="D969" s="527" t="s">
        <v>1987</v>
      </c>
      <c r="E969" s="527" t="s">
        <v>1988</v>
      </c>
      <c r="F969" s="531">
        <v>3</v>
      </c>
      <c r="G969" s="531">
        <v>837</v>
      </c>
      <c r="H969" s="531">
        <v>0.29575971731448764</v>
      </c>
      <c r="I969" s="531">
        <v>279</v>
      </c>
      <c r="J969" s="531">
        <v>10</v>
      </c>
      <c r="K969" s="531">
        <v>2830</v>
      </c>
      <c r="L969" s="531">
        <v>1</v>
      </c>
      <c r="M969" s="531">
        <v>283</v>
      </c>
      <c r="N969" s="531">
        <v>12</v>
      </c>
      <c r="O969" s="531">
        <v>3396</v>
      </c>
      <c r="P969" s="545">
        <v>1.2</v>
      </c>
      <c r="Q969" s="532">
        <v>283</v>
      </c>
    </row>
    <row r="970" spans="1:17" ht="14.4" customHeight="1" x14ac:dyDescent="0.3">
      <c r="A970" s="526" t="s">
        <v>2395</v>
      </c>
      <c r="B970" s="527" t="s">
        <v>1849</v>
      </c>
      <c r="C970" s="527" t="s">
        <v>1832</v>
      </c>
      <c r="D970" s="527" t="s">
        <v>1995</v>
      </c>
      <c r="E970" s="527" t="s">
        <v>1996</v>
      </c>
      <c r="F970" s="531"/>
      <c r="G970" s="531"/>
      <c r="H970" s="531"/>
      <c r="I970" s="531"/>
      <c r="J970" s="531">
        <v>2</v>
      </c>
      <c r="K970" s="531">
        <v>704</v>
      </c>
      <c r="L970" s="531">
        <v>1</v>
      </c>
      <c r="M970" s="531">
        <v>352</v>
      </c>
      <c r="N970" s="531">
        <v>2</v>
      </c>
      <c r="O970" s="531">
        <v>704</v>
      </c>
      <c r="P970" s="545">
        <v>1</v>
      </c>
      <c r="Q970" s="532">
        <v>352</v>
      </c>
    </row>
    <row r="971" spans="1:17" ht="14.4" customHeight="1" x14ac:dyDescent="0.3">
      <c r="A971" s="526" t="s">
        <v>2396</v>
      </c>
      <c r="B971" s="527" t="s">
        <v>1849</v>
      </c>
      <c r="C971" s="527" t="s">
        <v>1850</v>
      </c>
      <c r="D971" s="527" t="s">
        <v>1854</v>
      </c>
      <c r="E971" s="527" t="s">
        <v>664</v>
      </c>
      <c r="F971" s="531">
        <v>0.2</v>
      </c>
      <c r="G971" s="531">
        <v>1277.6500000000001</v>
      </c>
      <c r="H971" s="531"/>
      <c r="I971" s="531">
        <v>6388.25</v>
      </c>
      <c r="J971" s="531"/>
      <c r="K971" s="531"/>
      <c r="L971" s="531"/>
      <c r="M971" s="531"/>
      <c r="N971" s="531"/>
      <c r="O971" s="531"/>
      <c r="P971" s="545"/>
      <c r="Q971" s="532"/>
    </row>
    <row r="972" spans="1:17" ht="14.4" customHeight="1" x14ac:dyDescent="0.3">
      <c r="A972" s="526" t="s">
        <v>2396</v>
      </c>
      <c r="B972" s="527" t="s">
        <v>1849</v>
      </c>
      <c r="C972" s="527" t="s">
        <v>1850</v>
      </c>
      <c r="D972" s="527" t="s">
        <v>1855</v>
      </c>
      <c r="E972" s="527" t="s">
        <v>576</v>
      </c>
      <c r="F972" s="531">
        <v>2.9</v>
      </c>
      <c r="G972" s="531">
        <v>2758.85</v>
      </c>
      <c r="H972" s="531">
        <v>3.9222752992692427</v>
      </c>
      <c r="I972" s="531">
        <v>951.32758620689651</v>
      </c>
      <c r="J972" s="531">
        <v>0.7</v>
      </c>
      <c r="K972" s="531">
        <v>703.38</v>
      </c>
      <c r="L972" s="531">
        <v>1</v>
      </c>
      <c r="M972" s="531">
        <v>1004.8285714285715</v>
      </c>
      <c r="N972" s="531">
        <v>2.6</v>
      </c>
      <c r="O972" s="531">
        <v>2612.5500000000002</v>
      </c>
      <c r="P972" s="545">
        <v>3.7142796212573574</v>
      </c>
      <c r="Q972" s="532">
        <v>1004.8269230769231</v>
      </c>
    </row>
    <row r="973" spans="1:17" ht="14.4" customHeight="1" x14ac:dyDescent="0.3">
      <c r="A973" s="526" t="s">
        <v>2396</v>
      </c>
      <c r="B973" s="527" t="s">
        <v>1849</v>
      </c>
      <c r="C973" s="527" t="s">
        <v>1850</v>
      </c>
      <c r="D973" s="527" t="s">
        <v>1856</v>
      </c>
      <c r="E973" s="527" t="s">
        <v>610</v>
      </c>
      <c r="F973" s="531">
        <v>0.22</v>
      </c>
      <c r="G973" s="531">
        <v>2175.34</v>
      </c>
      <c r="H973" s="531">
        <v>1.6923052986160274</v>
      </c>
      <c r="I973" s="531">
        <v>9887.9090909090919</v>
      </c>
      <c r="J973" s="531">
        <v>0.13</v>
      </c>
      <c r="K973" s="531">
        <v>1285.43</v>
      </c>
      <c r="L973" s="531">
        <v>1</v>
      </c>
      <c r="M973" s="531">
        <v>9887.9230769230762</v>
      </c>
      <c r="N973" s="531">
        <v>7.0000000000000007E-2</v>
      </c>
      <c r="O973" s="531">
        <v>692.15</v>
      </c>
      <c r="P973" s="545">
        <v>0.53845794792404089</v>
      </c>
      <c r="Q973" s="532">
        <v>9887.8571428571413</v>
      </c>
    </row>
    <row r="974" spans="1:17" ht="14.4" customHeight="1" x14ac:dyDescent="0.3">
      <c r="A974" s="526" t="s">
        <v>2396</v>
      </c>
      <c r="B974" s="527" t="s">
        <v>1849</v>
      </c>
      <c r="C974" s="527" t="s">
        <v>1850</v>
      </c>
      <c r="D974" s="527" t="s">
        <v>2211</v>
      </c>
      <c r="E974" s="527" t="s">
        <v>2212</v>
      </c>
      <c r="F974" s="531">
        <v>2</v>
      </c>
      <c r="G974" s="531">
        <v>796.4</v>
      </c>
      <c r="H974" s="531"/>
      <c r="I974" s="531">
        <v>398.2</v>
      </c>
      <c r="J974" s="531"/>
      <c r="K974" s="531"/>
      <c r="L974" s="531"/>
      <c r="M974" s="531"/>
      <c r="N974" s="531"/>
      <c r="O974" s="531"/>
      <c r="P974" s="545"/>
      <c r="Q974" s="532"/>
    </row>
    <row r="975" spans="1:17" ht="14.4" customHeight="1" x14ac:dyDescent="0.3">
      <c r="A975" s="526" t="s">
        <v>2396</v>
      </c>
      <c r="B975" s="527" t="s">
        <v>1849</v>
      </c>
      <c r="C975" s="527" t="s">
        <v>1850</v>
      </c>
      <c r="D975" s="527" t="s">
        <v>1860</v>
      </c>
      <c r="E975" s="527" t="s">
        <v>571</v>
      </c>
      <c r="F975" s="531">
        <v>1</v>
      </c>
      <c r="G975" s="531">
        <v>932.82</v>
      </c>
      <c r="H975" s="531"/>
      <c r="I975" s="531">
        <v>932.82</v>
      </c>
      <c r="J975" s="531"/>
      <c r="K975" s="531"/>
      <c r="L975" s="531"/>
      <c r="M975" s="531"/>
      <c r="N975" s="531"/>
      <c r="O975" s="531"/>
      <c r="P975" s="545"/>
      <c r="Q975" s="532"/>
    </row>
    <row r="976" spans="1:17" ht="14.4" customHeight="1" x14ac:dyDescent="0.3">
      <c r="A976" s="526" t="s">
        <v>2396</v>
      </c>
      <c r="B976" s="527" t="s">
        <v>1849</v>
      </c>
      <c r="C976" s="527" t="s">
        <v>1850</v>
      </c>
      <c r="D976" s="527" t="s">
        <v>1862</v>
      </c>
      <c r="E976" s="527" t="s">
        <v>584</v>
      </c>
      <c r="F976" s="531"/>
      <c r="G976" s="531"/>
      <c r="H976" s="531"/>
      <c r="I976" s="531"/>
      <c r="J976" s="531"/>
      <c r="K976" s="531"/>
      <c r="L976" s="531"/>
      <c r="M976" s="531"/>
      <c r="N976" s="531">
        <v>0.3</v>
      </c>
      <c r="O976" s="531">
        <v>1364.28</v>
      </c>
      <c r="P976" s="545"/>
      <c r="Q976" s="532">
        <v>4547.6000000000004</v>
      </c>
    </row>
    <row r="977" spans="1:17" ht="14.4" customHeight="1" x14ac:dyDescent="0.3">
      <c r="A977" s="526" t="s">
        <v>2396</v>
      </c>
      <c r="B977" s="527" t="s">
        <v>1849</v>
      </c>
      <c r="C977" s="527" t="s">
        <v>1850</v>
      </c>
      <c r="D977" s="527" t="s">
        <v>1863</v>
      </c>
      <c r="E977" s="527" t="s">
        <v>584</v>
      </c>
      <c r="F977" s="531">
        <v>0.05</v>
      </c>
      <c r="G977" s="531">
        <v>442.7</v>
      </c>
      <c r="H977" s="531">
        <v>0.45454545454545459</v>
      </c>
      <c r="I977" s="531">
        <v>8854</v>
      </c>
      <c r="J977" s="531">
        <v>0.11</v>
      </c>
      <c r="K977" s="531">
        <v>973.93999999999994</v>
      </c>
      <c r="L977" s="531">
        <v>1</v>
      </c>
      <c r="M977" s="531">
        <v>8854</v>
      </c>
      <c r="N977" s="531"/>
      <c r="O977" s="531"/>
      <c r="P977" s="545"/>
      <c r="Q977" s="532"/>
    </row>
    <row r="978" spans="1:17" ht="14.4" customHeight="1" x14ac:dyDescent="0.3">
      <c r="A978" s="526" t="s">
        <v>2396</v>
      </c>
      <c r="B978" s="527" t="s">
        <v>1849</v>
      </c>
      <c r="C978" s="527" t="s">
        <v>1850</v>
      </c>
      <c r="D978" s="527" t="s">
        <v>1864</v>
      </c>
      <c r="E978" s="527" t="s">
        <v>649</v>
      </c>
      <c r="F978" s="531">
        <v>0.1</v>
      </c>
      <c r="G978" s="531">
        <v>194.93</v>
      </c>
      <c r="H978" s="531">
        <v>0.2</v>
      </c>
      <c r="I978" s="531">
        <v>1949.3</v>
      </c>
      <c r="J978" s="531">
        <v>0.5</v>
      </c>
      <c r="K978" s="531">
        <v>974.65</v>
      </c>
      <c r="L978" s="531">
        <v>1</v>
      </c>
      <c r="M978" s="531">
        <v>1949.3</v>
      </c>
      <c r="N978" s="531">
        <v>0.4</v>
      </c>
      <c r="O978" s="531">
        <v>779.72</v>
      </c>
      <c r="P978" s="545">
        <v>0.8</v>
      </c>
      <c r="Q978" s="532">
        <v>1949.3</v>
      </c>
    </row>
    <row r="979" spans="1:17" ht="14.4" customHeight="1" x14ac:dyDescent="0.3">
      <c r="A979" s="526" t="s">
        <v>2396</v>
      </c>
      <c r="B979" s="527" t="s">
        <v>1849</v>
      </c>
      <c r="C979" s="527" t="s">
        <v>1850</v>
      </c>
      <c r="D979" s="527" t="s">
        <v>1865</v>
      </c>
      <c r="E979" s="527" t="s">
        <v>584</v>
      </c>
      <c r="F979" s="531">
        <v>1.8000000000000003</v>
      </c>
      <c r="G979" s="531">
        <v>3187.4399999999996</v>
      </c>
      <c r="H979" s="531">
        <v>0.56249999999999989</v>
      </c>
      <c r="I979" s="531">
        <v>1770.7999999999995</v>
      </c>
      <c r="J979" s="531">
        <v>3.2</v>
      </c>
      <c r="K979" s="531">
        <v>5666.56</v>
      </c>
      <c r="L979" s="531">
        <v>1</v>
      </c>
      <c r="M979" s="531">
        <v>1770.8</v>
      </c>
      <c r="N979" s="531">
        <v>1.4</v>
      </c>
      <c r="O979" s="531">
        <v>2546.64</v>
      </c>
      <c r="P979" s="545">
        <v>0.44941551840975824</v>
      </c>
      <c r="Q979" s="532">
        <v>1819.0285714285715</v>
      </c>
    </row>
    <row r="980" spans="1:17" ht="14.4" customHeight="1" x14ac:dyDescent="0.3">
      <c r="A980" s="526" t="s">
        <v>2396</v>
      </c>
      <c r="B980" s="527" t="s">
        <v>1849</v>
      </c>
      <c r="C980" s="527" t="s">
        <v>1850</v>
      </c>
      <c r="D980" s="527" t="s">
        <v>1866</v>
      </c>
      <c r="E980" s="527" t="s">
        <v>578</v>
      </c>
      <c r="F980" s="531">
        <v>0.1</v>
      </c>
      <c r="G980" s="531">
        <v>37.93</v>
      </c>
      <c r="H980" s="531"/>
      <c r="I980" s="531">
        <v>379.29999999999995</v>
      </c>
      <c r="J980" s="531"/>
      <c r="K980" s="531"/>
      <c r="L980" s="531"/>
      <c r="M980" s="531"/>
      <c r="N980" s="531"/>
      <c r="O980" s="531"/>
      <c r="P980" s="545"/>
      <c r="Q980" s="532"/>
    </row>
    <row r="981" spans="1:17" ht="14.4" customHeight="1" x14ac:dyDescent="0.3">
      <c r="A981" s="526" t="s">
        <v>2396</v>
      </c>
      <c r="B981" s="527" t="s">
        <v>1849</v>
      </c>
      <c r="C981" s="527" t="s">
        <v>1850</v>
      </c>
      <c r="D981" s="527" t="s">
        <v>1867</v>
      </c>
      <c r="E981" s="527" t="s">
        <v>580</v>
      </c>
      <c r="F981" s="531">
        <v>0.05</v>
      </c>
      <c r="G981" s="531">
        <v>45.19</v>
      </c>
      <c r="H981" s="531">
        <v>1</v>
      </c>
      <c r="I981" s="531">
        <v>903.8</v>
      </c>
      <c r="J981" s="531">
        <v>0.05</v>
      </c>
      <c r="K981" s="531">
        <v>45.19</v>
      </c>
      <c r="L981" s="531">
        <v>1</v>
      </c>
      <c r="M981" s="531">
        <v>903.8</v>
      </c>
      <c r="N981" s="531">
        <v>0.15000000000000002</v>
      </c>
      <c r="O981" s="531">
        <v>135.57</v>
      </c>
      <c r="P981" s="545">
        <v>3</v>
      </c>
      <c r="Q981" s="532">
        <v>903.79999999999984</v>
      </c>
    </row>
    <row r="982" spans="1:17" ht="14.4" customHeight="1" x14ac:dyDescent="0.3">
      <c r="A982" s="526" t="s">
        <v>2396</v>
      </c>
      <c r="B982" s="527" t="s">
        <v>1849</v>
      </c>
      <c r="C982" s="527" t="s">
        <v>1850</v>
      </c>
      <c r="D982" s="527" t="s">
        <v>1868</v>
      </c>
      <c r="E982" s="527" t="s">
        <v>584</v>
      </c>
      <c r="F982" s="531">
        <v>0.15000000000000002</v>
      </c>
      <c r="G982" s="531">
        <v>4604.09</v>
      </c>
      <c r="H982" s="531">
        <v>0.82802459566248765</v>
      </c>
      <c r="I982" s="531">
        <v>30693.933333333331</v>
      </c>
      <c r="J982" s="531">
        <v>0.17</v>
      </c>
      <c r="K982" s="531">
        <v>5560.33</v>
      </c>
      <c r="L982" s="531">
        <v>1</v>
      </c>
      <c r="M982" s="531">
        <v>32707.823529411762</v>
      </c>
      <c r="N982" s="531">
        <v>0.30000000000000004</v>
      </c>
      <c r="O982" s="531">
        <v>10259.32</v>
      </c>
      <c r="P982" s="545">
        <v>1.8450919279970792</v>
      </c>
      <c r="Q982" s="532">
        <v>34197.73333333333</v>
      </c>
    </row>
    <row r="983" spans="1:17" ht="14.4" customHeight="1" x14ac:dyDescent="0.3">
      <c r="A983" s="526" t="s">
        <v>2396</v>
      </c>
      <c r="B983" s="527" t="s">
        <v>1849</v>
      </c>
      <c r="C983" s="527" t="s">
        <v>1825</v>
      </c>
      <c r="D983" s="527" t="s">
        <v>2032</v>
      </c>
      <c r="E983" s="527" t="s">
        <v>2033</v>
      </c>
      <c r="F983" s="531">
        <v>1</v>
      </c>
      <c r="G983" s="531">
        <v>972.32</v>
      </c>
      <c r="H983" s="531">
        <v>1</v>
      </c>
      <c r="I983" s="531">
        <v>972.32</v>
      </c>
      <c r="J983" s="531">
        <v>1</v>
      </c>
      <c r="K983" s="531">
        <v>972.32</v>
      </c>
      <c r="L983" s="531">
        <v>1</v>
      </c>
      <c r="M983" s="531">
        <v>972.32</v>
      </c>
      <c r="N983" s="531"/>
      <c r="O983" s="531"/>
      <c r="P983" s="545"/>
      <c r="Q983" s="532"/>
    </row>
    <row r="984" spans="1:17" ht="14.4" customHeight="1" x14ac:dyDescent="0.3">
      <c r="A984" s="526" t="s">
        <v>2396</v>
      </c>
      <c r="B984" s="527" t="s">
        <v>1849</v>
      </c>
      <c r="C984" s="527" t="s">
        <v>1825</v>
      </c>
      <c r="D984" s="527" t="s">
        <v>2035</v>
      </c>
      <c r="E984" s="527" t="s">
        <v>2033</v>
      </c>
      <c r="F984" s="531"/>
      <c r="G984" s="531"/>
      <c r="H984" s="531"/>
      <c r="I984" s="531"/>
      <c r="J984" s="531"/>
      <c r="K984" s="531"/>
      <c r="L984" s="531"/>
      <c r="M984" s="531"/>
      <c r="N984" s="531">
        <v>1</v>
      </c>
      <c r="O984" s="531">
        <v>1707.31</v>
      </c>
      <c r="P984" s="545"/>
      <c r="Q984" s="532">
        <v>1707.31</v>
      </c>
    </row>
    <row r="985" spans="1:17" ht="14.4" customHeight="1" x14ac:dyDescent="0.3">
      <c r="A985" s="526" t="s">
        <v>2396</v>
      </c>
      <c r="B985" s="527" t="s">
        <v>1849</v>
      </c>
      <c r="C985" s="527" t="s">
        <v>1825</v>
      </c>
      <c r="D985" s="527" t="s">
        <v>2037</v>
      </c>
      <c r="E985" s="527" t="s">
        <v>2038</v>
      </c>
      <c r="F985" s="531"/>
      <c r="G985" s="531"/>
      <c r="H985" s="531"/>
      <c r="I985" s="531"/>
      <c r="J985" s="531"/>
      <c r="K985" s="531"/>
      <c r="L985" s="531"/>
      <c r="M985" s="531"/>
      <c r="N985" s="531">
        <v>1</v>
      </c>
      <c r="O985" s="531">
        <v>1027.76</v>
      </c>
      <c r="P985" s="545"/>
      <c r="Q985" s="532">
        <v>1027.76</v>
      </c>
    </row>
    <row r="986" spans="1:17" ht="14.4" customHeight="1" x14ac:dyDescent="0.3">
      <c r="A986" s="526" t="s">
        <v>2396</v>
      </c>
      <c r="B986" s="527" t="s">
        <v>1849</v>
      </c>
      <c r="C986" s="527" t="s">
        <v>1825</v>
      </c>
      <c r="D986" s="527" t="s">
        <v>2056</v>
      </c>
      <c r="E986" s="527" t="s">
        <v>2057</v>
      </c>
      <c r="F986" s="531"/>
      <c r="G986" s="531"/>
      <c r="H986" s="531"/>
      <c r="I986" s="531"/>
      <c r="J986" s="531"/>
      <c r="K986" s="531"/>
      <c r="L986" s="531"/>
      <c r="M986" s="531"/>
      <c r="N986" s="531">
        <v>1</v>
      </c>
      <c r="O986" s="531">
        <v>7650</v>
      </c>
      <c r="P986" s="545"/>
      <c r="Q986" s="532">
        <v>7650</v>
      </c>
    </row>
    <row r="987" spans="1:17" ht="14.4" customHeight="1" x14ac:dyDescent="0.3">
      <c r="A987" s="526" t="s">
        <v>2396</v>
      </c>
      <c r="B987" s="527" t="s">
        <v>1849</v>
      </c>
      <c r="C987" s="527" t="s">
        <v>1825</v>
      </c>
      <c r="D987" s="527" t="s">
        <v>2189</v>
      </c>
      <c r="E987" s="527" t="s">
        <v>2190</v>
      </c>
      <c r="F987" s="531"/>
      <c r="G987" s="531"/>
      <c r="H987" s="531"/>
      <c r="I987" s="531"/>
      <c r="J987" s="531">
        <v>1</v>
      </c>
      <c r="K987" s="531">
        <v>5259.23</v>
      </c>
      <c r="L987" s="531">
        <v>1</v>
      </c>
      <c r="M987" s="531">
        <v>5259.23</v>
      </c>
      <c r="N987" s="531"/>
      <c r="O987" s="531"/>
      <c r="P987" s="545"/>
      <c r="Q987" s="532"/>
    </row>
    <row r="988" spans="1:17" ht="14.4" customHeight="1" x14ac:dyDescent="0.3">
      <c r="A988" s="526" t="s">
        <v>2396</v>
      </c>
      <c r="B988" s="527" t="s">
        <v>1849</v>
      </c>
      <c r="C988" s="527" t="s">
        <v>1825</v>
      </c>
      <c r="D988" s="527" t="s">
        <v>2072</v>
      </c>
      <c r="E988" s="527" t="s">
        <v>2071</v>
      </c>
      <c r="F988" s="531">
        <v>2</v>
      </c>
      <c r="G988" s="531">
        <v>1776.12</v>
      </c>
      <c r="H988" s="531">
        <v>1</v>
      </c>
      <c r="I988" s="531">
        <v>888.06</v>
      </c>
      <c r="J988" s="531">
        <v>2</v>
      </c>
      <c r="K988" s="531">
        <v>1776.12</v>
      </c>
      <c r="L988" s="531">
        <v>1</v>
      </c>
      <c r="M988" s="531">
        <v>888.06</v>
      </c>
      <c r="N988" s="531"/>
      <c r="O988" s="531"/>
      <c r="P988" s="545"/>
      <c r="Q988" s="532"/>
    </row>
    <row r="989" spans="1:17" ht="14.4" customHeight="1" x14ac:dyDescent="0.3">
      <c r="A989" s="526" t="s">
        <v>2396</v>
      </c>
      <c r="B989" s="527" t="s">
        <v>1849</v>
      </c>
      <c r="C989" s="527" t="s">
        <v>1825</v>
      </c>
      <c r="D989" s="527" t="s">
        <v>2222</v>
      </c>
      <c r="E989" s="527" t="s">
        <v>2223</v>
      </c>
      <c r="F989" s="531">
        <v>1</v>
      </c>
      <c r="G989" s="531">
        <v>3644.58</v>
      </c>
      <c r="H989" s="531">
        <v>0.5</v>
      </c>
      <c r="I989" s="531">
        <v>3644.58</v>
      </c>
      <c r="J989" s="531">
        <v>2</v>
      </c>
      <c r="K989" s="531">
        <v>7289.16</v>
      </c>
      <c r="L989" s="531">
        <v>1</v>
      </c>
      <c r="M989" s="531">
        <v>3644.58</v>
      </c>
      <c r="N989" s="531"/>
      <c r="O989" s="531"/>
      <c r="P989" s="545"/>
      <c r="Q989" s="532"/>
    </row>
    <row r="990" spans="1:17" ht="14.4" customHeight="1" x14ac:dyDescent="0.3">
      <c r="A990" s="526" t="s">
        <v>2396</v>
      </c>
      <c r="B990" s="527" t="s">
        <v>1849</v>
      </c>
      <c r="C990" s="527" t="s">
        <v>1825</v>
      </c>
      <c r="D990" s="527" t="s">
        <v>2079</v>
      </c>
      <c r="E990" s="527" t="s">
        <v>2080</v>
      </c>
      <c r="F990" s="531"/>
      <c r="G990" s="531"/>
      <c r="H990" s="531"/>
      <c r="I990" s="531"/>
      <c r="J990" s="531"/>
      <c r="K990" s="531"/>
      <c r="L990" s="531"/>
      <c r="M990" s="531"/>
      <c r="N990" s="531">
        <v>1</v>
      </c>
      <c r="O990" s="531">
        <v>1146.33</v>
      </c>
      <c r="P990" s="545"/>
      <c r="Q990" s="532">
        <v>1146.33</v>
      </c>
    </row>
    <row r="991" spans="1:17" ht="14.4" customHeight="1" x14ac:dyDescent="0.3">
      <c r="A991" s="526" t="s">
        <v>2396</v>
      </c>
      <c r="B991" s="527" t="s">
        <v>1849</v>
      </c>
      <c r="C991" s="527" t="s">
        <v>1825</v>
      </c>
      <c r="D991" s="527" t="s">
        <v>2081</v>
      </c>
      <c r="E991" s="527" t="s">
        <v>2082</v>
      </c>
      <c r="F991" s="531">
        <v>1</v>
      </c>
      <c r="G991" s="531">
        <v>359.1</v>
      </c>
      <c r="H991" s="531"/>
      <c r="I991" s="531">
        <v>359.1</v>
      </c>
      <c r="J991" s="531"/>
      <c r="K991" s="531"/>
      <c r="L991" s="531"/>
      <c r="M991" s="531"/>
      <c r="N991" s="531"/>
      <c r="O991" s="531"/>
      <c r="P991" s="545"/>
      <c r="Q991" s="532"/>
    </row>
    <row r="992" spans="1:17" ht="14.4" customHeight="1" x14ac:dyDescent="0.3">
      <c r="A992" s="526" t="s">
        <v>2396</v>
      </c>
      <c r="B992" s="527" t="s">
        <v>1849</v>
      </c>
      <c r="C992" s="527" t="s">
        <v>1825</v>
      </c>
      <c r="D992" s="527" t="s">
        <v>1826</v>
      </c>
      <c r="E992" s="527" t="s">
        <v>1827</v>
      </c>
      <c r="F992" s="531">
        <v>2</v>
      </c>
      <c r="G992" s="531">
        <v>1787.8</v>
      </c>
      <c r="H992" s="531">
        <v>1</v>
      </c>
      <c r="I992" s="531">
        <v>893.9</v>
      </c>
      <c r="J992" s="531">
        <v>2</v>
      </c>
      <c r="K992" s="531">
        <v>1787.8</v>
      </c>
      <c r="L992" s="531">
        <v>1</v>
      </c>
      <c r="M992" s="531">
        <v>893.9</v>
      </c>
      <c r="N992" s="531"/>
      <c r="O992" s="531"/>
      <c r="P992" s="545"/>
      <c r="Q992" s="532"/>
    </row>
    <row r="993" spans="1:17" ht="14.4" customHeight="1" x14ac:dyDescent="0.3">
      <c r="A993" s="526" t="s">
        <v>2396</v>
      </c>
      <c r="B993" s="527" t="s">
        <v>1849</v>
      </c>
      <c r="C993" s="527" t="s">
        <v>1825</v>
      </c>
      <c r="D993" s="527" t="s">
        <v>1877</v>
      </c>
      <c r="E993" s="527" t="s">
        <v>1878</v>
      </c>
      <c r="F993" s="531"/>
      <c r="G993" s="531"/>
      <c r="H993" s="531"/>
      <c r="I993" s="531"/>
      <c r="J993" s="531">
        <v>1</v>
      </c>
      <c r="K993" s="531">
        <v>893.9</v>
      </c>
      <c r="L993" s="531">
        <v>1</v>
      </c>
      <c r="M993" s="531">
        <v>893.9</v>
      </c>
      <c r="N993" s="531">
        <v>3</v>
      </c>
      <c r="O993" s="531">
        <v>2681.7</v>
      </c>
      <c r="P993" s="545">
        <v>3</v>
      </c>
      <c r="Q993" s="532">
        <v>893.9</v>
      </c>
    </row>
    <row r="994" spans="1:17" ht="14.4" customHeight="1" x14ac:dyDescent="0.3">
      <c r="A994" s="526" t="s">
        <v>2396</v>
      </c>
      <c r="B994" s="527" t="s">
        <v>1849</v>
      </c>
      <c r="C994" s="527" t="s">
        <v>1825</v>
      </c>
      <c r="D994" s="527" t="s">
        <v>2083</v>
      </c>
      <c r="E994" s="527" t="s">
        <v>2084</v>
      </c>
      <c r="F994" s="531">
        <v>2</v>
      </c>
      <c r="G994" s="531">
        <v>33663.379999999997</v>
      </c>
      <c r="H994" s="531">
        <v>2</v>
      </c>
      <c r="I994" s="531">
        <v>16831.689999999999</v>
      </c>
      <c r="J994" s="531">
        <v>1</v>
      </c>
      <c r="K994" s="531">
        <v>16831.689999999999</v>
      </c>
      <c r="L994" s="531">
        <v>1</v>
      </c>
      <c r="M994" s="531">
        <v>16831.689999999999</v>
      </c>
      <c r="N994" s="531"/>
      <c r="O994" s="531"/>
      <c r="P994" s="545"/>
      <c r="Q994" s="532"/>
    </row>
    <row r="995" spans="1:17" ht="14.4" customHeight="1" x14ac:dyDescent="0.3">
      <c r="A995" s="526" t="s">
        <v>2396</v>
      </c>
      <c r="B995" s="527" t="s">
        <v>1849</v>
      </c>
      <c r="C995" s="527" t="s">
        <v>1825</v>
      </c>
      <c r="D995" s="527" t="s">
        <v>2195</v>
      </c>
      <c r="E995" s="527" t="s">
        <v>2196</v>
      </c>
      <c r="F995" s="531">
        <v>2</v>
      </c>
      <c r="G995" s="531">
        <v>10401.36</v>
      </c>
      <c r="H995" s="531"/>
      <c r="I995" s="531">
        <v>5200.68</v>
      </c>
      <c r="J995" s="531"/>
      <c r="K995" s="531"/>
      <c r="L995" s="531"/>
      <c r="M995" s="531"/>
      <c r="N995" s="531"/>
      <c r="O995" s="531"/>
      <c r="P995" s="545"/>
      <c r="Q995" s="532"/>
    </row>
    <row r="996" spans="1:17" ht="14.4" customHeight="1" x14ac:dyDescent="0.3">
      <c r="A996" s="526" t="s">
        <v>2396</v>
      </c>
      <c r="B996" s="527" t="s">
        <v>1849</v>
      </c>
      <c r="C996" s="527" t="s">
        <v>1825</v>
      </c>
      <c r="D996" s="527" t="s">
        <v>2085</v>
      </c>
      <c r="E996" s="527" t="s">
        <v>2086</v>
      </c>
      <c r="F996" s="531">
        <v>2</v>
      </c>
      <c r="G996" s="531">
        <v>13174.26</v>
      </c>
      <c r="H996" s="531">
        <v>2</v>
      </c>
      <c r="I996" s="531">
        <v>6587.13</v>
      </c>
      <c r="J996" s="531">
        <v>1</v>
      </c>
      <c r="K996" s="531">
        <v>6587.13</v>
      </c>
      <c r="L996" s="531">
        <v>1</v>
      </c>
      <c r="M996" s="531">
        <v>6587.13</v>
      </c>
      <c r="N996" s="531"/>
      <c r="O996" s="531"/>
      <c r="P996" s="545"/>
      <c r="Q996" s="532"/>
    </row>
    <row r="997" spans="1:17" ht="14.4" customHeight="1" x14ac:dyDescent="0.3">
      <c r="A997" s="526" t="s">
        <v>2396</v>
      </c>
      <c r="B997" s="527" t="s">
        <v>1849</v>
      </c>
      <c r="C997" s="527" t="s">
        <v>1825</v>
      </c>
      <c r="D997" s="527" t="s">
        <v>1879</v>
      </c>
      <c r="E997" s="527" t="s">
        <v>1880</v>
      </c>
      <c r="F997" s="531">
        <v>2</v>
      </c>
      <c r="G997" s="531">
        <v>3683.24</v>
      </c>
      <c r="H997" s="531"/>
      <c r="I997" s="531">
        <v>1841.62</v>
      </c>
      <c r="J997" s="531"/>
      <c r="K997" s="531"/>
      <c r="L997" s="531"/>
      <c r="M997" s="531"/>
      <c r="N997" s="531">
        <v>2</v>
      </c>
      <c r="O997" s="531">
        <v>3683.24</v>
      </c>
      <c r="P997" s="545"/>
      <c r="Q997" s="532">
        <v>1841.62</v>
      </c>
    </row>
    <row r="998" spans="1:17" ht="14.4" customHeight="1" x14ac:dyDescent="0.3">
      <c r="A998" s="526" t="s">
        <v>2396</v>
      </c>
      <c r="B998" s="527" t="s">
        <v>1849</v>
      </c>
      <c r="C998" s="527" t="s">
        <v>1825</v>
      </c>
      <c r="D998" s="527" t="s">
        <v>2095</v>
      </c>
      <c r="E998" s="527" t="s">
        <v>2096</v>
      </c>
      <c r="F998" s="531"/>
      <c r="G998" s="531"/>
      <c r="H998" s="531"/>
      <c r="I998" s="531"/>
      <c r="J998" s="531"/>
      <c r="K998" s="531"/>
      <c r="L998" s="531"/>
      <c r="M998" s="531"/>
      <c r="N998" s="531">
        <v>2</v>
      </c>
      <c r="O998" s="531">
        <v>8720</v>
      </c>
      <c r="P998" s="545"/>
      <c r="Q998" s="532">
        <v>4360</v>
      </c>
    </row>
    <row r="999" spans="1:17" ht="14.4" customHeight="1" x14ac:dyDescent="0.3">
      <c r="A999" s="526" t="s">
        <v>2396</v>
      </c>
      <c r="B999" s="527" t="s">
        <v>1849</v>
      </c>
      <c r="C999" s="527" t="s">
        <v>1825</v>
      </c>
      <c r="D999" s="527" t="s">
        <v>2230</v>
      </c>
      <c r="E999" s="527" t="s">
        <v>2231</v>
      </c>
      <c r="F999" s="531"/>
      <c r="G999" s="531"/>
      <c r="H999" s="531"/>
      <c r="I999" s="531"/>
      <c r="J999" s="531">
        <v>2</v>
      </c>
      <c r="K999" s="531">
        <v>2170.4</v>
      </c>
      <c r="L999" s="531">
        <v>1</v>
      </c>
      <c r="M999" s="531">
        <v>1085.2</v>
      </c>
      <c r="N999" s="531">
        <v>4</v>
      </c>
      <c r="O999" s="531">
        <v>4340.8</v>
      </c>
      <c r="P999" s="545">
        <v>2</v>
      </c>
      <c r="Q999" s="532">
        <v>1085.2</v>
      </c>
    </row>
    <row r="1000" spans="1:17" ht="14.4" customHeight="1" x14ac:dyDescent="0.3">
      <c r="A1000" s="526" t="s">
        <v>2396</v>
      </c>
      <c r="B1000" s="527" t="s">
        <v>1849</v>
      </c>
      <c r="C1000" s="527" t="s">
        <v>1832</v>
      </c>
      <c r="D1000" s="527" t="s">
        <v>1889</v>
      </c>
      <c r="E1000" s="527" t="s">
        <v>1890</v>
      </c>
      <c r="F1000" s="531"/>
      <c r="G1000" s="531"/>
      <c r="H1000" s="531"/>
      <c r="I1000" s="531"/>
      <c r="J1000" s="531">
        <v>1</v>
      </c>
      <c r="K1000" s="531">
        <v>37</v>
      </c>
      <c r="L1000" s="531">
        <v>1</v>
      </c>
      <c r="M1000" s="531">
        <v>37</v>
      </c>
      <c r="N1000" s="531">
        <v>1</v>
      </c>
      <c r="O1000" s="531">
        <v>37</v>
      </c>
      <c r="P1000" s="545">
        <v>1</v>
      </c>
      <c r="Q1000" s="532">
        <v>37</v>
      </c>
    </row>
    <row r="1001" spans="1:17" ht="14.4" customHeight="1" x14ac:dyDescent="0.3">
      <c r="A1001" s="526" t="s">
        <v>2396</v>
      </c>
      <c r="B1001" s="527" t="s">
        <v>1849</v>
      </c>
      <c r="C1001" s="527" t="s">
        <v>1832</v>
      </c>
      <c r="D1001" s="527" t="s">
        <v>1891</v>
      </c>
      <c r="E1001" s="527" t="s">
        <v>1892</v>
      </c>
      <c r="F1001" s="531">
        <v>1</v>
      </c>
      <c r="G1001" s="531">
        <v>207</v>
      </c>
      <c r="H1001" s="531"/>
      <c r="I1001" s="531">
        <v>207</v>
      </c>
      <c r="J1001" s="531"/>
      <c r="K1001" s="531"/>
      <c r="L1001" s="531"/>
      <c r="M1001" s="531"/>
      <c r="N1001" s="531"/>
      <c r="O1001" s="531"/>
      <c r="P1001" s="545"/>
      <c r="Q1001" s="532"/>
    </row>
    <row r="1002" spans="1:17" ht="14.4" customHeight="1" x14ac:dyDescent="0.3">
      <c r="A1002" s="526" t="s">
        <v>2396</v>
      </c>
      <c r="B1002" s="527" t="s">
        <v>1849</v>
      </c>
      <c r="C1002" s="527" t="s">
        <v>1832</v>
      </c>
      <c r="D1002" s="527" t="s">
        <v>1893</v>
      </c>
      <c r="E1002" s="527" t="s">
        <v>1894</v>
      </c>
      <c r="F1002" s="531">
        <v>1</v>
      </c>
      <c r="G1002" s="531">
        <v>151</v>
      </c>
      <c r="H1002" s="531"/>
      <c r="I1002" s="531">
        <v>151</v>
      </c>
      <c r="J1002" s="531"/>
      <c r="K1002" s="531"/>
      <c r="L1002" s="531"/>
      <c r="M1002" s="531"/>
      <c r="N1002" s="531"/>
      <c r="O1002" s="531"/>
      <c r="P1002" s="545"/>
      <c r="Q1002" s="532"/>
    </row>
    <row r="1003" spans="1:17" ht="14.4" customHeight="1" x14ac:dyDescent="0.3">
      <c r="A1003" s="526" t="s">
        <v>2396</v>
      </c>
      <c r="B1003" s="527" t="s">
        <v>1849</v>
      </c>
      <c r="C1003" s="527" t="s">
        <v>1832</v>
      </c>
      <c r="D1003" s="527" t="s">
        <v>1895</v>
      </c>
      <c r="E1003" s="527" t="s">
        <v>1896</v>
      </c>
      <c r="F1003" s="531">
        <v>2</v>
      </c>
      <c r="G1003" s="531">
        <v>366</v>
      </c>
      <c r="H1003" s="531">
        <v>0.65240641711229952</v>
      </c>
      <c r="I1003" s="531">
        <v>183</v>
      </c>
      <c r="J1003" s="531">
        <v>3</v>
      </c>
      <c r="K1003" s="531">
        <v>561</v>
      </c>
      <c r="L1003" s="531">
        <v>1</v>
      </c>
      <c r="M1003" s="531">
        <v>187</v>
      </c>
      <c r="N1003" s="531"/>
      <c r="O1003" s="531"/>
      <c r="P1003" s="545"/>
      <c r="Q1003" s="532"/>
    </row>
    <row r="1004" spans="1:17" ht="14.4" customHeight="1" x14ac:dyDescent="0.3">
      <c r="A1004" s="526" t="s">
        <v>2396</v>
      </c>
      <c r="B1004" s="527" t="s">
        <v>1849</v>
      </c>
      <c r="C1004" s="527" t="s">
        <v>1832</v>
      </c>
      <c r="D1004" s="527" t="s">
        <v>1897</v>
      </c>
      <c r="E1004" s="527" t="s">
        <v>1898</v>
      </c>
      <c r="F1004" s="531"/>
      <c r="G1004" s="531"/>
      <c r="H1004" s="531"/>
      <c r="I1004" s="531"/>
      <c r="J1004" s="531">
        <v>6</v>
      </c>
      <c r="K1004" s="531">
        <v>768</v>
      </c>
      <c r="L1004" s="531">
        <v>1</v>
      </c>
      <c r="M1004" s="531">
        <v>128</v>
      </c>
      <c r="N1004" s="531"/>
      <c r="O1004" s="531"/>
      <c r="P1004" s="545"/>
      <c r="Q1004" s="532"/>
    </row>
    <row r="1005" spans="1:17" ht="14.4" customHeight="1" x14ac:dyDescent="0.3">
      <c r="A1005" s="526" t="s">
        <v>2396</v>
      </c>
      <c r="B1005" s="527" t="s">
        <v>1849</v>
      </c>
      <c r="C1005" s="527" t="s">
        <v>1832</v>
      </c>
      <c r="D1005" s="527" t="s">
        <v>1899</v>
      </c>
      <c r="E1005" s="527" t="s">
        <v>1900</v>
      </c>
      <c r="F1005" s="531">
        <v>2</v>
      </c>
      <c r="G1005" s="531">
        <v>438</v>
      </c>
      <c r="H1005" s="531">
        <v>1.9641255605381165</v>
      </c>
      <c r="I1005" s="531">
        <v>219</v>
      </c>
      <c r="J1005" s="531">
        <v>1</v>
      </c>
      <c r="K1005" s="531">
        <v>223</v>
      </c>
      <c r="L1005" s="531">
        <v>1</v>
      </c>
      <c r="M1005" s="531">
        <v>223</v>
      </c>
      <c r="N1005" s="531">
        <v>5</v>
      </c>
      <c r="O1005" s="531">
        <v>1115</v>
      </c>
      <c r="P1005" s="545">
        <v>5</v>
      </c>
      <c r="Q1005" s="532">
        <v>223</v>
      </c>
    </row>
    <row r="1006" spans="1:17" ht="14.4" customHeight="1" x14ac:dyDescent="0.3">
      <c r="A1006" s="526" t="s">
        <v>2396</v>
      </c>
      <c r="B1006" s="527" t="s">
        <v>1849</v>
      </c>
      <c r="C1006" s="527" t="s">
        <v>1832</v>
      </c>
      <c r="D1006" s="527" t="s">
        <v>1905</v>
      </c>
      <c r="E1006" s="527" t="s">
        <v>1906</v>
      </c>
      <c r="F1006" s="531">
        <v>219</v>
      </c>
      <c r="G1006" s="531">
        <v>48399</v>
      </c>
      <c r="H1006" s="531">
        <v>0.98222222222222222</v>
      </c>
      <c r="I1006" s="531">
        <v>221</v>
      </c>
      <c r="J1006" s="531">
        <v>219</v>
      </c>
      <c r="K1006" s="531">
        <v>49275</v>
      </c>
      <c r="L1006" s="531">
        <v>1</v>
      </c>
      <c r="M1006" s="531">
        <v>225</v>
      </c>
      <c r="N1006" s="531">
        <v>253</v>
      </c>
      <c r="O1006" s="531">
        <v>56925</v>
      </c>
      <c r="P1006" s="545">
        <v>1.1552511415525115</v>
      </c>
      <c r="Q1006" s="532">
        <v>225</v>
      </c>
    </row>
    <row r="1007" spans="1:17" ht="14.4" customHeight="1" x14ac:dyDescent="0.3">
      <c r="A1007" s="526" t="s">
        <v>2396</v>
      </c>
      <c r="B1007" s="527" t="s">
        <v>1849</v>
      </c>
      <c r="C1007" s="527" t="s">
        <v>1832</v>
      </c>
      <c r="D1007" s="527" t="s">
        <v>1907</v>
      </c>
      <c r="E1007" s="527" t="s">
        <v>1908</v>
      </c>
      <c r="F1007" s="531">
        <v>1</v>
      </c>
      <c r="G1007" s="531">
        <v>613</v>
      </c>
      <c r="H1007" s="531"/>
      <c r="I1007" s="531">
        <v>613</v>
      </c>
      <c r="J1007" s="531"/>
      <c r="K1007" s="531"/>
      <c r="L1007" s="531"/>
      <c r="M1007" s="531"/>
      <c r="N1007" s="531">
        <v>1</v>
      </c>
      <c r="O1007" s="531">
        <v>626</v>
      </c>
      <c r="P1007" s="545"/>
      <c r="Q1007" s="532">
        <v>626</v>
      </c>
    </row>
    <row r="1008" spans="1:17" ht="14.4" customHeight="1" x14ac:dyDescent="0.3">
      <c r="A1008" s="526" t="s">
        <v>2396</v>
      </c>
      <c r="B1008" s="527" t="s">
        <v>1849</v>
      </c>
      <c r="C1008" s="527" t="s">
        <v>1832</v>
      </c>
      <c r="D1008" s="527" t="s">
        <v>1911</v>
      </c>
      <c r="E1008" s="527" t="s">
        <v>1912</v>
      </c>
      <c r="F1008" s="531"/>
      <c r="G1008" s="531"/>
      <c r="H1008" s="531"/>
      <c r="I1008" s="531"/>
      <c r="J1008" s="531"/>
      <c r="K1008" s="531"/>
      <c r="L1008" s="531"/>
      <c r="M1008" s="531"/>
      <c r="N1008" s="531">
        <v>1</v>
      </c>
      <c r="O1008" s="531">
        <v>1040</v>
      </c>
      <c r="P1008" s="545"/>
      <c r="Q1008" s="532">
        <v>1040</v>
      </c>
    </row>
    <row r="1009" spans="1:17" ht="14.4" customHeight="1" x14ac:dyDescent="0.3">
      <c r="A1009" s="526" t="s">
        <v>2396</v>
      </c>
      <c r="B1009" s="527" t="s">
        <v>1849</v>
      </c>
      <c r="C1009" s="527" t="s">
        <v>1832</v>
      </c>
      <c r="D1009" s="527" t="s">
        <v>1919</v>
      </c>
      <c r="E1009" s="527" t="s">
        <v>1920</v>
      </c>
      <c r="F1009" s="531">
        <v>2</v>
      </c>
      <c r="G1009" s="531">
        <v>660</v>
      </c>
      <c r="H1009" s="531">
        <v>0.47277936962750716</v>
      </c>
      <c r="I1009" s="531">
        <v>330</v>
      </c>
      <c r="J1009" s="531">
        <v>4</v>
      </c>
      <c r="K1009" s="531">
        <v>1396</v>
      </c>
      <c r="L1009" s="531">
        <v>1</v>
      </c>
      <c r="M1009" s="531">
        <v>349</v>
      </c>
      <c r="N1009" s="531">
        <v>4</v>
      </c>
      <c r="O1009" s="531">
        <v>1400</v>
      </c>
      <c r="P1009" s="545">
        <v>1.002865329512894</v>
      </c>
      <c r="Q1009" s="532">
        <v>350</v>
      </c>
    </row>
    <row r="1010" spans="1:17" ht="14.4" customHeight="1" x14ac:dyDescent="0.3">
      <c r="A1010" s="526" t="s">
        <v>2396</v>
      </c>
      <c r="B1010" s="527" t="s">
        <v>1849</v>
      </c>
      <c r="C1010" s="527" t="s">
        <v>1832</v>
      </c>
      <c r="D1010" s="527" t="s">
        <v>2121</v>
      </c>
      <c r="E1010" s="527" t="s">
        <v>2122</v>
      </c>
      <c r="F1010" s="531">
        <v>2</v>
      </c>
      <c r="G1010" s="531">
        <v>8278</v>
      </c>
      <c r="H1010" s="531">
        <v>1.9879923150816523</v>
      </c>
      <c r="I1010" s="531">
        <v>4139</v>
      </c>
      <c r="J1010" s="531">
        <v>1</v>
      </c>
      <c r="K1010" s="531">
        <v>4164</v>
      </c>
      <c r="L1010" s="531">
        <v>1</v>
      </c>
      <c r="M1010" s="531">
        <v>4164</v>
      </c>
      <c r="N1010" s="531"/>
      <c r="O1010" s="531"/>
      <c r="P1010" s="545"/>
      <c r="Q1010" s="532"/>
    </row>
    <row r="1011" spans="1:17" ht="14.4" customHeight="1" x14ac:dyDescent="0.3">
      <c r="A1011" s="526" t="s">
        <v>2396</v>
      </c>
      <c r="B1011" s="527" t="s">
        <v>1849</v>
      </c>
      <c r="C1011" s="527" t="s">
        <v>1832</v>
      </c>
      <c r="D1011" s="527" t="s">
        <v>2018</v>
      </c>
      <c r="E1011" s="527" t="s">
        <v>2019</v>
      </c>
      <c r="F1011" s="531"/>
      <c r="G1011" s="531"/>
      <c r="H1011" s="531"/>
      <c r="I1011" s="531"/>
      <c r="J1011" s="531">
        <v>1</v>
      </c>
      <c r="K1011" s="531">
        <v>1144</v>
      </c>
      <c r="L1011" s="531">
        <v>1</v>
      </c>
      <c r="M1011" s="531">
        <v>1144</v>
      </c>
      <c r="N1011" s="531"/>
      <c r="O1011" s="531"/>
      <c r="P1011" s="545"/>
      <c r="Q1011" s="532"/>
    </row>
    <row r="1012" spans="1:17" ht="14.4" customHeight="1" x14ac:dyDescent="0.3">
      <c r="A1012" s="526" t="s">
        <v>2396</v>
      </c>
      <c r="B1012" s="527" t="s">
        <v>1849</v>
      </c>
      <c r="C1012" s="527" t="s">
        <v>1832</v>
      </c>
      <c r="D1012" s="527" t="s">
        <v>2129</v>
      </c>
      <c r="E1012" s="527" t="s">
        <v>2130</v>
      </c>
      <c r="F1012" s="531">
        <v>4</v>
      </c>
      <c r="G1012" s="531">
        <v>15296</v>
      </c>
      <c r="H1012" s="531">
        <v>1.9813471502590674</v>
      </c>
      <c r="I1012" s="531">
        <v>3824</v>
      </c>
      <c r="J1012" s="531">
        <v>2</v>
      </c>
      <c r="K1012" s="531">
        <v>7720</v>
      </c>
      <c r="L1012" s="531">
        <v>1</v>
      </c>
      <c r="M1012" s="531">
        <v>3860</v>
      </c>
      <c r="N1012" s="531">
        <v>2</v>
      </c>
      <c r="O1012" s="531">
        <v>7720</v>
      </c>
      <c r="P1012" s="545">
        <v>1</v>
      </c>
      <c r="Q1012" s="532">
        <v>3860</v>
      </c>
    </row>
    <row r="1013" spans="1:17" ht="14.4" customHeight="1" x14ac:dyDescent="0.3">
      <c r="A1013" s="526" t="s">
        <v>2396</v>
      </c>
      <c r="B1013" s="527" t="s">
        <v>1849</v>
      </c>
      <c r="C1013" s="527" t="s">
        <v>1832</v>
      </c>
      <c r="D1013" s="527" t="s">
        <v>2133</v>
      </c>
      <c r="E1013" s="527" t="s">
        <v>2134</v>
      </c>
      <c r="F1013" s="531"/>
      <c r="G1013" s="531"/>
      <c r="H1013" s="531"/>
      <c r="I1013" s="531"/>
      <c r="J1013" s="531"/>
      <c r="K1013" s="531"/>
      <c r="L1013" s="531"/>
      <c r="M1013" s="531"/>
      <c r="N1013" s="531">
        <v>1</v>
      </c>
      <c r="O1013" s="531">
        <v>7926</v>
      </c>
      <c r="P1013" s="545"/>
      <c r="Q1013" s="532">
        <v>7926</v>
      </c>
    </row>
    <row r="1014" spans="1:17" ht="14.4" customHeight="1" x14ac:dyDescent="0.3">
      <c r="A1014" s="526" t="s">
        <v>2396</v>
      </c>
      <c r="B1014" s="527" t="s">
        <v>1849</v>
      </c>
      <c r="C1014" s="527" t="s">
        <v>1832</v>
      </c>
      <c r="D1014" s="527" t="s">
        <v>1929</v>
      </c>
      <c r="E1014" s="527" t="s">
        <v>1930</v>
      </c>
      <c r="F1014" s="531">
        <v>13</v>
      </c>
      <c r="G1014" s="531">
        <v>16653</v>
      </c>
      <c r="H1014" s="531">
        <v>0.75760884400163775</v>
      </c>
      <c r="I1014" s="531">
        <v>1281</v>
      </c>
      <c r="J1014" s="531">
        <v>17</v>
      </c>
      <c r="K1014" s="531">
        <v>21981</v>
      </c>
      <c r="L1014" s="531">
        <v>1</v>
      </c>
      <c r="M1014" s="531">
        <v>1293</v>
      </c>
      <c r="N1014" s="531">
        <v>19</v>
      </c>
      <c r="O1014" s="531">
        <v>24586</v>
      </c>
      <c r="P1014" s="545">
        <v>1.1185114416996498</v>
      </c>
      <c r="Q1014" s="532">
        <v>1294</v>
      </c>
    </row>
    <row r="1015" spans="1:17" ht="14.4" customHeight="1" x14ac:dyDescent="0.3">
      <c r="A1015" s="526" t="s">
        <v>2396</v>
      </c>
      <c r="B1015" s="527" t="s">
        <v>1849</v>
      </c>
      <c r="C1015" s="527" t="s">
        <v>1832</v>
      </c>
      <c r="D1015" s="527" t="s">
        <v>1931</v>
      </c>
      <c r="E1015" s="527" t="s">
        <v>1932</v>
      </c>
      <c r="F1015" s="531">
        <v>4</v>
      </c>
      <c r="G1015" s="531">
        <v>4668</v>
      </c>
      <c r="H1015" s="531">
        <v>0.49575191163976212</v>
      </c>
      <c r="I1015" s="531">
        <v>1167</v>
      </c>
      <c r="J1015" s="531">
        <v>8</v>
      </c>
      <c r="K1015" s="531">
        <v>9416</v>
      </c>
      <c r="L1015" s="531">
        <v>1</v>
      </c>
      <c r="M1015" s="531">
        <v>1177</v>
      </c>
      <c r="N1015" s="531">
        <v>6</v>
      </c>
      <c r="O1015" s="531">
        <v>7068</v>
      </c>
      <c r="P1015" s="545">
        <v>0.75063721325403565</v>
      </c>
      <c r="Q1015" s="532">
        <v>1178</v>
      </c>
    </row>
    <row r="1016" spans="1:17" ht="14.4" customHeight="1" x14ac:dyDescent="0.3">
      <c r="A1016" s="526" t="s">
        <v>2396</v>
      </c>
      <c r="B1016" s="527" t="s">
        <v>1849</v>
      </c>
      <c r="C1016" s="527" t="s">
        <v>1832</v>
      </c>
      <c r="D1016" s="527" t="s">
        <v>1933</v>
      </c>
      <c r="E1016" s="527" t="s">
        <v>1934</v>
      </c>
      <c r="F1016" s="531">
        <v>2</v>
      </c>
      <c r="G1016" s="531">
        <v>10152</v>
      </c>
      <c r="H1016" s="531"/>
      <c r="I1016" s="531">
        <v>5076</v>
      </c>
      <c r="J1016" s="531"/>
      <c r="K1016" s="531"/>
      <c r="L1016" s="531"/>
      <c r="M1016" s="531"/>
      <c r="N1016" s="531">
        <v>1</v>
      </c>
      <c r="O1016" s="531">
        <v>5157</v>
      </c>
      <c r="P1016" s="545"/>
      <c r="Q1016" s="532">
        <v>5157</v>
      </c>
    </row>
    <row r="1017" spans="1:17" ht="14.4" customHeight="1" x14ac:dyDescent="0.3">
      <c r="A1017" s="526" t="s">
        <v>2396</v>
      </c>
      <c r="B1017" s="527" t="s">
        <v>1849</v>
      </c>
      <c r="C1017" s="527" t="s">
        <v>1832</v>
      </c>
      <c r="D1017" s="527" t="s">
        <v>1941</v>
      </c>
      <c r="E1017" s="527" t="s">
        <v>1942</v>
      </c>
      <c r="F1017" s="531">
        <v>82</v>
      </c>
      <c r="G1017" s="531">
        <v>14350</v>
      </c>
      <c r="H1017" s="531">
        <v>1.0262461560466281</v>
      </c>
      <c r="I1017" s="531">
        <v>175</v>
      </c>
      <c r="J1017" s="531">
        <v>79</v>
      </c>
      <c r="K1017" s="531">
        <v>13983</v>
      </c>
      <c r="L1017" s="531">
        <v>1</v>
      </c>
      <c r="M1017" s="531">
        <v>177</v>
      </c>
      <c r="N1017" s="531">
        <v>71</v>
      </c>
      <c r="O1017" s="531">
        <v>12567</v>
      </c>
      <c r="P1017" s="545">
        <v>0.89873417721518989</v>
      </c>
      <c r="Q1017" s="532">
        <v>177</v>
      </c>
    </row>
    <row r="1018" spans="1:17" ht="14.4" customHeight="1" x14ac:dyDescent="0.3">
      <c r="A1018" s="526" t="s">
        <v>2396</v>
      </c>
      <c r="B1018" s="527" t="s">
        <v>1849</v>
      </c>
      <c r="C1018" s="527" t="s">
        <v>1832</v>
      </c>
      <c r="D1018" s="527" t="s">
        <v>1943</v>
      </c>
      <c r="E1018" s="527" t="s">
        <v>1944</v>
      </c>
      <c r="F1018" s="531">
        <v>52</v>
      </c>
      <c r="G1018" s="531">
        <v>104052</v>
      </c>
      <c r="H1018" s="531">
        <v>1.0161328125</v>
      </c>
      <c r="I1018" s="531">
        <v>2001</v>
      </c>
      <c r="J1018" s="531">
        <v>50</v>
      </c>
      <c r="K1018" s="531">
        <v>102400</v>
      </c>
      <c r="L1018" s="531">
        <v>1</v>
      </c>
      <c r="M1018" s="531">
        <v>2048</v>
      </c>
      <c r="N1018" s="531">
        <v>58</v>
      </c>
      <c r="O1018" s="531">
        <v>118842</v>
      </c>
      <c r="P1018" s="545">
        <v>1.1605664062500001</v>
      </c>
      <c r="Q1018" s="532">
        <v>2049</v>
      </c>
    </row>
    <row r="1019" spans="1:17" ht="14.4" customHeight="1" x14ac:dyDescent="0.3">
      <c r="A1019" s="526" t="s">
        <v>2396</v>
      </c>
      <c r="B1019" s="527" t="s">
        <v>1849</v>
      </c>
      <c r="C1019" s="527" t="s">
        <v>1832</v>
      </c>
      <c r="D1019" s="527" t="s">
        <v>1949</v>
      </c>
      <c r="E1019" s="527" t="s">
        <v>1950</v>
      </c>
      <c r="F1019" s="531">
        <v>3</v>
      </c>
      <c r="G1019" s="531">
        <v>8088</v>
      </c>
      <c r="H1019" s="531"/>
      <c r="I1019" s="531">
        <v>2696</v>
      </c>
      <c r="J1019" s="531"/>
      <c r="K1019" s="531"/>
      <c r="L1019" s="531"/>
      <c r="M1019" s="531"/>
      <c r="N1019" s="531"/>
      <c r="O1019" s="531"/>
      <c r="P1019" s="545"/>
      <c r="Q1019" s="532"/>
    </row>
    <row r="1020" spans="1:17" ht="14.4" customHeight="1" x14ac:dyDescent="0.3">
      <c r="A1020" s="526" t="s">
        <v>2396</v>
      </c>
      <c r="B1020" s="527" t="s">
        <v>1849</v>
      </c>
      <c r="C1020" s="527" t="s">
        <v>1832</v>
      </c>
      <c r="D1020" s="527" t="s">
        <v>1951</v>
      </c>
      <c r="E1020" s="527" t="s">
        <v>1952</v>
      </c>
      <c r="F1020" s="531">
        <v>1</v>
      </c>
      <c r="G1020" s="531">
        <v>5188</v>
      </c>
      <c r="H1020" s="531"/>
      <c r="I1020" s="531">
        <v>5188</v>
      </c>
      <c r="J1020" s="531"/>
      <c r="K1020" s="531"/>
      <c r="L1020" s="531"/>
      <c r="M1020" s="531"/>
      <c r="N1020" s="531"/>
      <c r="O1020" s="531"/>
      <c r="P1020" s="545"/>
      <c r="Q1020" s="532"/>
    </row>
    <row r="1021" spans="1:17" ht="14.4" customHeight="1" x14ac:dyDescent="0.3">
      <c r="A1021" s="526" t="s">
        <v>2396</v>
      </c>
      <c r="B1021" s="527" t="s">
        <v>1849</v>
      </c>
      <c r="C1021" s="527" t="s">
        <v>1832</v>
      </c>
      <c r="D1021" s="527" t="s">
        <v>1955</v>
      </c>
      <c r="E1021" s="527" t="s">
        <v>1956</v>
      </c>
      <c r="F1021" s="531">
        <v>1</v>
      </c>
      <c r="G1021" s="531">
        <v>662</v>
      </c>
      <c r="H1021" s="531"/>
      <c r="I1021" s="531">
        <v>662</v>
      </c>
      <c r="J1021" s="531"/>
      <c r="K1021" s="531"/>
      <c r="L1021" s="531"/>
      <c r="M1021" s="531"/>
      <c r="N1021" s="531"/>
      <c r="O1021" s="531"/>
      <c r="P1021" s="545"/>
      <c r="Q1021" s="532"/>
    </row>
    <row r="1022" spans="1:17" ht="14.4" customHeight="1" x14ac:dyDescent="0.3">
      <c r="A1022" s="526" t="s">
        <v>2396</v>
      </c>
      <c r="B1022" s="527" t="s">
        <v>1849</v>
      </c>
      <c r="C1022" s="527" t="s">
        <v>1832</v>
      </c>
      <c r="D1022" s="527" t="s">
        <v>1961</v>
      </c>
      <c r="E1022" s="527" t="s">
        <v>1962</v>
      </c>
      <c r="F1022" s="531">
        <v>1</v>
      </c>
      <c r="G1022" s="531">
        <v>195</v>
      </c>
      <c r="H1022" s="531"/>
      <c r="I1022" s="531">
        <v>195</v>
      </c>
      <c r="J1022" s="531"/>
      <c r="K1022" s="531"/>
      <c r="L1022" s="531"/>
      <c r="M1022" s="531"/>
      <c r="N1022" s="531"/>
      <c r="O1022" s="531"/>
      <c r="P1022" s="545"/>
      <c r="Q1022" s="532"/>
    </row>
    <row r="1023" spans="1:17" ht="14.4" customHeight="1" x14ac:dyDescent="0.3">
      <c r="A1023" s="526" t="s">
        <v>2396</v>
      </c>
      <c r="B1023" s="527" t="s">
        <v>1849</v>
      </c>
      <c r="C1023" s="527" t="s">
        <v>1832</v>
      </c>
      <c r="D1023" s="527" t="s">
        <v>1963</v>
      </c>
      <c r="E1023" s="527" t="s">
        <v>1964</v>
      </c>
      <c r="F1023" s="531">
        <v>392</v>
      </c>
      <c r="G1023" s="531">
        <v>78400</v>
      </c>
      <c r="H1023" s="531">
        <v>0.863626349416171</v>
      </c>
      <c r="I1023" s="531">
        <v>200</v>
      </c>
      <c r="J1023" s="531">
        <v>445</v>
      </c>
      <c r="K1023" s="531">
        <v>90780</v>
      </c>
      <c r="L1023" s="531">
        <v>1</v>
      </c>
      <c r="M1023" s="531">
        <v>204</v>
      </c>
      <c r="N1023" s="531">
        <v>500</v>
      </c>
      <c r="O1023" s="531">
        <v>102000</v>
      </c>
      <c r="P1023" s="545">
        <v>1.1235955056179776</v>
      </c>
      <c r="Q1023" s="532">
        <v>204</v>
      </c>
    </row>
    <row r="1024" spans="1:17" ht="14.4" customHeight="1" x14ac:dyDescent="0.3">
      <c r="A1024" s="526" t="s">
        <v>2396</v>
      </c>
      <c r="B1024" s="527" t="s">
        <v>1849</v>
      </c>
      <c r="C1024" s="527" t="s">
        <v>1832</v>
      </c>
      <c r="D1024" s="527" t="s">
        <v>1965</v>
      </c>
      <c r="E1024" s="527" t="s">
        <v>1966</v>
      </c>
      <c r="F1024" s="531">
        <v>1</v>
      </c>
      <c r="G1024" s="531">
        <v>418</v>
      </c>
      <c r="H1024" s="531"/>
      <c r="I1024" s="531">
        <v>418</v>
      </c>
      <c r="J1024" s="531"/>
      <c r="K1024" s="531"/>
      <c r="L1024" s="531"/>
      <c r="M1024" s="531"/>
      <c r="N1024" s="531">
        <v>1</v>
      </c>
      <c r="O1024" s="531">
        <v>426</v>
      </c>
      <c r="P1024" s="545"/>
      <c r="Q1024" s="532">
        <v>426</v>
      </c>
    </row>
    <row r="1025" spans="1:17" ht="14.4" customHeight="1" x14ac:dyDescent="0.3">
      <c r="A1025" s="526" t="s">
        <v>2396</v>
      </c>
      <c r="B1025" s="527" t="s">
        <v>1849</v>
      </c>
      <c r="C1025" s="527" t="s">
        <v>1832</v>
      </c>
      <c r="D1025" s="527" t="s">
        <v>1969</v>
      </c>
      <c r="E1025" s="527" t="s">
        <v>1970</v>
      </c>
      <c r="F1025" s="531">
        <v>1</v>
      </c>
      <c r="G1025" s="531">
        <v>159</v>
      </c>
      <c r="H1025" s="531"/>
      <c r="I1025" s="531">
        <v>159</v>
      </c>
      <c r="J1025" s="531"/>
      <c r="K1025" s="531"/>
      <c r="L1025" s="531"/>
      <c r="M1025" s="531"/>
      <c r="N1025" s="531"/>
      <c r="O1025" s="531"/>
      <c r="P1025" s="545"/>
      <c r="Q1025" s="532"/>
    </row>
    <row r="1026" spans="1:17" ht="14.4" customHeight="1" x14ac:dyDescent="0.3">
      <c r="A1026" s="526" t="s">
        <v>2396</v>
      </c>
      <c r="B1026" s="527" t="s">
        <v>1849</v>
      </c>
      <c r="C1026" s="527" t="s">
        <v>1832</v>
      </c>
      <c r="D1026" s="527" t="s">
        <v>1971</v>
      </c>
      <c r="E1026" s="527" t="s">
        <v>1972</v>
      </c>
      <c r="F1026" s="531"/>
      <c r="G1026" s="531"/>
      <c r="H1026" s="531"/>
      <c r="I1026" s="531"/>
      <c r="J1026" s="531">
        <v>2</v>
      </c>
      <c r="K1026" s="531">
        <v>872</v>
      </c>
      <c r="L1026" s="531">
        <v>1</v>
      </c>
      <c r="M1026" s="531">
        <v>436</v>
      </c>
      <c r="N1026" s="531"/>
      <c r="O1026" s="531"/>
      <c r="P1026" s="545"/>
      <c r="Q1026" s="532"/>
    </row>
    <row r="1027" spans="1:17" ht="14.4" customHeight="1" x14ac:dyDescent="0.3">
      <c r="A1027" s="526" t="s">
        <v>2396</v>
      </c>
      <c r="B1027" s="527" t="s">
        <v>1849</v>
      </c>
      <c r="C1027" s="527" t="s">
        <v>1832</v>
      </c>
      <c r="D1027" s="527" t="s">
        <v>1973</v>
      </c>
      <c r="E1027" s="527" t="s">
        <v>1974</v>
      </c>
      <c r="F1027" s="531">
        <v>10</v>
      </c>
      <c r="G1027" s="531">
        <v>21230</v>
      </c>
      <c r="H1027" s="531">
        <v>1.642680284741566</v>
      </c>
      <c r="I1027" s="531">
        <v>2123</v>
      </c>
      <c r="J1027" s="531">
        <v>6</v>
      </c>
      <c r="K1027" s="531">
        <v>12924</v>
      </c>
      <c r="L1027" s="531">
        <v>1</v>
      </c>
      <c r="M1027" s="531">
        <v>2154</v>
      </c>
      <c r="N1027" s="531">
        <v>10</v>
      </c>
      <c r="O1027" s="531">
        <v>21550</v>
      </c>
      <c r="P1027" s="545">
        <v>1.667440420922315</v>
      </c>
      <c r="Q1027" s="532">
        <v>2155</v>
      </c>
    </row>
    <row r="1028" spans="1:17" ht="14.4" customHeight="1" x14ac:dyDescent="0.3">
      <c r="A1028" s="526" t="s">
        <v>2396</v>
      </c>
      <c r="B1028" s="527" t="s">
        <v>1849</v>
      </c>
      <c r="C1028" s="527" t="s">
        <v>1832</v>
      </c>
      <c r="D1028" s="527" t="s">
        <v>2141</v>
      </c>
      <c r="E1028" s="527" t="s">
        <v>2130</v>
      </c>
      <c r="F1028" s="531">
        <v>4</v>
      </c>
      <c r="G1028" s="531">
        <v>7476</v>
      </c>
      <c r="H1028" s="531">
        <v>1.9798728813559323</v>
      </c>
      <c r="I1028" s="531">
        <v>1869</v>
      </c>
      <c r="J1028" s="531">
        <v>2</v>
      </c>
      <c r="K1028" s="531">
        <v>3776</v>
      </c>
      <c r="L1028" s="531">
        <v>1</v>
      </c>
      <c r="M1028" s="531">
        <v>1888</v>
      </c>
      <c r="N1028" s="531">
        <v>2</v>
      </c>
      <c r="O1028" s="531">
        <v>3778</v>
      </c>
      <c r="P1028" s="545">
        <v>1.0005296610169492</v>
      </c>
      <c r="Q1028" s="532">
        <v>1889</v>
      </c>
    </row>
    <row r="1029" spans="1:17" ht="14.4" customHeight="1" x14ac:dyDescent="0.3">
      <c r="A1029" s="526" t="s">
        <v>2396</v>
      </c>
      <c r="B1029" s="527" t="s">
        <v>1849</v>
      </c>
      <c r="C1029" s="527" t="s">
        <v>1832</v>
      </c>
      <c r="D1029" s="527" t="s">
        <v>1981</v>
      </c>
      <c r="E1029" s="527" t="s">
        <v>1982</v>
      </c>
      <c r="F1029" s="531">
        <v>2</v>
      </c>
      <c r="G1029" s="531">
        <v>16798</v>
      </c>
      <c r="H1029" s="531">
        <v>1.9858139259959806</v>
      </c>
      <c r="I1029" s="531">
        <v>8399</v>
      </c>
      <c r="J1029" s="531">
        <v>1</v>
      </c>
      <c r="K1029" s="531">
        <v>8459</v>
      </c>
      <c r="L1029" s="531">
        <v>1</v>
      </c>
      <c r="M1029" s="531">
        <v>8459</v>
      </c>
      <c r="N1029" s="531">
        <v>2</v>
      </c>
      <c r="O1029" s="531">
        <v>16920</v>
      </c>
      <c r="P1029" s="545">
        <v>2.0002364345667338</v>
      </c>
      <c r="Q1029" s="532">
        <v>8460</v>
      </c>
    </row>
    <row r="1030" spans="1:17" ht="14.4" customHeight="1" x14ac:dyDescent="0.3">
      <c r="A1030" s="526" t="s">
        <v>2396</v>
      </c>
      <c r="B1030" s="527" t="s">
        <v>1849</v>
      </c>
      <c r="C1030" s="527" t="s">
        <v>1832</v>
      </c>
      <c r="D1030" s="527" t="s">
        <v>1985</v>
      </c>
      <c r="E1030" s="527" t="s">
        <v>1986</v>
      </c>
      <c r="F1030" s="531">
        <v>2</v>
      </c>
      <c r="G1030" s="531">
        <v>4010</v>
      </c>
      <c r="H1030" s="531"/>
      <c r="I1030" s="531">
        <v>2005</v>
      </c>
      <c r="J1030" s="531"/>
      <c r="K1030" s="531"/>
      <c r="L1030" s="531"/>
      <c r="M1030" s="531"/>
      <c r="N1030" s="531">
        <v>2</v>
      </c>
      <c r="O1030" s="531">
        <v>4106</v>
      </c>
      <c r="P1030" s="545"/>
      <c r="Q1030" s="532">
        <v>2053</v>
      </c>
    </row>
    <row r="1031" spans="1:17" ht="14.4" customHeight="1" x14ac:dyDescent="0.3">
      <c r="A1031" s="526" t="s">
        <v>2396</v>
      </c>
      <c r="B1031" s="527" t="s">
        <v>1849</v>
      </c>
      <c r="C1031" s="527" t="s">
        <v>1832</v>
      </c>
      <c r="D1031" s="527" t="s">
        <v>2150</v>
      </c>
      <c r="E1031" s="527" t="s">
        <v>2151</v>
      </c>
      <c r="F1031" s="531"/>
      <c r="G1031" s="531"/>
      <c r="H1031" s="531"/>
      <c r="I1031" s="531"/>
      <c r="J1031" s="531"/>
      <c r="K1031" s="531"/>
      <c r="L1031" s="531"/>
      <c r="M1031" s="531"/>
      <c r="N1031" s="531">
        <v>2</v>
      </c>
      <c r="O1031" s="531">
        <v>0</v>
      </c>
      <c r="P1031" s="545"/>
      <c r="Q1031" s="532">
        <v>0</v>
      </c>
    </row>
    <row r="1032" spans="1:17" ht="14.4" customHeight="1" x14ac:dyDescent="0.3">
      <c r="A1032" s="526" t="s">
        <v>2397</v>
      </c>
      <c r="B1032" s="527" t="s">
        <v>1849</v>
      </c>
      <c r="C1032" s="527" t="s">
        <v>1850</v>
      </c>
      <c r="D1032" s="527" t="s">
        <v>1853</v>
      </c>
      <c r="E1032" s="527" t="s">
        <v>664</v>
      </c>
      <c r="F1032" s="531"/>
      <c r="G1032" s="531"/>
      <c r="H1032" s="531"/>
      <c r="I1032" s="531"/>
      <c r="J1032" s="531">
        <v>0.33</v>
      </c>
      <c r="K1032" s="531">
        <v>893.65</v>
      </c>
      <c r="L1032" s="531">
        <v>1</v>
      </c>
      <c r="M1032" s="531">
        <v>2708.030303030303</v>
      </c>
      <c r="N1032" s="531"/>
      <c r="O1032" s="531"/>
      <c r="P1032" s="545"/>
      <c r="Q1032" s="532"/>
    </row>
    <row r="1033" spans="1:17" ht="14.4" customHeight="1" x14ac:dyDescent="0.3">
      <c r="A1033" s="526" t="s">
        <v>2397</v>
      </c>
      <c r="B1033" s="527" t="s">
        <v>1849</v>
      </c>
      <c r="C1033" s="527" t="s">
        <v>1850</v>
      </c>
      <c r="D1033" s="527" t="s">
        <v>1997</v>
      </c>
      <c r="E1033" s="527" t="s">
        <v>610</v>
      </c>
      <c r="F1033" s="531"/>
      <c r="G1033" s="531"/>
      <c r="H1033" s="531"/>
      <c r="I1033" s="531"/>
      <c r="J1033" s="531">
        <v>0.06</v>
      </c>
      <c r="K1033" s="531">
        <v>296.63</v>
      </c>
      <c r="L1033" s="531">
        <v>1</v>
      </c>
      <c r="M1033" s="531">
        <v>4943.833333333333</v>
      </c>
      <c r="N1033" s="531"/>
      <c r="O1033" s="531"/>
      <c r="P1033" s="545"/>
      <c r="Q1033" s="532"/>
    </row>
    <row r="1034" spans="1:17" ht="14.4" customHeight="1" x14ac:dyDescent="0.3">
      <c r="A1034" s="526" t="s">
        <v>2397</v>
      </c>
      <c r="B1034" s="527" t="s">
        <v>1849</v>
      </c>
      <c r="C1034" s="527" t="s">
        <v>1850</v>
      </c>
      <c r="D1034" s="527" t="s">
        <v>1855</v>
      </c>
      <c r="E1034" s="527" t="s">
        <v>576</v>
      </c>
      <c r="F1034" s="531">
        <v>1.2999999999999998</v>
      </c>
      <c r="G1034" s="531">
        <v>1236.73</v>
      </c>
      <c r="H1034" s="531">
        <v>2.4615951115622696</v>
      </c>
      <c r="I1034" s="531">
        <v>951.33076923076942</v>
      </c>
      <c r="J1034" s="531">
        <v>0.5</v>
      </c>
      <c r="K1034" s="531">
        <v>502.41</v>
      </c>
      <c r="L1034" s="531">
        <v>1</v>
      </c>
      <c r="M1034" s="531">
        <v>1004.82</v>
      </c>
      <c r="N1034" s="531">
        <v>1.2</v>
      </c>
      <c r="O1034" s="531">
        <v>1205.78</v>
      </c>
      <c r="P1034" s="545">
        <v>2.3999920383750322</v>
      </c>
      <c r="Q1034" s="532">
        <v>1004.8166666666667</v>
      </c>
    </row>
    <row r="1035" spans="1:17" ht="14.4" customHeight="1" x14ac:dyDescent="0.3">
      <c r="A1035" s="526" t="s">
        <v>2397</v>
      </c>
      <c r="B1035" s="527" t="s">
        <v>1849</v>
      </c>
      <c r="C1035" s="527" t="s">
        <v>1850</v>
      </c>
      <c r="D1035" s="527" t="s">
        <v>1856</v>
      </c>
      <c r="E1035" s="527" t="s">
        <v>610</v>
      </c>
      <c r="F1035" s="531">
        <v>0.18</v>
      </c>
      <c r="G1035" s="531">
        <v>1779.82</v>
      </c>
      <c r="H1035" s="531">
        <v>0.48649032797684294</v>
      </c>
      <c r="I1035" s="531">
        <v>9887.8888888888887</v>
      </c>
      <c r="J1035" s="531">
        <v>0.37</v>
      </c>
      <c r="K1035" s="531">
        <v>3658.49</v>
      </c>
      <c r="L1035" s="531">
        <v>1</v>
      </c>
      <c r="M1035" s="531">
        <v>9887.8108108108099</v>
      </c>
      <c r="N1035" s="531">
        <v>0.2</v>
      </c>
      <c r="O1035" s="531">
        <v>1977.57</v>
      </c>
      <c r="P1035" s="545">
        <v>0.54054268291016239</v>
      </c>
      <c r="Q1035" s="532">
        <v>9887.8499999999985</v>
      </c>
    </row>
    <row r="1036" spans="1:17" ht="14.4" customHeight="1" x14ac:dyDescent="0.3">
      <c r="A1036" s="526" t="s">
        <v>2397</v>
      </c>
      <c r="B1036" s="527" t="s">
        <v>1849</v>
      </c>
      <c r="C1036" s="527" t="s">
        <v>1850</v>
      </c>
      <c r="D1036" s="527" t="s">
        <v>1860</v>
      </c>
      <c r="E1036" s="527" t="s">
        <v>571</v>
      </c>
      <c r="F1036" s="531">
        <v>1</v>
      </c>
      <c r="G1036" s="531">
        <v>932.82</v>
      </c>
      <c r="H1036" s="531"/>
      <c r="I1036" s="531">
        <v>932.82</v>
      </c>
      <c r="J1036" s="531"/>
      <c r="K1036" s="531"/>
      <c r="L1036" s="531"/>
      <c r="M1036" s="531"/>
      <c r="N1036" s="531">
        <v>1</v>
      </c>
      <c r="O1036" s="531">
        <v>843.46</v>
      </c>
      <c r="P1036" s="545"/>
      <c r="Q1036" s="532">
        <v>843.46</v>
      </c>
    </row>
    <row r="1037" spans="1:17" ht="14.4" customHeight="1" x14ac:dyDescent="0.3">
      <c r="A1037" s="526" t="s">
        <v>2397</v>
      </c>
      <c r="B1037" s="527" t="s">
        <v>1849</v>
      </c>
      <c r="C1037" s="527" t="s">
        <v>1850</v>
      </c>
      <c r="D1037" s="527" t="s">
        <v>1862</v>
      </c>
      <c r="E1037" s="527" t="s">
        <v>584</v>
      </c>
      <c r="F1037" s="531">
        <v>0.34</v>
      </c>
      <c r="G1037" s="531">
        <v>1505.18</v>
      </c>
      <c r="H1037" s="531"/>
      <c r="I1037" s="531">
        <v>4427</v>
      </c>
      <c r="J1037" s="531"/>
      <c r="K1037" s="531"/>
      <c r="L1037" s="531"/>
      <c r="M1037" s="531"/>
      <c r="N1037" s="531">
        <v>0.65</v>
      </c>
      <c r="O1037" s="531">
        <v>2955.93</v>
      </c>
      <c r="P1037" s="545"/>
      <c r="Q1037" s="532">
        <v>4547.5846153846151</v>
      </c>
    </row>
    <row r="1038" spans="1:17" ht="14.4" customHeight="1" x14ac:dyDescent="0.3">
      <c r="A1038" s="526" t="s">
        <v>2397</v>
      </c>
      <c r="B1038" s="527" t="s">
        <v>1849</v>
      </c>
      <c r="C1038" s="527" t="s">
        <v>1850</v>
      </c>
      <c r="D1038" s="527" t="s">
        <v>1863</v>
      </c>
      <c r="E1038" s="527" t="s">
        <v>584</v>
      </c>
      <c r="F1038" s="531">
        <v>7.0000000000000007E-2</v>
      </c>
      <c r="G1038" s="531">
        <v>619.78</v>
      </c>
      <c r="H1038" s="531">
        <v>6.9999999999999991</v>
      </c>
      <c r="I1038" s="531">
        <v>8853.9999999999982</v>
      </c>
      <c r="J1038" s="531">
        <v>0.01</v>
      </c>
      <c r="K1038" s="531">
        <v>88.54</v>
      </c>
      <c r="L1038" s="531">
        <v>1</v>
      </c>
      <c r="M1038" s="531">
        <v>8854</v>
      </c>
      <c r="N1038" s="531">
        <v>0.17</v>
      </c>
      <c r="O1038" s="531">
        <v>1546.1799999999998</v>
      </c>
      <c r="P1038" s="545">
        <v>17.463067540094869</v>
      </c>
      <c r="Q1038" s="532">
        <v>9095.1764705882342</v>
      </c>
    </row>
    <row r="1039" spans="1:17" ht="14.4" customHeight="1" x14ac:dyDescent="0.3">
      <c r="A1039" s="526" t="s">
        <v>2397</v>
      </c>
      <c r="B1039" s="527" t="s">
        <v>1849</v>
      </c>
      <c r="C1039" s="527" t="s">
        <v>1850</v>
      </c>
      <c r="D1039" s="527" t="s">
        <v>1864</v>
      </c>
      <c r="E1039" s="527" t="s">
        <v>649</v>
      </c>
      <c r="F1039" s="531"/>
      <c r="G1039" s="531"/>
      <c r="H1039" s="531"/>
      <c r="I1039" s="531"/>
      <c r="J1039" s="531">
        <v>0.1</v>
      </c>
      <c r="K1039" s="531">
        <v>194.93</v>
      </c>
      <c r="L1039" s="531">
        <v>1</v>
      </c>
      <c r="M1039" s="531">
        <v>1949.3</v>
      </c>
      <c r="N1039" s="531"/>
      <c r="O1039" s="531"/>
      <c r="P1039" s="545"/>
      <c r="Q1039" s="532"/>
    </row>
    <row r="1040" spans="1:17" ht="14.4" customHeight="1" x14ac:dyDescent="0.3">
      <c r="A1040" s="526" t="s">
        <v>2397</v>
      </c>
      <c r="B1040" s="527" t="s">
        <v>1849</v>
      </c>
      <c r="C1040" s="527" t="s">
        <v>1850</v>
      </c>
      <c r="D1040" s="527" t="s">
        <v>1865</v>
      </c>
      <c r="E1040" s="527" t="s">
        <v>584</v>
      </c>
      <c r="F1040" s="531">
        <v>2.4499999999999997</v>
      </c>
      <c r="G1040" s="531">
        <v>4338.46</v>
      </c>
      <c r="H1040" s="531">
        <v>2.5789473684210527</v>
      </c>
      <c r="I1040" s="531">
        <v>1770.8000000000002</v>
      </c>
      <c r="J1040" s="531">
        <v>0.95</v>
      </c>
      <c r="K1040" s="531">
        <v>1682.26</v>
      </c>
      <c r="L1040" s="531">
        <v>1</v>
      </c>
      <c r="M1040" s="531">
        <v>1770.8000000000002</v>
      </c>
      <c r="N1040" s="531">
        <v>1.9</v>
      </c>
      <c r="O1040" s="531">
        <v>3456.16</v>
      </c>
      <c r="P1040" s="545">
        <v>2.0544743380928034</v>
      </c>
      <c r="Q1040" s="532">
        <v>1819.0315789473684</v>
      </c>
    </row>
    <row r="1041" spans="1:17" ht="14.4" customHeight="1" x14ac:dyDescent="0.3">
      <c r="A1041" s="526" t="s">
        <v>2397</v>
      </c>
      <c r="B1041" s="527" t="s">
        <v>1849</v>
      </c>
      <c r="C1041" s="527" t="s">
        <v>1850</v>
      </c>
      <c r="D1041" s="527" t="s">
        <v>1866</v>
      </c>
      <c r="E1041" s="527" t="s">
        <v>578</v>
      </c>
      <c r="F1041" s="531"/>
      <c r="G1041" s="531"/>
      <c r="H1041" s="531"/>
      <c r="I1041" s="531"/>
      <c r="J1041" s="531">
        <v>0.3</v>
      </c>
      <c r="K1041" s="531">
        <v>155.28</v>
      </c>
      <c r="L1041" s="531">
        <v>1</v>
      </c>
      <c r="M1041" s="531">
        <v>517.6</v>
      </c>
      <c r="N1041" s="531"/>
      <c r="O1041" s="531"/>
      <c r="P1041" s="545"/>
      <c r="Q1041" s="532"/>
    </row>
    <row r="1042" spans="1:17" ht="14.4" customHeight="1" x14ac:dyDescent="0.3">
      <c r="A1042" s="526" t="s">
        <v>2397</v>
      </c>
      <c r="B1042" s="527" t="s">
        <v>1849</v>
      </c>
      <c r="C1042" s="527" t="s">
        <v>1850</v>
      </c>
      <c r="D1042" s="527" t="s">
        <v>1868</v>
      </c>
      <c r="E1042" s="527" t="s">
        <v>584</v>
      </c>
      <c r="F1042" s="531">
        <v>0.1</v>
      </c>
      <c r="G1042" s="531">
        <v>2762.45</v>
      </c>
      <c r="H1042" s="531">
        <v>1.3000009411941871</v>
      </c>
      <c r="I1042" s="531">
        <v>27624.499999999996</v>
      </c>
      <c r="J1042" s="531">
        <v>0.08</v>
      </c>
      <c r="K1042" s="531">
        <v>2124.96</v>
      </c>
      <c r="L1042" s="531">
        <v>1</v>
      </c>
      <c r="M1042" s="531">
        <v>26562</v>
      </c>
      <c r="N1042" s="531">
        <v>0.04</v>
      </c>
      <c r="O1042" s="531">
        <v>1200.56</v>
      </c>
      <c r="P1042" s="545">
        <v>0.56498004668323165</v>
      </c>
      <c r="Q1042" s="532">
        <v>30013.999999999996</v>
      </c>
    </row>
    <row r="1043" spans="1:17" ht="14.4" customHeight="1" x14ac:dyDescent="0.3">
      <c r="A1043" s="526" t="s">
        <v>2397</v>
      </c>
      <c r="B1043" s="527" t="s">
        <v>1849</v>
      </c>
      <c r="C1043" s="527" t="s">
        <v>1825</v>
      </c>
      <c r="D1043" s="527" t="s">
        <v>2035</v>
      </c>
      <c r="E1043" s="527" t="s">
        <v>2033</v>
      </c>
      <c r="F1043" s="531">
        <v>2</v>
      </c>
      <c r="G1043" s="531">
        <v>3414.62</v>
      </c>
      <c r="H1043" s="531">
        <v>0.5</v>
      </c>
      <c r="I1043" s="531">
        <v>1707.31</v>
      </c>
      <c r="J1043" s="531">
        <v>4</v>
      </c>
      <c r="K1043" s="531">
        <v>6829.24</v>
      </c>
      <c r="L1043" s="531">
        <v>1</v>
      </c>
      <c r="M1043" s="531">
        <v>1707.31</v>
      </c>
      <c r="N1043" s="531">
        <v>1</v>
      </c>
      <c r="O1043" s="531">
        <v>1707.31</v>
      </c>
      <c r="P1043" s="545">
        <v>0.25</v>
      </c>
      <c r="Q1043" s="532">
        <v>1707.31</v>
      </c>
    </row>
    <row r="1044" spans="1:17" ht="14.4" customHeight="1" x14ac:dyDescent="0.3">
      <c r="A1044" s="526" t="s">
        <v>2397</v>
      </c>
      <c r="B1044" s="527" t="s">
        <v>1849</v>
      </c>
      <c r="C1044" s="527" t="s">
        <v>1825</v>
      </c>
      <c r="D1044" s="527" t="s">
        <v>2036</v>
      </c>
      <c r="E1044" s="527" t="s">
        <v>2033</v>
      </c>
      <c r="F1044" s="531"/>
      <c r="G1044" s="531"/>
      <c r="H1044" s="531"/>
      <c r="I1044" s="531"/>
      <c r="J1044" s="531">
        <v>1</v>
      </c>
      <c r="K1044" s="531">
        <v>2066.3000000000002</v>
      </c>
      <c r="L1044" s="531">
        <v>1</v>
      </c>
      <c r="M1044" s="531">
        <v>2066.3000000000002</v>
      </c>
      <c r="N1044" s="531"/>
      <c r="O1044" s="531"/>
      <c r="P1044" s="545"/>
      <c r="Q1044" s="532"/>
    </row>
    <row r="1045" spans="1:17" ht="14.4" customHeight="1" x14ac:dyDescent="0.3">
      <c r="A1045" s="526" t="s">
        <v>2397</v>
      </c>
      <c r="B1045" s="527" t="s">
        <v>1849</v>
      </c>
      <c r="C1045" s="527" t="s">
        <v>1825</v>
      </c>
      <c r="D1045" s="527" t="s">
        <v>2213</v>
      </c>
      <c r="E1045" s="527" t="s">
        <v>2116</v>
      </c>
      <c r="F1045" s="531"/>
      <c r="G1045" s="531"/>
      <c r="H1045" s="531"/>
      <c r="I1045" s="531"/>
      <c r="J1045" s="531">
        <v>1</v>
      </c>
      <c r="K1045" s="531">
        <v>1932.09</v>
      </c>
      <c r="L1045" s="531">
        <v>1</v>
      </c>
      <c r="M1045" s="531">
        <v>1932.09</v>
      </c>
      <c r="N1045" s="531"/>
      <c r="O1045" s="531"/>
      <c r="P1045" s="545"/>
      <c r="Q1045" s="532"/>
    </row>
    <row r="1046" spans="1:17" ht="14.4" customHeight="1" x14ac:dyDescent="0.3">
      <c r="A1046" s="526" t="s">
        <v>2397</v>
      </c>
      <c r="B1046" s="527" t="s">
        <v>1849</v>
      </c>
      <c r="C1046" s="527" t="s">
        <v>1825</v>
      </c>
      <c r="D1046" s="527" t="s">
        <v>2037</v>
      </c>
      <c r="E1046" s="527" t="s">
        <v>2038</v>
      </c>
      <c r="F1046" s="531"/>
      <c r="G1046" s="531"/>
      <c r="H1046" s="531"/>
      <c r="I1046" s="531"/>
      <c r="J1046" s="531">
        <v>1</v>
      </c>
      <c r="K1046" s="531">
        <v>1027.76</v>
      </c>
      <c r="L1046" s="531">
        <v>1</v>
      </c>
      <c r="M1046" s="531">
        <v>1027.76</v>
      </c>
      <c r="N1046" s="531"/>
      <c r="O1046" s="531"/>
      <c r="P1046" s="545"/>
      <c r="Q1046" s="532"/>
    </row>
    <row r="1047" spans="1:17" ht="14.4" customHeight="1" x14ac:dyDescent="0.3">
      <c r="A1047" s="526" t="s">
        <v>2397</v>
      </c>
      <c r="B1047" s="527" t="s">
        <v>1849</v>
      </c>
      <c r="C1047" s="527" t="s">
        <v>1825</v>
      </c>
      <c r="D1047" s="527" t="s">
        <v>2052</v>
      </c>
      <c r="E1047" s="527" t="s">
        <v>2053</v>
      </c>
      <c r="F1047" s="531">
        <v>1</v>
      </c>
      <c r="G1047" s="531">
        <v>17073.05</v>
      </c>
      <c r="H1047" s="531"/>
      <c r="I1047" s="531">
        <v>17073.05</v>
      </c>
      <c r="J1047" s="531"/>
      <c r="K1047" s="531"/>
      <c r="L1047" s="531"/>
      <c r="M1047" s="531"/>
      <c r="N1047" s="531"/>
      <c r="O1047" s="531"/>
      <c r="P1047" s="545"/>
      <c r="Q1047" s="532"/>
    </row>
    <row r="1048" spans="1:17" ht="14.4" customHeight="1" x14ac:dyDescent="0.3">
      <c r="A1048" s="526" t="s">
        <v>2397</v>
      </c>
      <c r="B1048" s="527" t="s">
        <v>1849</v>
      </c>
      <c r="C1048" s="527" t="s">
        <v>1825</v>
      </c>
      <c r="D1048" s="527" t="s">
        <v>2054</v>
      </c>
      <c r="E1048" s="527" t="s">
        <v>2055</v>
      </c>
      <c r="F1048" s="531">
        <v>2</v>
      </c>
      <c r="G1048" s="531">
        <v>2005.6</v>
      </c>
      <c r="H1048" s="531">
        <v>0.5</v>
      </c>
      <c r="I1048" s="531">
        <v>1002.8</v>
      </c>
      <c r="J1048" s="531">
        <v>4</v>
      </c>
      <c r="K1048" s="531">
        <v>4011.2</v>
      </c>
      <c r="L1048" s="531">
        <v>1</v>
      </c>
      <c r="M1048" s="531">
        <v>1002.8</v>
      </c>
      <c r="N1048" s="531">
        <v>1</v>
      </c>
      <c r="O1048" s="531">
        <v>1002.8</v>
      </c>
      <c r="P1048" s="545">
        <v>0.25</v>
      </c>
      <c r="Q1048" s="532">
        <v>1002.8</v>
      </c>
    </row>
    <row r="1049" spans="1:17" ht="14.4" customHeight="1" x14ac:dyDescent="0.3">
      <c r="A1049" s="526" t="s">
        <v>2397</v>
      </c>
      <c r="B1049" s="527" t="s">
        <v>1849</v>
      </c>
      <c r="C1049" s="527" t="s">
        <v>1825</v>
      </c>
      <c r="D1049" s="527" t="s">
        <v>2058</v>
      </c>
      <c r="E1049" s="527" t="s">
        <v>2059</v>
      </c>
      <c r="F1049" s="531"/>
      <c r="G1049" s="531"/>
      <c r="H1049" s="531"/>
      <c r="I1049" s="531"/>
      <c r="J1049" s="531"/>
      <c r="K1049" s="531"/>
      <c r="L1049" s="531"/>
      <c r="M1049" s="531"/>
      <c r="N1049" s="531">
        <v>1</v>
      </c>
      <c r="O1049" s="531">
        <v>9370.39</v>
      </c>
      <c r="P1049" s="545"/>
      <c r="Q1049" s="532">
        <v>9370.39</v>
      </c>
    </row>
    <row r="1050" spans="1:17" ht="14.4" customHeight="1" x14ac:dyDescent="0.3">
      <c r="A1050" s="526" t="s">
        <v>2397</v>
      </c>
      <c r="B1050" s="527" t="s">
        <v>1849</v>
      </c>
      <c r="C1050" s="527" t="s">
        <v>1825</v>
      </c>
      <c r="D1050" s="527" t="s">
        <v>2060</v>
      </c>
      <c r="E1050" s="527" t="s">
        <v>2061</v>
      </c>
      <c r="F1050" s="531"/>
      <c r="G1050" s="531"/>
      <c r="H1050" s="531"/>
      <c r="I1050" s="531"/>
      <c r="J1050" s="531"/>
      <c r="K1050" s="531"/>
      <c r="L1050" s="531"/>
      <c r="M1050" s="531"/>
      <c r="N1050" s="531">
        <v>1</v>
      </c>
      <c r="O1050" s="531">
        <v>13284.52</v>
      </c>
      <c r="P1050" s="545"/>
      <c r="Q1050" s="532">
        <v>13284.52</v>
      </c>
    </row>
    <row r="1051" spans="1:17" ht="14.4" customHeight="1" x14ac:dyDescent="0.3">
      <c r="A1051" s="526" t="s">
        <v>2397</v>
      </c>
      <c r="B1051" s="527" t="s">
        <v>1849</v>
      </c>
      <c r="C1051" s="527" t="s">
        <v>1825</v>
      </c>
      <c r="D1051" s="527" t="s">
        <v>2070</v>
      </c>
      <c r="E1051" s="527" t="s">
        <v>2071</v>
      </c>
      <c r="F1051" s="531">
        <v>1</v>
      </c>
      <c r="G1051" s="531">
        <v>831.16</v>
      </c>
      <c r="H1051" s="531">
        <v>1</v>
      </c>
      <c r="I1051" s="531">
        <v>831.16</v>
      </c>
      <c r="J1051" s="531">
        <v>1</v>
      </c>
      <c r="K1051" s="531">
        <v>831.16</v>
      </c>
      <c r="L1051" s="531">
        <v>1</v>
      </c>
      <c r="M1051" s="531">
        <v>831.16</v>
      </c>
      <c r="N1051" s="531"/>
      <c r="O1051" s="531"/>
      <c r="P1051" s="545"/>
      <c r="Q1051" s="532"/>
    </row>
    <row r="1052" spans="1:17" ht="14.4" customHeight="1" x14ac:dyDescent="0.3">
      <c r="A1052" s="526" t="s">
        <v>2397</v>
      </c>
      <c r="B1052" s="527" t="s">
        <v>1849</v>
      </c>
      <c r="C1052" s="527" t="s">
        <v>1825</v>
      </c>
      <c r="D1052" s="527" t="s">
        <v>2077</v>
      </c>
      <c r="E1052" s="527" t="s">
        <v>2078</v>
      </c>
      <c r="F1052" s="531">
        <v>1</v>
      </c>
      <c r="G1052" s="531">
        <v>1312.14</v>
      </c>
      <c r="H1052" s="531">
        <v>0.25</v>
      </c>
      <c r="I1052" s="531">
        <v>1312.14</v>
      </c>
      <c r="J1052" s="531">
        <v>4</v>
      </c>
      <c r="K1052" s="531">
        <v>5248.56</v>
      </c>
      <c r="L1052" s="531">
        <v>1</v>
      </c>
      <c r="M1052" s="531">
        <v>1312.14</v>
      </c>
      <c r="N1052" s="531">
        <v>1</v>
      </c>
      <c r="O1052" s="531">
        <v>1312.14</v>
      </c>
      <c r="P1052" s="545">
        <v>0.25</v>
      </c>
      <c r="Q1052" s="532">
        <v>1312.14</v>
      </c>
    </row>
    <row r="1053" spans="1:17" ht="14.4" customHeight="1" x14ac:dyDescent="0.3">
      <c r="A1053" s="526" t="s">
        <v>2397</v>
      </c>
      <c r="B1053" s="527" t="s">
        <v>1849</v>
      </c>
      <c r="C1053" s="527" t="s">
        <v>1825</v>
      </c>
      <c r="D1053" s="527" t="s">
        <v>2079</v>
      </c>
      <c r="E1053" s="527" t="s">
        <v>2080</v>
      </c>
      <c r="F1053" s="531">
        <v>1</v>
      </c>
      <c r="G1053" s="531">
        <v>1146.33</v>
      </c>
      <c r="H1053" s="531">
        <v>0.25</v>
      </c>
      <c r="I1053" s="531">
        <v>1146.33</v>
      </c>
      <c r="J1053" s="531">
        <v>4</v>
      </c>
      <c r="K1053" s="531">
        <v>4585.32</v>
      </c>
      <c r="L1053" s="531">
        <v>1</v>
      </c>
      <c r="M1053" s="531">
        <v>1146.33</v>
      </c>
      <c r="N1053" s="531">
        <v>1</v>
      </c>
      <c r="O1053" s="531">
        <v>1146.33</v>
      </c>
      <c r="P1053" s="545">
        <v>0.25</v>
      </c>
      <c r="Q1053" s="532">
        <v>1146.33</v>
      </c>
    </row>
    <row r="1054" spans="1:17" ht="14.4" customHeight="1" x14ac:dyDescent="0.3">
      <c r="A1054" s="526" t="s">
        <v>2397</v>
      </c>
      <c r="B1054" s="527" t="s">
        <v>1849</v>
      </c>
      <c r="C1054" s="527" t="s">
        <v>1825</v>
      </c>
      <c r="D1054" s="527" t="s">
        <v>2193</v>
      </c>
      <c r="E1054" s="527" t="s">
        <v>2194</v>
      </c>
      <c r="F1054" s="531"/>
      <c r="G1054" s="531"/>
      <c r="H1054" s="531"/>
      <c r="I1054" s="531"/>
      <c r="J1054" s="531">
        <v>1</v>
      </c>
      <c r="K1054" s="531">
        <v>13078</v>
      </c>
      <c r="L1054" s="531">
        <v>1</v>
      </c>
      <c r="M1054" s="531">
        <v>13078</v>
      </c>
      <c r="N1054" s="531"/>
      <c r="O1054" s="531"/>
      <c r="P1054" s="545"/>
      <c r="Q1054" s="532"/>
    </row>
    <row r="1055" spans="1:17" ht="14.4" customHeight="1" x14ac:dyDescent="0.3">
      <c r="A1055" s="526" t="s">
        <v>2397</v>
      </c>
      <c r="B1055" s="527" t="s">
        <v>1849</v>
      </c>
      <c r="C1055" s="527" t="s">
        <v>1825</v>
      </c>
      <c r="D1055" s="527" t="s">
        <v>2083</v>
      </c>
      <c r="E1055" s="527" t="s">
        <v>2084</v>
      </c>
      <c r="F1055" s="531"/>
      <c r="G1055" s="531"/>
      <c r="H1055" s="531"/>
      <c r="I1055" s="531"/>
      <c r="J1055" s="531">
        <v>1</v>
      </c>
      <c r="K1055" s="531">
        <v>16831.689999999999</v>
      </c>
      <c r="L1055" s="531">
        <v>1</v>
      </c>
      <c r="M1055" s="531">
        <v>16831.689999999999</v>
      </c>
      <c r="N1055" s="531"/>
      <c r="O1055" s="531"/>
      <c r="P1055" s="545"/>
      <c r="Q1055" s="532"/>
    </row>
    <row r="1056" spans="1:17" ht="14.4" customHeight="1" x14ac:dyDescent="0.3">
      <c r="A1056" s="526" t="s">
        <v>2397</v>
      </c>
      <c r="B1056" s="527" t="s">
        <v>1849</v>
      </c>
      <c r="C1056" s="527" t="s">
        <v>1825</v>
      </c>
      <c r="D1056" s="527" t="s">
        <v>2095</v>
      </c>
      <c r="E1056" s="527" t="s">
        <v>2096</v>
      </c>
      <c r="F1056" s="531"/>
      <c r="G1056" s="531"/>
      <c r="H1056" s="531"/>
      <c r="I1056" s="531"/>
      <c r="J1056" s="531">
        <v>1</v>
      </c>
      <c r="K1056" s="531">
        <v>4360</v>
      </c>
      <c r="L1056" s="531">
        <v>1</v>
      </c>
      <c r="M1056" s="531">
        <v>4360</v>
      </c>
      <c r="N1056" s="531"/>
      <c r="O1056" s="531"/>
      <c r="P1056" s="545"/>
      <c r="Q1056" s="532"/>
    </row>
    <row r="1057" spans="1:17" ht="14.4" customHeight="1" x14ac:dyDescent="0.3">
      <c r="A1057" s="526" t="s">
        <v>2397</v>
      </c>
      <c r="B1057" s="527" t="s">
        <v>1849</v>
      </c>
      <c r="C1057" s="527" t="s">
        <v>1825</v>
      </c>
      <c r="D1057" s="527" t="s">
        <v>2228</v>
      </c>
      <c r="E1057" s="527" t="s">
        <v>2229</v>
      </c>
      <c r="F1057" s="531"/>
      <c r="G1057" s="531"/>
      <c r="H1057" s="531"/>
      <c r="I1057" s="531"/>
      <c r="J1057" s="531">
        <v>1</v>
      </c>
      <c r="K1057" s="531">
        <v>3178.63</v>
      </c>
      <c r="L1057" s="531">
        <v>1</v>
      </c>
      <c r="M1057" s="531">
        <v>3178.63</v>
      </c>
      <c r="N1057" s="531"/>
      <c r="O1057" s="531"/>
      <c r="P1057" s="545"/>
      <c r="Q1057" s="532"/>
    </row>
    <row r="1058" spans="1:17" ht="14.4" customHeight="1" x14ac:dyDescent="0.3">
      <c r="A1058" s="526" t="s">
        <v>2397</v>
      </c>
      <c r="B1058" s="527" t="s">
        <v>1849</v>
      </c>
      <c r="C1058" s="527" t="s">
        <v>1825</v>
      </c>
      <c r="D1058" s="527" t="s">
        <v>2113</v>
      </c>
      <c r="E1058" s="527" t="s">
        <v>2114</v>
      </c>
      <c r="F1058" s="531"/>
      <c r="G1058" s="531"/>
      <c r="H1058" s="531"/>
      <c r="I1058" s="531"/>
      <c r="J1058" s="531">
        <v>4</v>
      </c>
      <c r="K1058" s="531">
        <v>75600</v>
      </c>
      <c r="L1058" s="531">
        <v>1</v>
      </c>
      <c r="M1058" s="531">
        <v>18900</v>
      </c>
      <c r="N1058" s="531"/>
      <c r="O1058" s="531"/>
      <c r="P1058" s="545"/>
      <c r="Q1058" s="532"/>
    </row>
    <row r="1059" spans="1:17" ht="14.4" customHeight="1" x14ac:dyDescent="0.3">
      <c r="A1059" s="526" t="s">
        <v>2397</v>
      </c>
      <c r="B1059" s="527" t="s">
        <v>1849</v>
      </c>
      <c r="C1059" s="527" t="s">
        <v>1825</v>
      </c>
      <c r="D1059" s="527" t="s">
        <v>2398</v>
      </c>
      <c r="E1059" s="527" t="s">
        <v>2399</v>
      </c>
      <c r="F1059" s="531"/>
      <c r="G1059" s="531"/>
      <c r="H1059" s="531"/>
      <c r="I1059" s="531"/>
      <c r="J1059" s="531">
        <v>1</v>
      </c>
      <c r="K1059" s="531">
        <v>3809.88</v>
      </c>
      <c r="L1059" s="531">
        <v>1</v>
      </c>
      <c r="M1059" s="531">
        <v>3809.88</v>
      </c>
      <c r="N1059" s="531"/>
      <c r="O1059" s="531"/>
      <c r="P1059" s="545"/>
      <c r="Q1059" s="532"/>
    </row>
    <row r="1060" spans="1:17" ht="14.4" customHeight="1" x14ac:dyDescent="0.3">
      <c r="A1060" s="526" t="s">
        <v>2397</v>
      </c>
      <c r="B1060" s="527" t="s">
        <v>1849</v>
      </c>
      <c r="C1060" s="527" t="s">
        <v>1825</v>
      </c>
      <c r="D1060" s="527" t="s">
        <v>2117</v>
      </c>
      <c r="E1060" s="527" t="s">
        <v>2118</v>
      </c>
      <c r="F1060" s="531"/>
      <c r="G1060" s="531"/>
      <c r="H1060" s="531"/>
      <c r="I1060" s="531"/>
      <c r="J1060" s="531"/>
      <c r="K1060" s="531"/>
      <c r="L1060" s="531"/>
      <c r="M1060" s="531"/>
      <c r="N1060" s="531">
        <v>1</v>
      </c>
      <c r="O1060" s="531">
        <v>8860.39</v>
      </c>
      <c r="P1060" s="545"/>
      <c r="Q1060" s="532">
        <v>8860.39</v>
      </c>
    </row>
    <row r="1061" spans="1:17" ht="14.4" customHeight="1" x14ac:dyDescent="0.3">
      <c r="A1061" s="526" t="s">
        <v>2397</v>
      </c>
      <c r="B1061" s="527" t="s">
        <v>1849</v>
      </c>
      <c r="C1061" s="527" t="s">
        <v>1832</v>
      </c>
      <c r="D1061" s="527" t="s">
        <v>1891</v>
      </c>
      <c r="E1061" s="527" t="s">
        <v>1892</v>
      </c>
      <c r="F1061" s="531">
        <v>3</v>
      </c>
      <c r="G1061" s="531">
        <v>621</v>
      </c>
      <c r="H1061" s="531"/>
      <c r="I1061" s="531">
        <v>207</v>
      </c>
      <c r="J1061" s="531"/>
      <c r="K1061" s="531"/>
      <c r="L1061" s="531"/>
      <c r="M1061" s="531"/>
      <c r="N1061" s="531">
        <v>1</v>
      </c>
      <c r="O1061" s="531">
        <v>213</v>
      </c>
      <c r="P1061" s="545"/>
      <c r="Q1061" s="532">
        <v>213</v>
      </c>
    </row>
    <row r="1062" spans="1:17" ht="14.4" customHeight="1" x14ac:dyDescent="0.3">
      <c r="A1062" s="526" t="s">
        <v>2397</v>
      </c>
      <c r="B1062" s="527" t="s">
        <v>1849</v>
      </c>
      <c r="C1062" s="527" t="s">
        <v>1832</v>
      </c>
      <c r="D1062" s="527" t="s">
        <v>1893</v>
      </c>
      <c r="E1062" s="527" t="s">
        <v>1894</v>
      </c>
      <c r="F1062" s="531">
        <v>4</v>
      </c>
      <c r="G1062" s="531">
        <v>604</v>
      </c>
      <c r="H1062" s="531">
        <v>3.8967741935483873</v>
      </c>
      <c r="I1062" s="531">
        <v>151</v>
      </c>
      <c r="J1062" s="531">
        <v>1</v>
      </c>
      <c r="K1062" s="531">
        <v>155</v>
      </c>
      <c r="L1062" s="531">
        <v>1</v>
      </c>
      <c r="M1062" s="531">
        <v>155</v>
      </c>
      <c r="N1062" s="531"/>
      <c r="O1062" s="531"/>
      <c r="P1062" s="545"/>
      <c r="Q1062" s="532"/>
    </row>
    <row r="1063" spans="1:17" ht="14.4" customHeight="1" x14ac:dyDescent="0.3">
      <c r="A1063" s="526" t="s">
        <v>2397</v>
      </c>
      <c r="B1063" s="527" t="s">
        <v>1849</v>
      </c>
      <c r="C1063" s="527" t="s">
        <v>1832</v>
      </c>
      <c r="D1063" s="527" t="s">
        <v>1897</v>
      </c>
      <c r="E1063" s="527" t="s">
        <v>1898</v>
      </c>
      <c r="F1063" s="531"/>
      <c r="G1063" s="531"/>
      <c r="H1063" s="531"/>
      <c r="I1063" s="531"/>
      <c r="J1063" s="531"/>
      <c r="K1063" s="531"/>
      <c r="L1063" s="531"/>
      <c r="M1063" s="531"/>
      <c r="N1063" s="531">
        <v>1</v>
      </c>
      <c r="O1063" s="531">
        <v>128</v>
      </c>
      <c r="P1063" s="545"/>
      <c r="Q1063" s="532">
        <v>128</v>
      </c>
    </row>
    <row r="1064" spans="1:17" ht="14.4" customHeight="1" x14ac:dyDescent="0.3">
      <c r="A1064" s="526" t="s">
        <v>2397</v>
      </c>
      <c r="B1064" s="527" t="s">
        <v>1849</v>
      </c>
      <c r="C1064" s="527" t="s">
        <v>1832</v>
      </c>
      <c r="D1064" s="527" t="s">
        <v>1899</v>
      </c>
      <c r="E1064" s="527" t="s">
        <v>1900</v>
      </c>
      <c r="F1064" s="531">
        <v>1</v>
      </c>
      <c r="G1064" s="531">
        <v>219</v>
      </c>
      <c r="H1064" s="531"/>
      <c r="I1064" s="531">
        <v>219</v>
      </c>
      <c r="J1064" s="531"/>
      <c r="K1064" s="531"/>
      <c r="L1064" s="531"/>
      <c r="M1064" s="531"/>
      <c r="N1064" s="531">
        <v>3</v>
      </c>
      <c r="O1064" s="531">
        <v>669</v>
      </c>
      <c r="P1064" s="545"/>
      <c r="Q1064" s="532">
        <v>223</v>
      </c>
    </row>
    <row r="1065" spans="1:17" ht="14.4" customHeight="1" x14ac:dyDescent="0.3">
      <c r="A1065" s="526" t="s">
        <v>2397</v>
      </c>
      <c r="B1065" s="527" t="s">
        <v>1849</v>
      </c>
      <c r="C1065" s="527" t="s">
        <v>1832</v>
      </c>
      <c r="D1065" s="527" t="s">
        <v>1905</v>
      </c>
      <c r="E1065" s="527" t="s">
        <v>1906</v>
      </c>
      <c r="F1065" s="531">
        <v>4</v>
      </c>
      <c r="G1065" s="531">
        <v>884</v>
      </c>
      <c r="H1065" s="531"/>
      <c r="I1065" s="531">
        <v>221</v>
      </c>
      <c r="J1065" s="531"/>
      <c r="K1065" s="531"/>
      <c r="L1065" s="531"/>
      <c r="M1065" s="531"/>
      <c r="N1065" s="531">
        <v>2</v>
      </c>
      <c r="O1065" s="531">
        <v>450</v>
      </c>
      <c r="P1065" s="545"/>
      <c r="Q1065" s="532">
        <v>225</v>
      </c>
    </row>
    <row r="1066" spans="1:17" ht="14.4" customHeight="1" x14ac:dyDescent="0.3">
      <c r="A1066" s="526" t="s">
        <v>2397</v>
      </c>
      <c r="B1066" s="527" t="s">
        <v>1849</v>
      </c>
      <c r="C1066" s="527" t="s">
        <v>1832</v>
      </c>
      <c r="D1066" s="527" t="s">
        <v>2121</v>
      </c>
      <c r="E1066" s="527" t="s">
        <v>2122</v>
      </c>
      <c r="F1066" s="531"/>
      <c r="G1066" s="531"/>
      <c r="H1066" s="531"/>
      <c r="I1066" s="531"/>
      <c r="J1066" s="531">
        <v>1</v>
      </c>
      <c r="K1066" s="531">
        <v>4164</v>
      </c>
      <c r="L1066" s="531">
        <v>1</v>
      </c>
      <c r="M1066" s="531">
        <v>4164</v>
      </c>
      <c r="N1066" s="531"/>
      <c r="O1066" s="531"/>
      <c r="P1066" s="545"/>
      <c r="Q1066" s="532"/>
    </row>
    <row r="1067" spans="1:17" ht="14.4" customHeight="1" x14ac:dyDescent="0.3">
      <c r="A1067" s="526" t="s">
        <v>2397</v>
      </c>
      <c r="B1067" s="527" t="s">
        <v>1849</v>
      </c>
      <c r="C1067" s="527" t="s">
        <v>1832</v>
      </c>
      <c r="D1067" s="527" t="s">
        <v>2123</v>
      </c>
      <c r="E1067" s="527" t="s">
        <v>2124</v>
      </c>
      <c r="F1067" s="531">
        <v>1</v>
      </c>
      <c r="G1067" s="531">
        <v>279</v>
      </c>
      <c r="H1067" s="531"/>
      <c r="I1067" s="531">
        <v>279</v>
      </c>
      <c r="J1067" s="531"/>
      <c r="K1067" s="531"/>
      <c r="L1067" s="531"/>
      <c r="M1067" s="531"/>
      <c r="N1067" s="531"/>
      <c r="O1067" s="531"/>
      <c r="P1067" s="545"/>
      <c r="Q1067" s="532"/>
    </row>
    <row r="1068" spans="1:17" ht="14.4" customHeight="1" x14ac:dyDescent="0.3">
      <c r="A1068" s="526" t="s">
        <v>2397</v>
      </c>
      <c r="B1068" s="527" t="s">
        <v>1849</v>
      </c>
      <c r="C1068" s="527" t="s">
        <v>1832</v>
      </c>
      <c r="D1068" s="527" t="s">
        <v>2127</v>
      </c>
      <c r="E1068" s="527" t="s">
        <v>2128</v>
      </c>
      <c r="F1068" s="531">
        <v>1</v>
      </c>
      <c r="G1068" s="531">
        <v>1527</v>
      </c>
      <c r="H1068" s="531">
        <v>0.24238095238095239</v>
      </c>
      <c r="I1068" s="531">
        <v>1527</v>
      </c>
      <c r="J1068" s="531">
        <v>4</v>
      </c>
      <c r="K1068" s="531">
        <v>6300</v>
      </c>
      <c r="L1068" s="531">
        <v>1</v>
      </c>
      <c r="M1068" s="531">
        <v>1575</v>
      </c>
      <c r="N1068" s="531">
        <v>2</v>
      </c>
      <c r="O1068" s="531">
        <v>3150</v>
      </c>
      <c r="P1068" s="545">
        <v>0.5</v>
      </c>
      <c r="Q1068" s="532">
        <v>1575</v>
      </c>
    </row>
    <row r="1069" spans="1:17" ht="14.4" customHeight="1" x14ac:dyDescent="0.3">
      <c r="A1069" s="526" t="s">
        <v>2397</v>
      </c>
      <c r="B1069" s="527" t="s">
        <v>1849</v>
      </c>
      <c r="C1069" s="527" t="s">
        <v>1832</v>
      </c>
      <c r="D1069" s="527" t="s">
        <v>2129</v>
      </c>
      <c r="E1069" s="527" t="s">
        <v>2130</v>
      </c>
      <c r="F1069" s="531">
        <v>2</v>
      </c>
      <c r="G1069" s="531">
        <v>7648</v>
      </c>
      <c r="H1069" s="531">
        <v>0.49533678756476685</v>
      </c>
      <c r="I1069" s="531">
        <v>3824</v>
      </c>
      <c r="J1069" s="531">
        <v>4</v>
      </c>
      <c r="K1069" s="531">
        <v>15440</v>
      </c>
      <c r="L1069" s="531">
        <v>1</v>
      </c>
      <c r="M1069" s="531">
        <v>3860</v>
      </c>
      <c r="N1069" s="531"/>
      <c r="O1069" s="531"/>
      <c r="P1069" s="545"/>
      <c r="Q1069" s="532"/>
    </row>
    <row r="1070" spans="1:17" ht="14.4" customHeight="1" x14ac:dyDescent="0.3">
      <c r="A1070" s="526" t="s">
        <v>2397</v>
      </c>
      <c r="B1070" s="527" t="s">
        <v>1849</v>
      </c>
      <c r="C1070" s="527" t="s">
        <v>1832</v>
      </c>
      <c r="D1070" s="527" t="s">
        <v>1933</v>
      </c>
      <c r="E1070" s="527" t="s">
        <v>1934</v>
      </c>
      <c r="F1070" s="531">
        <v>10</v>
      </c>
      <c r="G1070" s="531">
        <v>50760</v>
      </c>
      <c r="H1070" s="531"/>
      <c r="I1070" s="531">
        <v>5076</v>
      </c>
      <c r="J1070" s="531"/>
      <c r="K1070" s="531"/>
      <c r="L1070" s="531"/>
      <c r="M1070" s="531"/>
      <c r="N1070" s="531">
        <v>4</v>
      </c>
      <c r="O1070" s="531">
        <v>20628</v>
      </c>
      <c r="P1070" s="545"/>
      <c r="Q1070" s="532">
        <v>5157</v>
      </c>
    </row>
    <row r="1071" spans="1:17" ht="14.4" customHeight="1" x14ac:dyDescent="0.3">
      <c r="A1071" s="526" t="s">
        <v>2397</v>
      </c>
      <c r="B1071" s="527" t="s">
        <v>1849</v>
      </c>
      <c r="C1071" s="527" t="s">
        <v>1832</v>
      </c>
      <c r="D1071" s="527" t="s">
        <v>1937</v>
      </c>
      <c r="E1071" s="527" t="s">
        <v>1938</v>
      </c>
      <c r="F1071" s="531">
        <v>1</v>
      </c>
      <c r="G1071" s="531">
        <v>5516</v>
      </c>
      <c r="H1071" s="531"/>
      <c r="I1071" s="531">
        <v>5516</v>
      </c>
      <c r="J1071" s="531"/>
      <c r="K1071" s="531"/>
      <c r="L1071" s="531"/>
      <c r="M1071" s="531"/>
      <c r="N1071" s="531">
        <v>1</v>
      </c>
      <c r="O1071" s="531">
        <v>5620</v>
      </c>
      <c r="P1071" s="545"/>
      <c r="Q1071" s="532">
        <v>5620</v>
      </c>
    </row>
    <row r="1072" spans="1:17" ht="14.4" customHeight="1" x14ac:dyDescent="0.3">
      <c r="A1072" s="526" t="s">
        <v>2397</v>
      </c>
      <c r="B1072" s="527" t="s">
        <v>1849</v>
      </c>
      <c r="C1072" s="527" t="s">
        <v>1832</v>
      </c>
      <c r="D1072" s="527" t="s">
        <v>1941</v>
      </c>
      <c r="E1072" s="527" t="s">
        <v>1942</v>
      </c>
      <c r="F1072" s="531">
        <v>42</v>
      </c>
      <c r="G1072" s="531">
        <v>7350</v>
      </c>
      <c r="H1072" s="531">
        <v>1.1223087494273936</v>
      </c>
      <c r="I1072" s="531">
        <v>175</v>
      </c>
      <c r="J1072" s="531">
        <v>37</v>
      </c>
      <c r="K1072" s="531">
        <v>6549</v>
      </c>
      <c r="L1072" s="531">
        <v>1</v>
      </c>
      <c r="M1072" s="531">
        <v>177</v>
      </c>
      <c r="N1072" s="531">
        <v>44</v>
      </c>
      <c r="O1072" s="531">
        <v>7788</v>
      </c>
      <c r="P1072" s="545">
        <v>1.1891891891891893</v>
      </c>
      <c r="Q1072" s="532">
        <v>177</v>
      </c>
    </row>
    <row r="1073" spans="1:17" ht="14.4" customHeight="1" x14ac:dyDescent="0.3">
      <c r="A1073" s="526" t="s">
        <v>2397</v>
      </c>
      <c r="B1073" s="527" t="s">
        <v>1849</v>
      </c>
      <c r="C1073" s="527" t="s">
        <v>1832</v>
      </c>
      <c r="D1073" s="527" t="s">
        <v>1943</v>
      </c>
      <c r="E1073" s="527" t="s">
        <v>1944</v>
      </c>
      <c r="F1073" s="531">
        <v>19</v>
      </c>
      <c r="G1073" s="531">
        <v>38019</v>
      </c>
      <c r="H1073" s="531">
        <v>1.0313313802083333</v>
      </c>
      <c r="I1073" s="531">
        <v>2001</v>
      </c>
      <c r="J1073" s="531">
        <v>18</v>
      </c>
      <c r="K1073" s="531">
        <v>36864</v>
      </c>
      <c r="L1073" s="531">
        <v>1</v>
      </c>
      <c r="M1073" s="531">
        <v>2048</v>
      </c>
      <c r="N1073" s="531">
        <v>9</v>
      </c>
      <c r="O1073" s="531">
        <v>18441</v>
      </c>
      <c r="P1073" s="545">
        <v>0.500244140625</v>
      </c>
      <c r="Q1073" s="532">
        <v>2049</v>
      </c>
    </row>
    <row r="1074" spans="1:17" ht="14.4" customHeight="1" x14ac:dyDescent="0.3">
      <c r="A1074" s="526" t="s">
        <v>2397</v>
      </c>
      <c r="B1074" s="527" t="s">
        <v>1849</v>
      </c>
      <c r="C1074" s="527" t="s">
        <v>1832</v>
      </c>
      <c r="D1074" s="527" t="s">
        <v>1949</v>
      </c>
      <c r="E1074" s="527" t="s">
        <v>1950</v>
      </c>
      <c r="F1074" s="531">
        <v>1</v>
      </c>
      <c r="G1074" s="531">
        <v>2696</v>
      </c>
      <c r="H1074" s="531">
        <v>0.98538011695906436</v>
      </c>
      <c r="I1074" s="531">
        <v>2696</v>
      </c>
      <c r="J1074" s="531">
        <v>1</v>
      </c>
      <c r="K1074" s="531">
        <v>2736</v>
      </c>
      <c r="L1074" s="531">
        <v>1</v>
      </c>
      <c r="M1074" s="531">
        <v>2736</v>
      </c>
      <c r="N1074" s="531">
        <v>1</v>
      </c>
      <c r="O1074" s="531">
        <v>2737</v>
      </c>
      <c r="P1074" s="545">
        <v>1.0003654970760234</v>
      </c>
      <c r="Q1074" s="532">
        <v>2737</v>
      </c>
    </row>
    <row r="1075" spans="1:17" ht="14.4" customHeight="1" x14ac:dyDescent="0.3">
      <c r="A1075" s="526" t="s">
        <v>2397</v>
      </c>
      <c r="B1075" s="527" t="s">
        <v>1849</v>
      </c>
      <c r="C1075" s="527" t="s">
        <v>1832</v>
      </c>
      <c r="D1075" s="527" t="s">
        <v>1951</v>
      </c>
      <c r="E1075" s="527" t="s">
        <v>1952</v>
      </c>
      <c r="F1075" s="531"/>
      <c r="G1075" s="531"/>
      <c r="H1075" s="531"/>
      <c r="I1075" s="531"/>
      <c r="J1075" s="531">
        <v>1</v>
      </c>
      <c r="K1075" s="531">
        <v>5269</v>
      </c>
      <c r="L1075" s="531">
        <v>1</v>
      </c>
      <c r="M1075" s="531">
        <v>5269</v>
      </c>
      <c r="N1075" s="531">
        <v>1</v>
      </c>
      <c r="O1075" s="531">
        <v>5269</v>
      </c>
      <c r="P1075" s="545">
        <v>1</v>
      </c>
      <c r="Q1075" s="532">
        <v>5269</v>
      </c>
    </row>
    <row r="1076" spans="1:17" ht="14.4" customHeight="1" x14ac:dyDescent="0.3">
      <c r="A1076" s="526" t="s">
        <v>2397</v>
      </c>
      <c r="B1076" s="527" t="s">
        <v>1849</v>
      </c>
      <c r="C1076" s="527" t="s">
        <v>1832</v>
      </c>
      <c r="D1076" s="527" t="s">
        <v>1961</v>
      </c>
      <c r="E1076" s="527" t="s">
        <v>1962</v>
      </c>
      <c r="F1076" s="531"/>
      <c r="G1076" s="531"/>
      <c r="H1076" s="531"/>
      <c r="I1076" s="531"/>
      <c r="J1076" s="531"/>
      <c r="K1076" s="531"/>
      <c r="L1076" s="531"/>
      <c r="M1076" s="531"/>
      <c r="N1076" s="531">
        <v>1</v>
      </c>
      <c r="O1076" s="531">
        <v>199</v>
      </c>
      <c r="P1076" s="545"/>
      <c r="Q1076" s="532">
        <v>199</v>
      </c>
    </row>
    <row r="1077" spans="1:17" ht="14.4" customHeight="1" x14ac:dyDescent="0.3">
      <c r="A1077" s="526" t="s">
        <v>2397</v>
      </c>
      <c r="B1077" s="527" t="s">
        <v>1849</v>
      </c>
      <c r="C1077" s="527" t="s">
        <v>1832</v>
      </c>
      <c r="D1077" s="527" t="s">
        <v>1963</v>
      </c>
      <c r="E1077" s="527" t="s">
        <v>1964</v>
      </c>
      <c r="F1077" s="531">
        <v>3</v>
      </c>
      <c r="G1077" s="531">
        <v>600</v>
      </c>
      <c r="H1077" s="531"/>
      <c r="I1077" s="531">
        <v>200</v>
      </c>
      <c r="J1077" s="531"/>
      <c r="K1077" s="531"/>
      <c r="L1077" s="531"/>
      <c r="M1077" s="531"/>
      <c r="N1077" s="531">
        <v>3</v>
      </c>
      <c r="O1077" s="531">
        <v>612</v>
      </c>
      <c r="P1077" s="545"/>
      <c r="Q1077" s="532">
        <v>204</v>
      </c>
    </row>
    <row r="1078" spans="1:17" ht="14.4" customHeight="1" x14ac:dyDescent="0.3">
      <c r="A1078" s="526" t="s">
        <v>2397</v>
      </c>
      <c r="B1078" s="527" t="s">
        <v>1849</v>
      </c>
      <c r="C1078" s="527" t="s">
        <v>1832</v>
      </c>
      <c r="D1078" s="527" t="s">
        <v>1965</v>
      </c>
      <c r="E1078" s="527" t="s">
        <v>1966</v>
      </c>
      <c r="F1078" s="531">
        <v>2</v>
      </c>
      <c r="G1078" s="531">
        <v>836</v>
      </c>
      <c r="H1078" s="531">
        <v>0.24530516431924881</v>
      </c>
      <c r="I1078" s="531">
        <v>418</v>
      </c>
      <c r="J1078" s="531">
        <v>8</v>
      </c>
      <c r="K1078" s="531">
        <v>3408</v>
      </c>
      <c r="L1078" s="531">
        <v>1</v>
      </c>
      <c r="M1078" s="531">
        <v>426</v>
      </c>
      <c r="N1078" s="531">
        <v>7</v>
      </c>
      <c r="O1078" s="531">
        <v>2982</v>
      </c>
      <c r="P1078" s="545">
        <v>0.875</v>
      </c>
      <c r="Q1078" s="532">
        <v>426</v>
      </c>
    </row>
    <row r="1079" spans="1:17" ht="14.4" customHeight="1" x14ac:dyDescent="0.3">
      <c r="A1079" s="526" t="s">
        <v>2397</v>
      </c>
      <c r="B1079" s="527" t="s">
        <v>1849</v>
      </c>
      <c r="C1079" s="527" t="s">
        <v>1832</v>
      </c>
      <c r="D1079" s="527" t="s">
        <v>1971</v>
      </c>
      <c r="E1079" s="527" t="s">
        <v>1972</v>
      </c>
      <c r="F1079" s="531">
        <v>1</v>
      </c>
      <c r="G1079" s="531">
        <v>428</v>
      </c>
      <c r="H1079" s="531">
        <v>0.98165137614678899</v>
      </c>
      <c r="I1079" s="531">
        <v>428</v>
      </c>
      <c r="J1079" s="531">
        <v>1</v>
      </c>
      <c r="K1079" s="531">
        <v>436</v>
      </c>
      <c r="L1079" s="531">
        <v>1</v>
      </c>
      <c r="M1079" s="531">
        <v>436</v>
      </c>
      <c r="N1079" s="531"/>
      <c r="O1079" s="531"/>
      <c r="P1079" s="545"/>
      <c r="Q1079" s="532"/>
    </row>
    <row r="1080" spans="1:17" ht="14.4" customHeight="1" x14ac:dyDescent="0.3">
      <c r="A1080" s="526" t="s">
        <v>2397</v>
      </c>
      <c r="B1080" s="527" t="s">
        <v>1849</v>
      </c>
      <c r="C1080" s="527" t="s">
        <v>1832</v>
      </c>
      <c r="D1080" s="527" t="s">
        <v>1973</v>
      </c>
      <c r="E1080" s="527" t="s">
        <v>1974</v>
      </c>
      <c r="F1080" s="531">
        <v>17</v>
      </c>
      <c r="G1080" s="531">
        <v>36091</v>
      </c>
      <c r="H1080" s="531">
        <v>1.8617043227071082</v>
      </c>
      <c r="I1080" s="531">
        <v>2123</v>
      </c>
      <c r="J1080" s="531">
        <v>9</v>
      </c>
      <c r="K1080" s="531">
        <v>19386</v>
      </c>
      <c r="L1080" s="531">
        <v>1</v>
      </c>
      <c r="M1080" s="531">
        <v>2154</v>
      </c>
      <c r="N1080" s="531">
        <v>15</v>
      </c>
      <c r="O1080" s="531">
        <v>32325</v>
      </c>
      <c r="P1080" s="545">
        <v>1.667440420922315</v>
      </c>
      <c r="Q1080" s="532">
        <v>2155</v>
      </c>
    </row>
    <row r="1081" spans="1:17" ht="14.4" customHeight="1" x14ac:dyDescent="0.3">
      <c r="A1081" s="526" t="s">
        <v>2397</v>
      </c>
      <c r="B1081" s="527" t="s">
        <v>1849</v>
      </c>
      <c r="C1081" s="527" t="s">
        <v>1832</v>
      </c>
      <c r="D1081" s="527" t="s">
        <v>2141</v>
      </c>
      <c r="E1081" s="527" t="s">
        <v>2130</v>
      </c>
      <c r="F1081" s="531">
        <v>2</v>
      </c>
      <c r="G1081" s="531">
        <v>3738</v>
      </c>
      <c r="H1081" s="531">
        <v>0.49496822033898308</v>
      </c>
      <c r="I1081" s="531">
        <v>1869</v>
      </c>
      <c r="J1081" s="531">
        <v>4</v>
      </c>
      <c r="K1081" s="531">
        <v>7552</v>
      </c>
      <c r="L1081" s="531">
        <v>1</v>
      </c>
      <c r="M1081" s="531">
        <v>1888</v>
      </c>
      <c r="N1081" s="531"/>
      <c r="O1081" s="531"/>
      <c r="P1081" s="545"/>
      <c r="Q1081" s="532"/>
    </row>
    <row r="1082" spans="1:17" ht="14.4" customHeight="1" x14ac:dyDescent="0.3">
      <c r="A1082" s="526" t="s">
        <v>2397</v>
      </c>
      <c r="B1082" s="527" t="s">
        <v>1849</v>
      </c>
      <c r="C1082" s="527" t="s">
        <v>1832</v>
      </c>
      <c r="D1082" s="527" t="s">
        <v>1981</v>
      </c>
      <c r="E1082" s="527" t="s">
        <v>1982</v>
      </c>
      <c r="F1082" s="531">
        <v>1</v>
      </c>
      <c r="G1082" s="531">
        <v>8399</v>
      </c>
      <c r="H1082" s="531">
        <v>0.49645348149899515</v>
      </c>
      <c r="I1082" s="531">
        <v>8399</v>
      </c>
      <c r="J1082" s="531">
        <v>2</v>
      </c>
      <c r="K1082" s="531">
        <v>16918</v>
      </c>
      <c r="L1082" s="531">
        <v>1</v>
      </c>
      <c r="M1082" s="531">
        <v>8459</v>
      </c>
      <c r="N1082" s="531"/>
      <c r="O1082" s="531"/>
      <c r="P1082" s="545"/>
      <c r="Q1082" s="532"/>
    </row>
    <row r="1083" spans="1:17" ht="14.4" customHeight="1" x14ac:dyDescent="0.3">
      <c r="A1083" s="526" t="s">
        <v>2397</v>
      </c>
      <c r="B1083" s="527" t="s">
        <v>1849</v>
      </c>
      <c r="C1083" s="527" t="s">
        <v>1832</v>
      </c>
      <c r="D1083" s="527" t="s">
        <v>1989</v>
      </c>
      <c r="E1083" s="527" t="s">
        <v>1990</v>
      </c>
      <c r="F1083" s="531"/>
      <c r="G1083" s="531"/>
      <c r="H1083" s="531"/>
      <c r="I1083" s="531"/>
      <c r="J1083" s="531">
        <v>1</v>
      </c>
      <c r="K1083" s="531">
        <v>373</v>
      </c>
      <c r="L1083" s="531">
        <v>1</v>
      </c>
      <c r="M1083" s="531">
        <v>373</v>
      </c>
      <c r="N1083" s="531"/>
      <c r="O1083" s="531"/>
      <c r="P1083" s="545"/>
      <c r="Q1083" s="532"/>
    </row>
    <row r="1084" spans="1:17" ht="14.4" customHeight="1" x14ac:dyDescent="0.3">
      <c r="A1084" s="526" t="s">
        <v>2400</v>
      </c>
      <c r="B1084" s="527" t="s">
        <v>1849</v>
      </c>
      <c r="C1084" s="527" t="s">
        <v>1850</v>
      </c>
      <c r="D1084" s="527" t="s">
        <v>1852</v>
      </c>
      <c r="E1084" s="527" t="s">
        <v>582</v>
      </c>
      <c r="F1084" s="531">
        <v>0.5</v>
      </c>
      <c r="G1084" s="531">
        <v>855.63</v>
      </c>
      <c r="H1084" s="531"/>
      <c r="I1084" s="531">
        <v>1711.26</v>
      </c>
      <c r="J1084" s="531"/>
      <c r="K1084" s="531"/>
      <c r="L1084" s="531"/>
      <c r="M1084" s="531"/>
      <c r="N1084" s="531"/>
      <c r="O1084" s="531"/>
      <c r="P1084" s="545"/>
      <c r="Q1084" s="532"/>
    </row>
    <row r="1085" spans="1:17" ht="14.4" customHeight="1" x14ac:dyDescent="0.3">
      <c r="A1085" s="526" t="s">
        <v>2400</v>
      </c>
      <c r="B1085" s="527" t="s">
        <v>1849</v>
      </c>
      <c r="C1085" s="527" t="s">
        <v>1850</v>
      </c>
      <c r="D1085" s="527" t="s">
        <v>1865</v>
      </c>
      <c r="E1085" s="527" t="s">
        <v>584</v>
      </c>
      <c r="F1085" s="531">
        <v>0.25</v>
      </c>
      <c r="G1085" s="531">
        <v>442.7</v>
      </c>
      <c r="H1085" s="531"/>
      <c r="I1085" s="531">
        <v>1770.8</v>
      </c>
      <c r="J1085" s="531"/>
      <c r="K1085" s="531"/>
      <c r="L1085" s="531"/>
      <c r="M1085" s="531"/>
      <c r="N1085" s="531"/>
      <c r="O1085" s="531"/>
      <c r="P1085" s="545"/>
      <c r="Q1085" s="532"/>
    </row>
    <row r="1086" spans="1:17" ht="14.4" customHeight="1" x14ac:dyDescent="0.3">
      <c r="A1086" s="526" t="s">
        <v>2400</v>
      </c>
      <c r="B1086" s="527" t="s">
        <v>1849</v>
      </c>
      <c r="C1086" s="527" t="s">
        <v>1850</v>
      </c>
      <c r="D1086" s="527" t="s">
        <v>1868</v>
      </c>
      <c r="E1086" s="527" t="s">
        <v>584</v>
      </c>
      <c r="F1086" s="531"/>
      <c r="G1086" s="531"/>
      <c r="H1086" s="531"/>
      <c r="I1086" s="531"/>
      <c r="J1086" s="531">
        <v>0.01</v>
      </c>
      <c r="K1086" s="531">
        <v>460.41</v>
      </c>
      <c r="L1086" s="531">
        <v>1</v>
      </c>
      <c r="M1086" s="531">
        <v>46041</v>
      </c>
      <c r="N1086" s="531"/>
      <c r="O1086" s="531"/>
      <c r="P1086" s="545"/>
      <c r="Q1086" s="532"/>
    </row>
    <row r="1087" spans="1:17" ht="14.4" customHeight="1" x14ac:dyDescent="0.3">
      <c r="A1087" s="526" t="s">
        <v>2400</v>
      </c>
      <c r="B1087" s="527" t="s">
        <v>1849</v>
      </c>
      <c r="C1087" s="527" t="s">
        <v>1832</v>
      </c>
      <c r="D1087" s="527" t="s">
        <v>1891</v>
      </c>
      <c r="E1087" s="527" t="s">
        <v>1892</v>
      </c>
      <c r="F1087" s="531">
        <v>6</v>
      </c>
      <c r="G1087" s="531">
        <v>1242</v>
      </c>
      <c r="H1087" s="531"/>
      <c r="I1087" s="531">
        <v>207</v>
      </c>
      <c r="J1087" s="531"/>
      <c r="K1087" s="531"/>
      <c r="L1087" s="531"/>
      <c r="M1087" s="531"/>
      <c r="N1087" s="531">
        <v>1</v>
      </c>
      <c r="O1087" s="531">
        <v>213</v>
      </c>
      <c r="P1087" s="545"/>
      <c r="Q1087" s="532">
        <v>213</v>
      </c>
    </row>
    <row r="1088" spans="1:17" ht="14.4" customHeight="1" x14ac:dyDescent="0.3">
      <c r="A1088" s="526" t="s">
        <v>2400</v>
      </c>
      <c r="B1088" s="527" t="s">
        <v>1849</v>
      </c>
      <c r="C1088" s="527" t="s">
        <v>1832</v>
      </c>
      <c r="D1088" s="527" t="s">
        <v>1893</v>
      </c>
      <c r="E1088" s="527" t="s">
        <v>1894</v>
      </c>
      <c r="F1088" s="531">
        <v>1</v>
      </c>
      <c r="G1088" s="531">
        <v>151</v>
      </c>
      <c r="H1088" s="531"/>
      <c r="I1088" s="531">
        <v>151</v>
      </c>
      <c r="J1088" s="531"/>
      <c r="K1088" s="531"/>
      <c r="L1088" s="531"/>
      <c r="M1088" s="531"/>
      <c r="N1088" s="531"/>
      <c r="O1088" s="531"/>
      <c r="P1088" s="545"/>
      <c r="Q1088" s="532"/>
    </row>
    <row r="1089" spans="1:17" ht="14.4" customHeight="1" x14ac:dyDescent="0.3">
      <c r="A1089" s="526" t="s">
        <v>2400</v>
      </c>
      <c r="B1089" s="527" t="s">
        <v>1849</v>
      </c>
      <c r="C1089" s="527" t="s">
        <v>1832</v>
      </c>
      <c r="D1089" s="527" t="s">
        <v>1897</v>
      </c>
      <c r="E1089" s="527" t="s">
        <v>1898</v>
      </c>
      <c r="F1089" s="531"/>
      <c r="G1089" s="531"/>
      <c r="H1089" s="531"/>
      <c r="I1089" s="531"/>
      <c r="J1089" s="531"/>
      <c r="K1089" s="531"/>
      <c r="L1089" s="531"/>
      <c r="M1089" s="531"/>
      <c r="N1089" s="531">
        <v>2</v>
      </c>
      <c r="O1089" s="531">
        <v>256</v>
      </c>
      <c r="P1089" s="545"/>
      <c r="Q1089" s="532">
        <v>128</v>
      </c>
    </row>
    <row r="1090" spans="1:17" ht="14.4" customHeight="1" x14ac:dyDescent="0.3">
      <c r="A1090" s="526" t="s">
        <v>2400</v>
      </c>
      <c r="B1090" s="527" t="s">
        <v>1849</v>
      </c>
      <c r="C1090" s="527" t="s">
        <v>1832</v>
      </c>
      <c r="D1090" s="527" t="s">
        <v>1899</v>
      </c>
      <c r="E1090" s="527" t="s">
        <v>1900</v>
      </c>
      <c r="F1090" s="531"/>
      <c r="G1090" s="531"/>
      <c r="H1090" s="531"/>
      <c r="I1090" s="531"/>
      <c r="J1090" s="531">
        <v>1</v>
      </c>
      <c r="K1090" s="531">
        <v>223</v>
      </c>
      <c r="L1090" s="531">
        <v>1</v>
      </c>
      <c r="M1090" s="531">
        <v>223</v>
      </c>
      <c r="N1090" s="531"/>
      <c r="O1090" s="531"/>
      <c r="P1090" s="545"/>
      <c r="Q1090" s="532"/>
    </row>
    <row r="1091" spans="1:17" ht="14.4" customHeight="1" x14ac:dyDescent="0.3">
      <c r="A1091" s="526" t="s">
        <v>2400</v>
      </c>
      <c r="B1091" s="527" t="s">
        <v>1849</v>
      </c>
      <c r="C1091" s="527" t="s">
        <v>1832</v>
      </c>
      <c r="D1091" s="527" t="s">
        <v>1933</v>
      </c>
      <c r="E1091" s="527" t="s">
        <v>1934</v>
      </c>
      <c r="F1091" s="531">
        <v>2</v>
      </c>
      <c r="G1091" s="531">
        <v>10152</v>
      </c>
      <c r="H1091" s="531">
        <v>0.98429319371727753</v>
      </c>
      <c r="I1091" s="531">
        <v>5076</v>
      </c>
      <c r="J1091" s="531">
        <v>2</v>
      </c>
      <c r="K1091" s="531">
        <v>10314</v>
      </c>
      <c r="L1091" s="531">
        <v>1</v>
      </c>
      <c r="M1091" s="531">
        <v>5157</v>
      </c>
      <c r="N1091" s="531"/>
      <c r="O1091" s="531"/>
      <c r="P1091" s="545"/>
      <c r="Q1091" s="532"/>
    </row>
    <row r="1092" spans="1:17" ht="14.4" customHeight="1" x14ac:dyDescent="0.3">
      <c r="A1092" s="526" t="s">
        <v>2400</v>
      </c>
      <c r="B1092" s="527" t="s">
        <v>1849</v>
      </c>
      <c r="C1092" s="527" t="s">
        <v>1832</v>
      </c>
      <c r="D1092" s="527" t="s">
        <v>1941</v>
      </c>
      <c r="E1092" s="527" t="s">
        <v>1942</v>
      </c>
      <c r="F1092" s="531">
        <v>13</v>
      </c>
      <c r="G1092" s="531">
        <v>2275</v>
      </c>
      <c r="H1092" s="531">
        <v>0.98870056497175141</v>
      </c>
      <c r="I1092" s="531">
        <v>175</v>
      </c>
      <c r="J1092" s="531">
        <v>13</v>
      </c>
      <c r="K1092" s="531">
        <v>2301</v>
      </c>
      <c r="L1092" s="531">
        <v>1</v>
      </c>
      <c r="M1092" s="531">
        <v>177</v>
      </c>
      <c r="N1092" s="531">
        <v>16</v>
      </c>
      <c r="O1092" s="531">
        <v>2832</v>
      </c>
      <c r="P1092" s="545">
        <v>1.2307692307692308</v>
      </c>
      <c r="Q1092" s="532">
        <v>177</v>
      </c>
    </row>
    <row r="1093" spans="1:17" ht="14.4" customHeight="1" x14ac:dyDescent="0.3">
      <c r="A1093" s="526" t="s">
        <v>2400</v>
      </c>
      <c r="B1093" s="527" t="s">
        <v>1849</v>
      </c>
      <c r="C1093" s="527" t="s">
        <v>1832</v>
      </c>
      <c r="D1093" s="527" t="s">
        <v>1943</v>
      </c>
      <c r="E1093" s="527" t="s">
        <v>1944</v>
      </c>
      <c r="F1093" s="531">
        <v>5</v>
      </c>
      <c r="G1093" s="531">
        <v>10005</v>
      </c>
      <c r="H1093" s="531">
        <v>1.2213134765625</v>
      </c>
      <c r="I1093" s="531">
        <v>2001</v>
      </c>
      <c r="J1093" s="531">
        <v>4</v>
      </c>
      <c r="K1093" s="531">
        <v>8192</v>
      </c>
      <c r="L1093" s="531">
        <v>1</v>
      </c>
      <c r="M1093" s="531">
        <v>2048</v>
      </c>
      <c r="N1093" s="531">
        <v>6</v>
      </c>
      <c r="O1093" s="531">
        <v>12294</v>
      </c>
      <c r="P1093" s="545">
        <v>1.500732421875</v>
      </c>
      <c r="Q1093" s="532">
        <v>2049</v>
      </c>
    </row>
    <row r="1094" spans="1:17" ht="14.4" customHeight="1" x14ac:dyDescent="0.3">
      <c r="A1094" s="526" t="s">
        <v>2400</v>
      </c>
      <c r="B1094" s="527" t="s">
        <v>1849</v>
      </c>
      <c r="C1094" s="527" t="s">
        <v>1832</v>
      </c>
      <c r="D1094" s="527" t="s">
        <v>1949</v>
      </c>
      <c r="E1094" s="527" t="s">
        <v>1950</v>
      </c>
      <c r="F1094" s="531">
        <v>1</v>
      </c>
      <c r="G1094" s="531">
        <v>2696</v>
      </c>
      <c r="H1094" s="531"/>
      <c r="I1094" s="531">
        <v>2696</v>
      </c>
      <c r="J1094" s="531"/>
      <c r="K1094" s="531"/>
      <c r="L1094" s="531"/>
      <c r="M1094" s="531"/>
      <c r="N1094" s="531"/>
      <c r="O1094" s="531"/>
      <c r="P1094" s="545"/>
      <c r="Q1094" s="532"/>
    </row>
    <row r="1095" spans="1:17" ht="14.4" customHeight="1" x14ac:dyDescent="0.3">
      <c r="A1095" s="526" t="s">
        <v>2400</v>
      </c>
      <c r="B1095" s="527" t="s">
        <v>1849</v>
      </c>
      <c r="C1095" s="527" t="s">
        <v>1832</v>
      </c>
      <c r="D1095" s="527" t="s">
        <v>1969</v>
      </c>
      <c r="E1095" s="527" t="s">
        <v>1970</v>
      </c>
      <c r="F1095" s="531">
        <v>1</v>
      </c>
      <c r="G1095" s="531">
        <v>159</v>
      </c>
      <c r="H1095" s="531">
        <v>0.97546012269938653</v>
      </c>
      <c r="I1095" s="531">
        <v>159</v>
      </c>
      <c r="J1095" s="531">
        <v>1</v>
      </c>
      <c r="K1095" s="531">
        <v>163</v>
      </c>
      <c r="L1095" s="531">
        <v>1</v>
      </c>
      <c r="M1095" s="531">
        <v>163</v>
      </c>
      <c r="N1095" s="531"/>
      <c r="O1095" s="531"/>
      <c r="P1095" s="545"/>
      <c r="Q1095" s="532"/>
    </row>
    <row r="1096" spans="1:17" ht="14.4" customHeight="1" x14ac:dyDescent="0.3">
      <c r="A1096" s="526" t="s">
        <v>2400</v>
      </c>
      <c r="B1096" s="527" t="s">
        <v>1849</v>
      </c>
      <c r="C1096" s="527" t="s">
        <v>1832</v>
      </c>
      <c r="D1096" s="527" t="s">
        <v>1973</v>
      </c>
      <c r="E1096" s="527" t="s">
        <v>1974</v>
      </c>
      <c r="F1096" s="531">
        <v>1</v>
      </c>
      <c r="G1096" s="531">
        <v>2123</v>
      </c>
      <c r="H1096" s="531">
        <v>0.98560817084493968</v>
      </c>
      <c r="I1096" s="531">
        <v>2123</v>
      </c>
      <c r="J1096" s="531">
        <v>1</v>
      </c>
      <c r="K1096" s="531">
        <v>2154</v>
      </c>
      <c r="L1096" s="531">
        <v>1</v>
      </c>
      <c r="M1096" s="531">
        <v>2154</v>
      </c>
      <c r="N1096" s="531"/>
      <c r="O1096" s="531"/>
      <c r="P1096" s="545"/>
      <c r="Q1096" s="532"/>
    </row>
    <row r="1097" spans="1:17" ht="14.4" customHeight="1" x14ac:dyDescent="0.3">
      <c r="A1097" s="526" t="s">
        <v>2401</v>
      </c>
      <c r="B1097" s="527" t="s">
        <v>1849</v>
      </c>
      <c r="C1097" s="527" t="s">
        <v>1850</v>
      </c>
      <c r="D1097" s="527" t="s">
        <v>1851</v>
      </c>
      <c r="E1097" s="527" t="s">
        <v>582</v>
      </c>
      <c r="F1097" s="531"/>
      <c r="G1097" s="531"/>
      <c r="H1097" s="531"/>
      <c r="I1097" s="531"/>
      <c r="J1097" s="531">
        <v>1</v>
      </c>
      <c r="K1097" s="531">
        <v>855.64</v>
      </c>
      <c r="L1097" s="531">
        <v>1</v>
      </c>
      <c r="M1097" s="531">
        <v>855.64</v>
      </c>
      <c r="N1097" s="531">
        <v>0.05</v>
      </c>
      <c r="O1097" s="531">
        <v>42.78</v>
      </c>
      <c r="P1097" s="545">
        <v>4.9997662568369877E-2</v>
      </c>
      <c r="Q1097" s="532">
        <v>855.6</v>
      </c>
    </row>
    <row r="1098" spans="1:17" ht="14.4" customHeight="1" x14ac:dyDescent="0.3">
      <c r="A1098" s="526" t="s">
        <v>2401</v>
      </c>
      <c r="B1098" s="527" t="s">
        <v>1849</v>
      </c>
      <c r="C1098" s="527" t="s">
        <v>1850</v>
      </c>
      <c r="D1098" s="527" t="s">
        <v>1852</v>
      </c>
      <c r="E1098" s="527" t="s">
        <v>582</v>
      </c>
      <c r="F1098" s="531">
        <v>1.5</v>
      </c>
      <c r="G1098" s="531">
        <v>2566.89</v>
      </c>
      <c r="H1098" s="531">
        <v>3</v>
      </c>
      <c r="I1098" s="531">
        <v>1711.26</v>
      </c>
      <c r="J1098" s="531">
        <v>0.5</v>
      </c>
      <c r="K1098" s="531">
        <v>855.63</v>
      </c>
      <c r="L1098" s="531">
        <v>1</v>
      </c>
      <c r="M1098" s="531">
        <v>1711.26</v>
      </c>
      <c r="N1098" s="531"/>
      <c r="O1098" s="531"/>
      <c r="P1098" s="545"/>
      <c r="Q1098" s="532"/>
    </row>
    <row r="1099" spans="1:17" ht="14.4" customHeight="1" x14ac:dyDescent="0.3">
      <c r="A1099" s="526" t="s">
        <v>2401</v>
      </c>
      <c r="B1099" s="527" t="s">
        <v>1849</v>
      </c>
      <c r="C1099" s="527" t="s">
        <v>1850</v>
      </c>
      <c r="D1099" s="527" t="s">
        <v>1853</v>
      </c>
      <c r="E1099" s="527" t="s">
        <v>664</v>
      </c>
      <c r="F1099" s="531">
        <v>2.38</v>
      </c>
      <c r="G1099" s="531">
        <v>6081.6100000000006</v>
      </c>
      <c r="H1099" s="531">
        <v>1.3133127750640288</v>
      </c>
      <c r="I1099" s="531">
        <v>2555.2983193277314</v>
      </c>
      <c r="J1099" s="531">
        <v>1.71</v>
      </c>
      <c r="K1099" s="531">
        <v>4630.74</v>
      </c>
      <c r="L1099" s="531">
        <v>1</v>
      </c>
      <c r="M1099" s="531">
        <v>2708.0350877192982</v>
      </c>
      <c r="N1099" s="531">
        <v>1.8399999999999999</v>
      </c>
      <c r="O1099" s="531">
        <v>4982.7800000000007</v>
      </c>
      <c r="P1099" s="545">
        <v>1.0760224067859567</v>
      </c>
      <c r="Q1099" s="532">
        <v>2708.0326086956529</v>
      </c>
    </row>
    <row r="1100" spans="1:17" ht="14.4" customHeight="1" x14ac:dyDescent="0.3">
      <c r="A1100" s="526" t="s">
        <v>2401</v>
      </c>
      <c r="B1100" s="527" t="s">
        <v>1849</v>
      </c>
      <c r="C1100" s="527" t="s">
        <v>1850</v>
      </c>
      <c r="D1100" s="527" t="s">
        <v>1854</v>
      </c>
      <c r="E1100" s="527" t="s">
        <v>664</v>
      </c>
      <c r="F1100" s="531">
        <v>0.4</v>
      </c>
      <c r="G1100" s="531">
        <v>2555.3000000000002</v>
      </c>
      <c r="H1100" s="531">
        <v>0.2695993095691771</v>
      </c>
      <c r="I1100" s="531">
        <v>6388.25</v>
      </c>
      <c r="J1100" s="531">
        <v>1.4</v>
      </c>
      <c r="K1100" s="531">
        <v>9478.14</v>
      </c>
      <c r="L1100" s="531">
        <v>1</v>
      </c>
      <c r="M1100" s="531">
        <v>6770.1</v>
      </c>
      <c r="N1100" s="531">
        <v>0.4</v>
      </c>
      <c r="O1100" s="531">
        <v>2708.04</v>
      </c>
      <c r="P1100" s="545">
        <v>0.28571428571428575</v>
      </c>
      <c r="Q1100" s="532">
        <v>6770.0999999999995</v>
      </c>
    </row>
    <row r="1101" spans="1:17" ht="14.4" customHeight="1" x14ac:dyDescent="0.3">
      <c r="A1101" s="526" t="s">
        <v>2401</v>
      </c>
      <c r="B1101" s="527" t="s">
        <v>1849</v>
      </c>
      <c r="C1101" s="527" t="s">
        <v>1850</v>
      </c>
      <c r="D1101" s="527" t="s">
        <v>1997</v>
      </c>
      <c r="E1101" s="527" t="s">
        <v>610</v>
      </c>
      <c r="F1101" s="531"/>
      <c r="G1101" s="531"/>
      <c r="H1101" s="531"/>
      <c r="I1101" s="531"/>
      <c r="J1101" s="531"/>
      <c r="K1101" s="531"/>
      <c r="L1101" s="531"/>
      <c r="M1101" s="531"/>
      <c r="N1101" s="531">
        <v>0.02</v>
      </c>
      <c r="O1101" s="531">
        <v>98.87</v>
      </c>
      <c r="P1101" s="545"/>
      <c r="Q1101" s="532">
        <v>4943.5</v>
      </c>
    </row>
    <row r="1102" spans="1:17" ht="14.4" customHeight="1" x14ac:dyDescent="0.3">
      <c r="A1102" s="526" t="s">
        <v>2401</v>
      </c>
      <c r="B1102" s="527" t="s">
        <v>1849</v>
      </c>
      <c r="C1102" s="527" t="s">
        <v>1850</v>
      </c>
      <c r="D1102" s="527" t="s">
        <v>1855</v>
      </c>
      <c r="E1102" s="527" t="s">
        <v>576</v>
      </c>
      <c r="F1102" s="531">
        <v>13.100000000000001</v>
      </c>
      <c r="G1102" s="531">
        <v>12462.48</v>
      </c>
      <c r="H1102" s="531">
        <v>2.1758984270651642</v>
      </c>
      <c r="I1102" s="531">
        <v>951.334351145038</v>
      </c>
      <c r="J1102" s="531">
        <v>5.7</v>
      </c>
      <c r="K1102" s="531">
        <v>5727.51</v>
      </c>
      <c r="L1102" s="531">
        <v>1</v>
      </c>
      <c r="M1102" s="531">
        <v>1004.8263157894737</v>
      </c>
      <c r="N1102" s="531">
        <v>9.8999999999999986</v>
      </c>
      <c r="O1102" s="531">
        <v>9947.75</v>
      </c>
      <c r="P1102" s="545">
        <v>1.7368367754923169</v>
      </c>
      <c r="Q1102" s="532">
        <v>1004.8232323232324</v>
      </c>
    </row>
    <row r="1103" spans="1:17" ht="14.4" customHeight="1" x14ac:dyDescent="0.3">
      <c r="A1103" s="526" t="s">
        <v>2401</v>
      </c>
      <c r="B1103" s="527" t="s">
        <v>1849</v>
      </c>
      <c r="C1103" s="527" t="s">
        <v>1850</v>
      </c>
      <c r="D1103" s="527" t="s">
        <v>1856</v>
      </c>
      <c r="E1103" s="527" t="s">
        <v>610</v>
      </c>
      <c r="F1103" s="531">
        <v>0.12000000000000001</v>
      </c>
      <c r="G1103" s="531">
        <v>1186.54</v>
      </c>
      <c r="H1103" s="531">
        <v>0.21052612902252812</v>
      </c>
      <c r="I1103" s="531">
        <v>9887.8333333333321</v>
      </c>
      <c r="J1103" s="531">
        <v>0.57000000000000006</v>
      </c>
      <c r="K1103" s="531">
        <v>5636.07</v>
      </c>
      <c r="L1103" s="531">
        <v>1</v>
      </c>
      <c r="M1103" s="531">
        <v>9887.8421052631566</v>
      </c>
      <c r="N1103" s="531">
        <v>1.1900000000000002</v>
      </c>
      <c r="O1103" s="531">
        <v>11766.55</v>
      </c>
      <c r="P1103" s="545">
        <v>2.087722473283689</v>
      </c>
      <c r="Q1103" s="532">
        <v>9887.8571428571413</v>
      </c>
    </row>
    <row r="1104" spans="1:17" ht="14.4" customHeight="1" x14ac:dyDescent="0.3">
      <c r="A1104" s="526" t="s">
        <v>2401</v>
      </c>
      <c r="B1104" s="527" t="s">
        <v>1849</v>
      </c>
      <c r="C1104" s="527" t="s">
        <v>1850</v>
      </c>
      <c r="D1104" s="527" t="s">
        <v>1860</v>
      </c>
      <c r="E1104" s="527" t="s">
        <v>571</v>
      </c>
      <c r="F1104" s="531">
        <v>1</v>
      </c>
      <c r="G1104" s="531">
        <v>932.82</v>
      </c>
      <c r="H1104" s="531">
        <v>0.25</v>
      </c>
      <c r="I1104" s="531">
        <v>932.82</v>
      </c>
      <c r="J1104" s="531">
        <v>4</v>
      </c>
      <c r="K1104" s="531">
        <v>3731.28</v>
      </c>
      <c r="L1104" s="531">
        <v>1</v>
      </c>
      <c r="M1104" s="531">
        <v>932.82</v>
      </c>
      <c r="N1104" s="531">
        <v>3</v>
      </c>
      <c r="O1104" s="531">
        <v>2530.38</v>
      </c>
      <c r="P1104" s="545">
        <v>0.67815334148067152</v>
      </c>
      <c r="Q1104" s="532">
        <v>843.46</v>
      </c>
    </row>
    <row r="1105" spans="1:17" ht="14.4" customHeight="1" x14ac:dyDescent="0.3">
      <c r="A1105" s="526" t="s">
        <v>2401</v>
      </c>
      <c r="B1105" s="527" t="s">
        <v>1849</v>
      </c>
      <c r="C1105" s="527" t="s">
        <v>1850</v>
      </c>
      <c r="D1105" s="527" t="s">
        <v>1862</v>
      </c>
      <c r="E1105" s="527" t="s">
        <v>584</v>
      </c>
      <c r="F1105" s="531">
        <v>0.1</v>
      </c>
      <c r="G1105" s="531">
        <v>442.7</v>
      </c>
      <c r="H1105" s="531"/>
      <c r="I1105" s="531">
        <v>4427</v>
      </c>
      <c r="J1105" s="531"/>
      <c r="K1105" s="531"/>
      <c r="L1105" s="531"/>
      <c r="M1105" s="531"/>
      <c r="N1105" s="531">
        <v>0.15000000000000002</v>
      </c>
      <c r="O1105" s="531">
        <v>682.14</v>
      </c>
      <c r="P1105" s="545"/>
      <c r="Q1105" s="532">
        <v>4547.5999999999995</v>
      </c>
    </row>
    <row r="1106" spans="1:17" ht="14.4" customHeight="1" x14ac:dyDescent="0.3">
      <c r="A1106" s="526" t="s">
        <v>2401</v>
      </c>
      <c r="B1106" s="527" t="s">
        <v>1849</v>
      </c>
      <c r="C1106" s="527" t="s">
        <v>1850</v>
      </c>
      <c r="D1106" s="527" t="s">
        <v>1863</v>
      </c>
      <c r="E1106" s="527" t="s">
        <v>584</v>
      </c>
      <c r="F1106" s="531">
        <v>0.38</v>
      </c>
      <c r="G1106" s="531">
        <v>3364.5200000000004</v>
      </c>
      <c r="H1106" s="531">
        <v>0.84444444444444466</v>
      </c>
      <c r="I1106" s="531">
        <v>8854.0000000000018</v>
      </c>
      <c r="J1106" s="531">
        <v>0.44999999999999996</v>
      </c>
      <c r="K1106" s="531">
        <v>3984.2999999999997</v>
      </c>
      <c r="L1106" s="531">
        <v>1</v>
      </c>
      <c r="M1106" s="531">
        <v>8854</v>
      </c>
      <c r="N1106" s="531">
        <v>0.43</v>
      </c>
      <c r="O1106" s="531">
        <v>3910.92</v>
      </c>
      <c r="P1106" s="545">
        <v>0.9815827121451699</v>
      </c>
      <c r="Q1106" s="532">
        <v>9095.1627906976755</v>
      </c>
    </row>
    <row r="1107" spans="1:17" ht="14.4" customHeight="1" x14ac:dyDescent="0.3">
      <c r="A1107" s="526" t="s">
        <v>2401</v>
      </c>
      <c r="B1107" s="527" t="s">
        <v>1849</v>
      </c>
      <c r="C1107" s="527" t="s">
        <v>1850</v>
      </c>
      <c r="D1107" s="527" t="s">
        <v>1864</v>
      </c>
      <c r="E1107" s="527" t="s">
        <v>649</v>
      </c>
      <c r="F1107" s="531">
        <v>0.5</v>
      </c>
      <c r="G1107" s="531">
        <v>974.65000000000009</v>
      </c>
      <c r="H1107" s="531">
        <v>1.666666666666667</v>
      </c>
      <c r="I1107" s="531">
        <v>1949.3000000000002</v>
      </c>
      <c r="J1107" s="531">
        <v>0.30000000000000004</v>
      </c>
      <c r="K1107" s="531">
        <v>584.79</v>
      </c>
      <c r="L1107" s="531">
        <v>1</v>
      </c>
      <c r="M1107" s="531">
        <v>1949.2999999999995</v>
      </c>
      <c r="N1107" s="531">
        <v>0.30000000000000004</v>
      </c>
      <c r="O1107" s="531">
        <v>584.79</v>
      </c>
      <c r="P1107" s="545">
        <v>1</v>
      </c>
      <c r="Q1107" s="532">
        <v>1949.2999999999995</v>
      </c>
    </row>
    <row r="1108" spans="1:17" ht="14.4" customHeight="1" x14ac:dyDescent="0.3">
      <c r="A1108" s="526" t="s">
        <v>2401</v>
      </c>
      <c r="B1108" s="527" t="s">
        <v>1849</v>
      </c>
      <c r="C1108" s="527" t="s">
        <v>1850</v>
      </c>
      <c r="D1108" s="527" t="s">
        <v>1865</v>
      </c>
      <c r="E1108" s="527" t="s">
        <v>584</v>
      </c>
      <c r="F1108" s="531">
        <v>8.0500000000000007</v>
      </c>
      <c r="G1108" s="531">
        <v>14254.940000000002</v>
      </c>
      <c r="H1108" s="531">
        <v>0.67364016736401677</v>
      </c>
      <c r="I1108" s="531">
        <v>1770.8000000000002</v>
      </c>
      <c r="J1108" s="531">
        <v>11.950000000000001</v>
      </c>
      <c r="K1108" s="531">
        <v>21161.06</v>
      </c>
      <c r="L1108" s="531">
        <v>1</v>
      </c>
      <c r="M1108" s="531">
        <v>1770.8</v>
      </c>
      <c r="N1108" s="531">
        <v>9.75</v>
      </c>
      <c r="O1108" s="531">
        <v>17735.59</v>
      </c>
      <c r="P1108" s="545">
        <v>0.83812389360457362</v>
      </c>
      <c r="Q1108" s="532">
        <v>1819.0348717948718</v>
      </c>
    </row>
    <row r="1109" spans="1:17" ht="14.4" customHeight="1" x14ac:dyDescent="0.3">
      <c r="A1109" s="526" t="s">
        <v>2401</v>
      </c>
      <c r="B1109" s="527" t="s">
        <v>1849</v>
      </c>
      <c r="C1109" s="527" t="s">
        <v>1850</v>
      </c>
      <c r="D1109" s="527" t="s">
        <v>1866</v>
      </c>
      <c r="E1109" s="527" t="s">
        <v>578</v>
      </c>
      <c r="F1109" s="531">
        <v>0.53</v>
      </c>
      <c r="G1109" s="531">
        <v>274.32</v>
      </c>
      <c r="H1109" s="531">
        <v>0.9464205623598414</v>
      </c>
      <c r="I1109" s="531">
        <v>517.58490566037733</v>
      </c>
      <c r="J1109" s="531">
        <v>0.56000000000000005</v>
      </c>
      <c r="K1109" s="531">
        <v>289.84999999999997</v>
      </c>
      <c r="L1109" s="531">
        <v>1</v>
      </c>
      <c r="M1109" s="531">
        <v>517.58928571428555</v>
      </c>
      <c r="N1109" s="531">
        <v>0.6</v>
      </c>
      <c r="O1109" s="531">
        <v>310.56</v>
      </c>
      <c r="P1109" s="545">
        <v>1.0714507503881319</v>
      </c>
      <c r="Q1109" s="532">
        <v>517.6</v>
      </c>
    </row>
    <row r="1110" spans="1:17" ht="14.4" customHeight="1" x14ac:dyDescent="0.3">
      <c r="A1110" s="526" t="s">
        <v>2401</v>
      </c>
      <c r="B1110" s="527" t="s">
        <v>1849</v>
      </c>
      <c r="C1110" s="527" t="s">
        <v>1850</v>
      </c>
      <c r="D1110" s="527" t="s">
        <v>1867</v>
      </c>
      <c r="E1110" s="527" t="s">
        <v>580</v>
      </c>
      <c r="F1110" s="531">
        <v>0.05</v>
      </c>
      <c r="G1110" s="531">
        <v>45.19</v>
      </c>
      <c r="H1110" s="531">
        <v>0.33333333333333331</v>
      </c>
      <c r="I1110" s="531">
        <v>903.8</v>
      </c>
      <c r="J1110" s="531">
        <v>0.15000000000000002</v>
      </c>
      <c r="K1110" s="531">
        <v>135.57</v>
      </c>
      <c r="L1110" s="531">
        <v>1</v>
      </c>
      <c r="M1110" s="531">
        <v>903.79999999999984</v>
      </c>
      <c r="N1110" s="531">
        <v>0.1</v>
      </c>
      <c r="O1110" s="531">
        <v>90.38</v>
      </c>
      <c r="P1110" s="545">
        <v>0.66666666666666663</v>
      </c>
      <c r="Q1110" s="532">
        <v>903.8</v>
      </c>
    </row>
    <row r="1111" spans="1:17" ht="14.4" customHeight="1" x14ac:dyDescent="0.3">
      <c r="A1111" s="526" t="s">
        <v>2401</v>
      </c>
      <c r="B1111" s="527" t="s">
        <v>1849</v>
      </c>
      <c r="C1111" s="527" t="s">
        <v>1850</v>
      </c>
      <c r="D1111" s="527" t="s">
        <v>1868</v>
      </c>
      <c r="E1111" s="527" t="s">
        <v>584</v>
      </c>
      <c r="F1111" s="531">
        <v>0.42</v>
      </c>
      <c r="G1111" s="531">
        <v>16008.09</v>
      </c>
      <c r="H1111" s="531">
        <v>0.71069174851029937</v>
      </c>
      <c r="I1111" s="531">
        <v>38114.5</v>
      </c>
      <c r="J1111" s="531">
        <v>0.58000000000000007</v>
      </c>
      <c r="K1111" s="531">
        <v>22524.66</v>
      </c>
      <c r="L1111" s="531">
        <v>1</v>
      </c>
      <c r="M1111" s="531">
        <v>38835.620689655167</v>
      </c>
      <c r="N1111" s="531">
        <v>0.42000000000000004</v>
      </c>
      <c r="O1111" s="531">
        <v>16225.78</v>
      </c>
      <c r="P1111" s="545">
        <v>0.72035626730880731</v>
      </c>
      <c r="Q1111" s="532">
        <v>38632.809523809519</v>
      </c>
    </row>
    <row r="1112" spans="1:17" ht="14.4" customHeight="1" x14ac:dyDescent="0.3">
      <c r="A1112" s="526" t="s">
        <v>2401</v>
      </c>
      <c r="B1112" s="527" t="s">
        <v>1849</v>
      </c>
      <c r="C1112" s="527" t="s">
        <v>1825</v>
      </c>
      <c r="D1112" s="527" t="s">
        <v>2032</v>
      </c>
      <c r="E1112" s="527" t="s">
        <v>2033</v>
      </c>
      <c r="F1112" s="531"/>
      <c r="G1112" s="531"/>
      <c r="H1112" s="531"/>
      <c r="I1112" s="531"/>
      <c r="J1112" s="531">
        <v>2</v>
      </c>
      <c r="K1112" s="531">
        <v>1944.64</v>
      </c>
      <c r="L1112" s="531">
        <v>1</v>
      </c>
      <c r="M1112" s="531">
        <v>972.32</v>
      </c>
      <c r="N1112" s="531">
        <v>1</v>
      </c>
      <c r="O1112" s="531">
        <v>972.32</v>
      </c>
      <c r="P1112" s="545">
        <v>0.5</v>
      </c>
      <c r="Q1112" s="532">
        <v>972.32</v>
      </c>
    </row>
    <row r="1113" spans="1:17" ht="14.4" customHeight="1" x14ac:dyDescent="0.3">
      <c r="A1113" s="526" t="s">
        <v>2401</v>
      </c>
      <c r="B1113" s="527" t="s">
        <v>1849</v>
      </c>
      <c r="C1113" s="527" t="s">
        <v>1825</v>
      </c>
      <c r="D1113" s="527" t="s">
        <v>2035</v>
      </c>
      <c r="E1113" s="527" t="s">
        <v>2033</v>
      </c>
      <c r="F1113" s="531"/>
      <c r="G1113" s="531"/>
      <c r="H1113" s="531"/>
      <c r="I1113" s="531"/>
      <c r="J1113" s="531">
        <v>2</v>
      </c>
      <c r="K1113" s="531">
        <v>3414.62</v>
      </c>
      <c r="L1113" s="531">
        <v>1</v>
      </c>
      <c r="M1113" s="531">
        <v>1707.31</v>
      </c>
      <c r="N1113" s="531">
        <v>1</v>
      </c>
      <c r="O1113" s="531">
        <v>1707.31</v>
      </c>
      <c r="P1113" s="545">
        <v>0.5</v>
      </c>
      <c r="Q1113" s="532">
        <v>1707.31</v>
      </c>
    </row>
    <row r="1114" spans="1:17" ht="14.4" customHeight="1" x14ac:dyDescent="0.3">
      <c r="A1114" s="526" t="s">
        <v>2401</v>
      </c>
      <c r="B1114" s="527" t="s">
        <v>1849</v>
      </c>
      <c r="C1114" s="527" t="s">
        <v>1825</v>
      </c>
      <c r="D1114" s="527" t="s">
        <v>2036</v>
      </c>
      <c r="E1114" s="527" t="s">
        <v>2033</v>
      </c>
      <c r="F1114" s="531">
        <v>1</v>
      </c>
      <c r="G1114" s="531">
        <v>2066.3000000000002</v>
      </c>
      <c r="H1114" s="531"/>
      <c r="I1114" s="531">
        <v>2066.3000000000002</v>
      </c>
      <c r="J1114" s="531"/>
      <c r="K1114" s="531"/>
      <c r="L1114" s="531"/>
      <c r="M1114" s="531"/>
      <c r="N1114" s="531"/>
      <c r="O1114" s="531"/>
      <c r="P1114" s="545"/>
      <c r="Q1114" s="532"/>
    </row>
    <row r="1115" spans="1:17" ht="14.4" customHeight="1" x14ac:dyDescent="0.3">
      <c r="A1115" s="526" t="s">
        <v>2401</v>
      </c>
      <c r="B1115" s="527" t="s">
        <v>1849</v>
      </c>
      <c r="C1115" s="527" t="s">
        <v>1825</v>
      </c>
      <c r="D1115" s="527" t="s">
        <v>2037</v>
      </c>
      <c r="E1115" s="527" t="s">
        <v>2038</v>
      </c>
      <c r="F1115" s="531"/>
      <c r="G1115" s="531"/>
      <c r="H1115" s="531"/>
      <c r="I1115" s="531"/>
      <c r="J1115" s="531">
        <v>2</v>
      </c>
      <c r="K1115" s="531">
        <v>2055.52</v>
      </c>
      <c r="L1115" s="531">
        <v>1</v>
      </c>
      <c r="M1115" s="531">
        <v>1027.76</v>
      </c>
      <c r="N1115" s="531">
        <v>2</v>
      </c>
      <c r="O1115" s="531">
        <v>2055.52</v>
      </c>
      <c r="P1115" s="545">
        <v>1</v>
      </c>
      <c r="Q1115" s="532">
        <v>1027.76</v>
      </c>
    </row>
    <row r="1116" spans="1:17" ht="14.4" customHeight="1" x14ac:dyDescent="0.3">
      <c r="A1116" s="526" t="s">
        <v>2401</v>
      </c>
      <c r="B1116" s="527" t="s">
        <v>1849</v>
      </c>
      <c r="C1116" s="527" t="s">
        <v>1825</v>
      </c>
      <c r="D1116" s="527" t="s">
        <v>2039</v>
      </c>
      <c r="E1116" s="527" t="s">
        <v>2038</v>
      </c>
      <c r="F1116" s="531">
        <v>1</v>
      </c>
      <c r="G1116" s="531">
        <v>2141.85</v>
      </c>
      <c r="H1116" s="531">
        <v>1</v>
      </c>
      <c r="I1116" s="531">
        <v>2141.85</v>
      </c>
      <c r="J1116" s="531">
        <v>1</v>
      </c>
      <c r="K1116" s="531">
        <v>2141.85</v>
      </c>
      <c r="L1116" s="531">
        <v>1</v>
      </c>
      <c r="M1116" s="531">
        <v>2141.85</v>
      </c>
      <c r="N1116" s="531"/>
      <c r="O1116" s="531"/>
      <c r="P1116" s="545"/>
      <c r="Q1116" s="532"/>
    </row>
    <row r="1117" spans="1:17" ht="14.4" customHeight="1" x14ac:dyDescent="0.3">
      <c r="A1117" s="526" t="s">
        <v>2401</v>
      </c>
      <c r="B1117" s="527" t="s">
        <v>1849</v>
      </c>
      <c r="C1117" s="527" t="s">
        <v>1825</v>
      </c>
      <c r="D1117" s="527" t="s">
        <v>2345</v>
      </c>
      <c r="E1117" s="527" t="s">
        <v>2346</v>
      </c>
      <c r="F1117" s="531"/>
      <c r="G1117" s="531"/>
      <c r="H1117" s="531"/>
      <c r="I1117" s="531"/>
      <c r="J1117" s="531">
        <v>1</v>
      </c>
      <c r="K1117" s="531">
        <v>17350</v>
      </c>
      <c r="L1117" s="531">
        <v>1</v>
      </c>
      <c r="M1117" s="531">
        <v>17350</v>
      </c>
      <c r="N1117" s="531"/>
      <c r="O1117" s="531"/>
      <c r="P1117" s="545"/>
      <c r="Q1117" s="532"/>
    </row>
    <row r="1118" spans="1:17" ht="14.4" customHeight="1" x14ac:dyDescent="0.3">
      <c r="A1118" s="526" t="s">
        <v>2401</v>
      </c>
      <c r="B1118" s="527" t="s">
        <v>1849</v>
      </c>
      <c r="C1118" s="527" t="s">
        <v>1825</v>
      </c>
      <c r="D1118" s="527" t="s">
        <v>2347</v>
      </c>
      <c r="E1118" s="527" t="s">
        <v>2348</v>
      </c>
      <c r="F1118" s="531"/>
      <c r="G1118" s="531"/>
      <c r="H1118" s="531"/>
      <c r="I1118" s="531"/>
      <c r="J1118" s="531">
        <v>1</v>
      </c>
      <c r="K1118" s="531">
        <v>11772</v>
      </c>
      <c r="L1118" s="531">
        <v>1</v>
      </c>
      <c r="M1118" s="531">
        <v>11772</v>
      </c>
      <c r="N1118" s="531"/>
      <c r="O1118" s="531"/>
      <c r="P1118" s="545"/>
      <c r="Q1118" s="532"/>
    </row>
    <row r="1119" spans="1:17" ht="14.4" customHeight="1" x14ac:dyDescent="0.3">
      <c r="A1119" s="526" t="s">
        <v>2401</v>
      </c>
      <c r="B1119" s="527" t="s">
        <v>1849</v>
      </c>
      <c r="C1119" s="527" t="s">
        <v>1825</v>
      </c>
      <c r="D1119" s="527" t="s">
        <v>2046</v>
      </c>
      <c r="E1119" s="527" t="s">
        <v>2047</v>
      </c>
      <c r="F1119" s="531">
        <v>1</v>
      </c>
      <c r="G1119" s="531">
        <v>6890.78</v>
      </c>
      <c r="H1119" s="531"/>
      <c r="I1119" s="531">
        <v>6890.78</v>
      </c>
      <c r="J1119" s="531"/>
      <c r="K1119" s="531"/>
      <c r="L1119" s="531"/>
      <c r="M1119" s="531"/>
      <c r="N1119" s="531"/>
      <c r="O1119" s="531"/>
      <c r="P1119" s="545"/>
      <c r="Q1119" s="532"/>
    </row>
    <row r="1120" spans="1:17" ht="14.4" customHeight="1" x14ac:dyDescent="0.3">
      <c r="A1120" s="526" t="s">
        <v>2401</v>
      </c>
      <c r="B1120" s="527" t="s">
        <v>1849</v>
      </c>
      <c r="C1120" s="527" t="s">
        <v>1825</v>
      </c>
      <c r="D1120" s="527" t="s">
        <v>2054</v>
      </c>
      <c r="E1120" s="527" t="s">
        <v>2055</v>
      </c>
      <c r="F1120" s="531"/>
      <c r="G1120" s="531"/>
      <c r="H1120" s="531"/>
      <c r="I1120" s="531"/>
      <c r="J1120" s="531">
        <v>1</v>
      </c>
      <c r="K1120" s="531">
        <v>1002.8</v>
      </c>
      <c r="L1120" s="531">
        <v>1</v>
      </c>
      <c r="M1120" s="531">
        <v>1002.8</v>
      </c>
      <c r="N1120" s="531">
        <v>1</v>
      </c>
      <c r="O1120" s="531">
        <v>1002.8</v>
      </c>
      <c r="P1120" s="545">
        <v>1</v>
      </c>
      <c r="Q1120" s="532">
        <v>1002.8</v>
      </c>
    </row>
    <row r="1121" spans="1:17" ht="14.4" customHeight="1" x14ac:dyDescent="0.3">
      <c r="A1121" s="526" t="s">
        <v>2401</v>
      </c>
      <c r="B1121" s="527" t="s">
        <v>1849</v>
      </c>
      <c r="C1121" s="527" t="s">
        <v>1825</v>
      </c>
      <c r="D1121" s="527" t="s">
        <v>2056</v>
      </c>
      <c r="E1121" s="527" t="s">
        <v>2057</v>
      </c>
      <c r="F1121" s="531">
        <v>1</v>
      </c>
      <c r="G1121" s="531">
        <v>7650</v>
      </c>
      <c r="H1121" s="531"/>
      <c r="I1121" s="531">
        <v>7650</v>
      </c>
      <c r="J1121" s="531"/>
      <c r="K1121" s="531"/>
      <c r="L1121" s="531"/>
      <c r="M1121" s="531"/>
      <c r="N1121" s="531"/>
      <c r="O1121" s="531"/>
      <c r="P1121" s="545"/>
      <c r="Q1121" s="532"/>
    </row>
    <row r="1122" spans="1:17" ht="14.4" customHeight="1" x14ac:dyDescent="0.3">
      <c r="A1122" s="526" t="s">
        <v>2401</v>
      </c>
      <c r="B1122" s="527" t="s">
        <v>1849</v>
      </c>
      <c r="C1122" s="527" t="s">
        <v>1825</v>
      </c>
      <c r="D1122" s="527" t="s">
        <v>2070</v>
      </c>
      <c r="E1122" s="527" t="s">
        <v>2071</v>
      </c>
      <c r="F1122" s="531"/>
      <c r="G1122" s="531"/>
      <c r="H1122" s="531"/>
      <c r="I1122" s="531"/>
      <c r="J1122" s="531"/>
      <c r="K1122" s="531"/>
      <c r="L1122" s="531"/>
      <c r="M1122" s="531"/>
      <c r="N1122" s="531">
        <v>3</v>
      </c>
      <c r="O1122" s="531">
        <v>2493.48</v>
      </c>
      <c r="P1122" s="545"/>
      <c r="Q1122" s="532">
        <v>831.16</v>
      </c>
    </row>
    <row r="1123" spans="1:17" ht="14.4" customHeight="1" x14ac:dyDescent="0.3">
      <c r="A1123" s="526" t="s">
        <v>2401</v>
      </c>
      <c r="B1123" s="527" t="s">
        <v>1849</v>
      </c>
      <c r="C1123" s="527" t="s">
        <v>1825</v>
      </c>
      <c r="D1123" s="527" t="s">
        <v>2072</v>
      </c>
      <c r="E1123" s="527" t="s">
        <v>2071</v>
      </c>
      <c r="F1123" s="531"/>
      <c r="G1123" s="531"/>
      <c r="H1123" s="531"/>
      <c r="I1123" s="531"/>
      <c r="J1123" s="531">
        <v>3</v>
      </c>
      <c r="K1123" s="531">
        <v>2664.18</v>
      </c>
      <c r="L1123" s="531">
        <v>1</v>
      </c>
      <c r="M1123" s="531">
        <v>888.06</v>
      </c>
      <c r="N1123" s="531">
        <v>2</v>
      </c>
      <c r="O1123" s="531">
        <v>1776.12</v>
      </c>
      <c r="P1123" s="545">
        <v>0.66666666666666663</v>
      </c>
      <c r="Q1123" s="532">
        <v>888.06</v>
      </c>
    </row>
    <row r="1124" spans="1:17" ht="14.4" customHeight="1" x14ac:dyDescent="0.3">
      <c r="A1124" s="526" t="s">
        <v>2401</v>
      </c>
      <c r="B1124" s="527" t="s">
        <v>1849</v>
      </c>
      <c r="C1124" s="527" t="s">
        <v>1825</v>
      </c>
      <c r="D1124" s="527" t="s">
        <v>2077</v>
      </c>
      <c r="E1124" s="527" t="s">
        <v>2078</v>
      </c>
      <c r="F1124" s="531"/>
      <c r="G1124" s="531"/>
      <c r="H1124" s="531"/>
      <c r="I1124" s="531"/>
      <c r="J1124" s="531">
        <v>1</v>
      </c>
      <c r="K1124" s="531">
        <v>1312.14</v>
      </c>
      <c r="L1124" s="531">
        <v>1</v>
      </c>
      <c r="M1124" s="531">
        <v>1312.14</v>
      </c>
      <c r="N1124" s="531">
        <v>1</v>
      </c>
      <c r="O1124" s="531">
        <v>1312.14</v>
      </c>
      <c r="P1124" s="545">
        <v>1</v>
      </c>
      <c r="Q1124" s="532">
        <v>1312.14</v>
      </c>
    </row>
    <row r="1125" spans="1:17" ht="14.4" customHeight="1" x14ac:dyDescent="0.3">
      <c r="A1125" s="526" t="s">
        <v>2401</v>
      </c>
      <c r="B1125" s="527" t="s">
        <v>1849</v>
      </c>
      <c r="C1125" s="527" t="s">
        <v>1825</v>
      </c>
      <c r="D1125" s="527" t="s">
        <v>2079</v>
      </c>
      <c r="E1125" s="527" t="s">
        <v>2080</v>
      </c>
      <c r="F1125" s="531">
        <v>1</v>
      </c>
      <c r="G1125" s="531">
        <v>1146.33</v>
      </c>
      <c r="H1125" s="531">
        <v>1</v>
      </c>
      <c r="I1125" s="531">
        <v>1146.33</v>
      </c>
      <c r="J1125" s="531">
        <v>1</v>
      </c>
      <c r="K1125" s="531">
        <v>1146.33</v>
      </c>
      <c r="L1125" s="531">
        <v>1</v>
      </c>
      <c r="M1125" s="531">
        <v>1146.33</v>
      </c>
      <c r="N1125" s="531">
        <v>1</v>
      </c>
      <c r="O1125" s="531">
        <v>1146.33</v>
      </c>
      <c r="P1125" s="545">
        <v>1</v>
      </c>
      <c r="Q1125" s="532">
        <v>1146.33</v>
      </c>
    </row>
    <row r="1126" spans="1:17" ht="14.4" customHeight="1" x14ac:dyDescent="0.3">
      <c r="A1126" s="526" t="s">
        <v>2401</v>
      </c>
      <c r="B1126" s="527" t="s">
        <v>1849</v>
      </c>
      <c r="C1126" s="527" t="s">
        <v>1825</v>
      </c>
      <c r="D1126" s="527" t="s">
        <v>2081</v>
      </c>
      <c r="E1126" s="527" t="s">
        <v>2082</v>
      </c>
      <c r="F1126" s="531">
        <v>1</v>
      </c>
      <c r="G1126" s="531">
        <v>359.1</v>
      </c>
      <c r="H1126" s="531"/>
      <c r="I1126" s="531">
        <v>359.1</v>
      </c>
      <c r="J1126" s="531"/>
      <c r="K1126" s="531"/>
      <c r="L1126" s="531"/>
      <c r="M1126" s="531"/>
      <c r="N1126" s="531">
        <v>1</v>
      </c>
      <c r="O1126" s="531">
        <v>359.1</v>
      </c>
      <c r="P1126" s="545"/>
      <c r="Q1126" s="532">
        <v>359.1</v>
      </c>
    </row>
    <row r="1127" spans="1:17" ht="14.4" customHeight="1" x14ac:dyDescent="0.3">
      <c r="A1127" s="526" t="s">
        <v>2401</v>
      </c>
      <c r="B1127" s="527" t="s">
        <v>1849</v>
      </c>
      <c r="C1127" s="527" t="s">
        <v>1825</v>
      </c>
      <c r="D1127" s="527" t="s">
        <v>1826</v>
      </c>
      <c r="E1127" s="527" t="s">
        <v>1827</v>
      </c>
      <c r="F1127" s="531">
        <v>2</v>
      </c>
      <c r="G1127" s="531">
        <v>1787.8</v>
      </c>
      <c r="H1127" s="531">
        <v>2</v>
      </c>
      <c r="I1127" s="531">
        <v>893.9</v>
      </c>
      <c r="J1127" s="531">
        <v>1</v>
      </c>
      <c r="K1127" s="531">
        <v>893.9</v>
      </c>
      <c r="L1127" s="531">
        <v>1</v>
      </c>
      <c r="M1127" s="531">
        <v>893.9</v>
      </c>
      <c r="N1127" s="531">
        <v>1</v>
      </c>
      <c r="O1127" s="531">
        <v>893.9</v>
      </c>
      <c r="P1127" s="545">
        <v>1</v>
      </c>
      <c r="Q1127" s="532">
        <v>893.9</v>
      </c>
    </row>
    <row r="1128" spans="1:17" ht="14.4" customHeight="1" x14ac:dyDescent="0.3">
      <c r="A1128" s="526" t="s">
        <v>2401</v>
      </c>
      <c r="B1128" s="527" t="s">
        <v>1849</v>
      </c>
      <c r="C1128" s="527" t="s">
        <v>1825</v>
      </c>
      <c r="D1128" s="527" t="s">
        <v>2083</v>
      </c>
      <c r="E1128" s="527" t="s">
        <v>2084</v>
      </c>
      <c r="F1128" s="531"/>
      <c r="G1128" s="531"/>
      <c r="H1128" s="531"/>
      <c r="I1128" s="531"/>
      <c r="J1128" s="531">
        <v>2</v>
      </c>
      <c r="K1128" s="531">
        <v>33663.379999999997</v>
      </c>
      <c r="L1128" s="531">
        <v>1</v>
      </c>
      <c r="M1128" s="531">
        <v>16831.689999999999</v>
      </c>
      <c r="N1128" s="531">
        <v>2</v>
      </c>
      <c r="O1128" s="531">
        <v>33663.379999999997</v>
      </c>
      <c r="P1128" s="545">
        <v>1</v>
      </c>
      <c r="Q1128" s="532">
        <v>16831.689999999999</v>
      </c>
    </row>
    <row r="1129" spans="1:17" ht="14.4" customHeight="1" x14ac:dyDescent="0.3">
      <c r="A1129" s="526" t="s">
        <v>2401</v>
      </c>
      <c r="B1129" s="527" t="s">
        <v>1849</v>
      </c>
      <c r="C1129" s="527" t="s">
        <v>1825</v>
      </c>
      <c r="D1129" s="527" t="s">
        <v>2382</v>
      </c>
      <c r="E1129" s="527" t="s">
        <v>2383</v>
      </c>
      <c r="F1129" s="531"/>
      <c r="G1129" s="531"/>
      <c r="H1129" s="531"/>
      <c r="I1129" s="531"/>
      <c r="J1129" s="531">
        <v>1</v>
      </c>
      <c r="K1129" s="531">
        <v>10645.01</v>
      </c>
      <c r="L1129" s="531">
        <v>1</v>
      </c>
      <c r="M1129" s="531">
        <v>10645.01</v>
      </c>
      <c r="N1129" s="531">
        <v>2</v>
      </c>
      <c r="O1129" s="531">
        <v>21290.02</v>
      </c>
      <c r="P1129" s="545">
        <v>2</v>
      </c>
      <c r="Q1129" s="532">
        <v>10645.01</v>
      </c>
    </row>
    <row r="1130" spans="1:17" ht="14.4" customHeight="1" x14ac:dyDescent="0.3">
      <c r="A1130" s="526" t="s">
        <v>2401</v>
      </c>
      <c r="B1130" s="527" t="s">
        <v>1849</v>
      </c>
      <c r="C1130" s="527" t="s">
        <v>1825</v>
      </c>
      <c r="D1130" s="527" t="s">
        <v>2085</v>
      </c>
      <c r="E1130" s="527" t="s">
        <v>2086</v>
      </c>
      <c r="F1130" s="531">
        <v>2</v>
      </c>
      <c r="G1130" s="531">
        <v>13174.26</v>
      </c>
      <c r="H1130" s="531">
        <v>0.66666666666666674</v>
      </c>
      <c r="I1130" s="531">
        <v>6587.13</v>
      </c>
      <c r="J1130" s="531">
        <v>3</v>
      </c>
      <c r="K1130" s="531">
        <v>19761.39</v>
      </c>
      <c r="L1130" s="531">
        <v>1</v>
      </c>
      <c r="M1130" s="531">
        <v>6587.13</v>
      </c>
      <c r="N1130" s="531">
        <v>2</v>
      </c>
      <c r="O1130" s="531">
        <v>13174.26</v>
      </c>
      <c r="P1130" s="545">
        <v>0.66666666666666674</v>
      </c>
      <c r="Q1130" s="532">
        <v>6587.13</v>
      </c>
    </row>
    <row r="1131" spans="1:17" ht="14.4" customHeight="1" x14ac:dyDescent="0.3">
      <c r="A1131" s="526" t="s">
        <v>2401</v>
      </c>
      <c r="B1131" s="527" t="s">
        <v>1849</v>
      </c>
      <c r="C1131" s="527" t="s">
        <v>1825</v>
      </c>
      <c r="D1131" s="527" t="s">
        <v>1879</v>
      </c>
      <c r="E1131" s="527" t="s">
        <v>1880</v>
      </c>
      <c r="F1131" s="531"/>
      <c r="G1131" s="531"/>
      <c r="H1131" s="531"/>
      <c r="I1131" s="531"/>
      <c r="J1131" s="531">
        <v>1</v>
      </c>
      <c r="K1131" s="531">
        <v>1841.62</v>
      </c>
      <c r="L1131" s="531">
        <v>1</v>
      </c>
      <c r="M1131" s="531">
        <v>1841.62</v>
      </c>
      <c r="N1131" s="531"/>
      <c r="O1131" s="531"/>
      <c r="P1131" s="545"/>
      <c r="Q1131" s="532"/>
    </row>
    <row r="1132" spans="1:17" ht="14.4" customHeight="1" x14ac:dyDescent="0.3">
      <c r="A1132" s="526" t="s">
        <v>2401</v>
      </c>
      <c r="B1132" s="527" t="s">
        <v>1849</v>
      </c>
      <c r="C1132" s="527" t="s">
        <v>1825</v>
      </c>
      <c r="D1132" s="527" t="s">
        <v>2089</v>
      </c>
      <c r="E1132" s="527" t="s">
        <v>2090</v>
      </c>
      <c r="F1132" s="531"/>
      <c r="G1132" s="531"/>
      <c r="H1132" s="531"/>
      <c r="I1132" s="531"/>
      <c r="J1132" s="531"/>
      <c r="K1132" s="531"/>
      <c r="L1132" s="531"/>
      <c r="M1132" s="531"/>
      <c r="N1132" s="531">
        <v>1</v>
      </c>
      <c r="O1132" s="531">
        <v>16719</v>
      </c>
      <c r="P1132" s="545"/>
      <c r="Q1132" s="532">
        <v>16719</v>
      </c>
    </row>
    <row r="1133" spans="1:17" ht="14.4" customHeight="1" x14ac:dyDescent="0.3">
      <c r="A1133" s="526" t="s">
        <v>2401</v>
      </c>
      <c r="B1133" s="527" t="s">
        <v>1849</v>
      </c>
      <c r="C1133" s="527" t="s">
        <v>1825</v>
      </c>
      <c r="D1133" s="527" t="s">
        <v>2095</v>
      </c>
      <c r="E1133" s="527" t="s">
        <v>2096</v>
      </c>
      <c r="F1133" s="531"/>
      <c r="G1133" s="531"/>
      <c r="H1133" s="531"/>
      <c r="I1133" s="531"/>
      <c r="J1133" s="531">
        <v>2</v>
      </c>
      <c r="K1133" s="531">
        <v>8720</v>
      </c>
      <c r="L1133" s="531">
        <v>1</v>
      </c>
      <c r="M1133" s="531">
        <v>4360</v>
      </c>
      <c r="N1133" s="531"/>
      <c r="O1133" s="531"/>
      <c r="P1133" s="545"/>
      <c r="Q1133" s="532"/>
    </row>
    <row r="1134" spans="1:17" ht="14.4" customHeight="1" x14ac:dyDescent="0.3">
      <c r="A1134" s="526" t="s">
        <v>2401</v>
      </c>
      <c r="B1134" s="527" t="s">
        <v>1849</v>
      </c>
      <c r="C1134" s="527" t="s">
        <v>1825</v>
      </c>
      <c r="D1134" s="527" t="s">
        <v>2230</v>
      </c>
      <c r="E1134" s="527" t="s">
        <v>2231</v>
      </c>
      <c r="F1134" s="531"/>
      <c r="G1134" s="531"/>
      <c r="H1134" s="531"/>
      <c r="I1134" s="531"/>
      <c r="J1134" s="531"/>
      <c r="K1134" s="531"/>
      <c r="L1134" s="531"/>
      <c r="M1134" s="531"/>
      <c r="N1134" s="531">
        <v>1</v>
      </c>
      <c r="O1134" s="531">
        <v>1085.2</v>
      </c>
      <c r="P1134" s="545"/>
      <c r="Q1134" s="532">
        <v>1085.2</v>
      </c>
    </row>
    <row r="1135" spans="1:17" ht="14.4" customHeight="1" x14ac:dyDescent="0.3">
      <c r="A1135" s="526" t="s">
        <v>2401</v>
      </c>
      <c r="B1135" s="527" t="s">
        <v>1849</v>
      </c>
      <c r="C1135" s="527" t="s">
        <v>1825</v>
      </c>
      <c r="D1135" s="527" t="s">
        <v>2251</v>
      </c>
      <c r="E1135" s="527" t="s">
        <v>2252</v>
      </c>
      <c r="F1135" s="531"/>
      <c r="G1135" s="531"/>
      <c r="H1135" s="531"/>
      <c r="I1135" s="531"/>
      <c r="J1135" s="531">
        <v>2</v>
      </c>
      <c r="K1135" s="531">
        <v>26930.94</v>
      </c>
      <c r="L1135" s="531">
        <v>1</v>
      </c>
      <c r="M1135" s="531">
        <v>13465.47</v>
      </c>
      <c r="N1135" s="531"/>
      <c r="O1135" s="531"/>
      <c r="P1135" s="545"/>
      <c r="Q1135" s="532"/>
    </row>
    <row r="1136" spans="1:17" ht="14.4" customHeight="1" x14ac:dyDescent="0.3">
      <c r="A1136" s="526" t="s">
        <v>2401</v>
      </c>
      <c r="B1136" s="527" t="s">
        <v>1849</v>
      </c>
      <c r="C1136" s="527" t="s">
        <v>1825</v>
      </c>
      <c r="D1136" s="527" t="s">
        <v>2107</v>
      </c>
      <c r="E1136" s="527" t="s">
        <v>2108</v>
      </c>
      <c r="F1136" s="531">
        <v>1</v>
      </c>
      <c r="G1136" s="531">
        <v>310</v>
      </c>
      <c r="H1136" s="531">
        <v>1</v>
      </c>
      <c r="I1136" s="531">
        <v>310</v>
      </c>
      <c r="J1136" s="531">
        <v>1</v>
      </c>
      <c r="K1136" s="531">
        <v>310</v>
      </c>
      <c r="L1136" s="531">
        <v>1</v>
      </c>
      <c r="M1136" s="531">
        <v>310</v>
      </c>
      <c r="N1136" s="531"/>
      <c r="O1136" s="531"/>
      <c r="P1136" s="545"/>
      <c r="Q1136" s="532"/>
    </row>
    <row r="1137" spans="1:17" ht="14.4" customHeight="1" x14ac:dyDescent="0.3">
      <c r="A1137" s="526" t="s">
        <v>2401</v>
      </c>
      <c r="B1137" s="527" t="s">
        <v>1849</v>
      </c>
      <c r="C1137" s="527" t="s">
        <v>1825</v>
      </c>
      <c r="D1137" s="527" t="s">
        <v>2113</v>
      </c>
      <c r="E1137" s="527" t="s">
        <v>2114</v>
      </c>
      <c r="F1137" s="531"/>
      <c r="G1137" s="531"/>
      <c r="H1137" s="531"/>
      <c r="I1137" s="531"/>
      <c r="J1137" s="531">
        <v>1</v>
      </c>
      <c r="K1137" s="531">
        <v>18900</v>
      </c>
      <c r="L1137" s="531">
        <v>1</v>
      </c>
      <c r="M1137" s="531">
        <v>18900</v>
      </c>
      <c r="N1137" s="531"/>
      <c r="O1137" s="531"/>
      <c r="P1137" s="545"/>
      <c r="Q1137" s="532"/>
    </row>
    <row r="1138" spans="1:17" ht="14.4" customHeight="1" x14ac:dyDescent="0.3">
      <c r="A1138" s="526" t="s">
        <v>2401</v>
      </c>
      <c r="B1138" s="527" t="s">
        <v>1849</v>
      </c>
      <c r="C1138" s="527" t="s">
        <v>1825</v>
      </c>
      <c r="D1138" s="527" t="s">
        <v>2117</v>
      </c>
      <c r="E1138" s="527" t="s">
        <v>2118</v>
      </c>
      <c r="F1138" s="531"/>
      <c r="G1138" s="531"/>
      <c r="H1138" s="531"/>
      <c r="I1138" s="531"/>
      <c r="J1138" s="531"/>
      <c r="K1138" s="531"/>
      <c r="L1138" s="531"/>
      <c r="M1138" s="531"/>
      <c r="N1138" s="531">
        <v>1</v>
      </c>
      <c r="O1138" s="531">
        <v>8860.39</v>
      </c>
      <c r="P1138" s="545"/>
      <c r="Q1138" s="532">
        <v>8860.39</v>
      </c>
    </row>
    <row r="1139" spans="1:17" ht="14.4" customHeight="1" x14ac:dyDescent="0.3">
      <c r="A1139" s="526" t="s">
        <v>2401</v>
      </c>
      <c r="B1139" s="527" t="s">
        <v>1849</v>
      </c>
      <c r="C1139" s="527" t="s">
        <v>1832</v>
      </c>
      <c r="D1139" s="527" t="s">
        <v>1889</v>
      </c>
      <c r="E1139" s="527" t="s">
        <v>1890</v>
      </c>
      <c r="F1139" s="531"/>
      <c r="G1139" s="531"/>
      <c r="H1139" s="531"/>
      <c r="I1139" s="531"/>
      <c r="J1139" s="531">
        <v>3</v>
      </c>
      <c r="K1139" s="531">
        <v>111</v>
      </c>
      <c r="L1139" s="531">
        <v>1</v>
      </c>
      <c r="M1139" s="531">
        <v>37</v>
      </c>
      <c r="N1139" s="531">
        <v>1</v>
      </c>
      <c r="O1139" s="531">
        <v>37</v>
      </c>
      <c r="P1139" s="545">
        <v>0.33333333333333331</v>
      </c>
      <c r="Q1139" s="532">
        <v>37</v>
      </c>
    </row>
    <row r="1140" spans="1:17" ht="14.4" customHeight="1" x14ac:dyDescent="0.3">
      <c r="A1140" s="526" t="s">
        <v>2401</v>
      </c>
      <c r="B1140" s="527" t="s">
        <v>1849</v>
      </c>
      <c r="C1140" s="527" t="s">
        <v>1832</v>
      </c>
      <c r="D1140" s="527" t="s">
        <v>1891</v>
      </c>
      <c r="E1140" s="527" t="s">
        <v>1892</v>
      </c>
      <c r="F1140" s="531">
        <v>13</v>
      </c>
      <c r="G1140" s="531">
        <v>2691</v>
      </c>
      <c r="H1140" s="531">
        <v>0.90241448692152915</v>
      </c>
      <c r="I1140" s="531">
        <v>207</v>
      </c>
      <c r="J1140" s="531">
        <v>14</v>
      </c>
      <c r="K1140" s="531">
        <v>2982</v>
      </c>
      <c r="L1140" s="531">
        <v>1</v>
      </c>
      <c r="M1140" s="531">
        <v>213</v>
      </c>
      <c r="N1140" s="531">
        <v>24</v>
      </c>
      <c r="O1140" s="531">
        <v>5112</v>
      </c>
      <c r="P1140" s="545">
        <v>1.7142857142857142</v>
      </c>
      <c r="Q1140" s="532">
        <v>213</v>
      </c>
    </row>
    <row r="1141" spans="1:17" ht="14.4" customHeight="1" x14ac:dyDescent="0.3">
      <c r="A1141" s="526" t="s">
        <v>2401</v>
      </c>
      <c r="B1141" s="527" t="s">
        <v>1849</v>
      </c>
      <c r="C1141" s="527" t="s">
        <v>1832</v>
      </c>
      <c r="D1141" s="527" t="s">
        <v>1893</v>
      </c>
      <c r="E1141" s="527" t="s">
        <v>1894</v>
      </c>
      <c r="F1141" s="531">
        <v>4</v>
      </c>
      <c r="G1141" s="531">
        <v>604</v>
      </c>
      <c r="H1141" s="531">
        <v>1.9483870967741936</v>
      </c>
      <c r="I1141" s="531">
        <v>151</v>
      </c>
      <c r="J1141" s="531">
        <v>2</v>
      </c>
      <c r="K1141" s="531">
        <v>310</v>
      </c>
      <c r="L1141" s="531">
        <v>1</v>
      </c>
      <c r="M1141" s="531">
        <v>155</v>
      </c>
      <c r="N1141" s="531">
        <v>4</v>
      </c>
      <c r="O1141" s="531">
        <v>620</v>
      </c>
      <c r="P1141" s="545">
        <v>2</v>
      </c>
      <c r="Q1141" s="532">
        <v>155</v>
      </c>
    </row>
    <row r="1142" spans="1:17" ht="14.4" customHeight="1" x14ac:dyDescent="0.3">
      <c r="A1142" s="526" t="s">
        <v>2401</v>
      </c>
      <c r="B1142" s="527" t="s">
        <v>1849</v>
      </c>
      <c r="C1142" s="527" t="s">
        <v>1832</v>
      </c>
      <c r="D1142" s="527" t="s">
        <v>1895</v>
      </c>
      <c r="E1142" s="527" t="s">
        <v>1896</v>
      </c>
      <c r="F1142" s="531">
        <v>6</v>
      </c>
      <c r="G1142" s="531">
        <v>1098</v>
      </c>
      <c r="H1142" s="531">
        <v>0.53378706854642688</v>
      </c>
      <c r="I1142" s="531">
        <v>183</v>
      </c>
      <c r="J1142" s="531">
        <v>11</v>
      </c>
      <c r="K1142" s="531">
        <v>2057</v>
      </c>
      <c r="L1142" s="531">
        <v>1</v>
      </c>
      <c r="M1142" s="531">
        <v>187</v>
      </c>
      <c r="N1142" s="531">
        <v>12</v>
      </c>
      <c r="O1142" s="531">
        <v>2244</v>
      </c>
      <c r="P1142" s="545">
        <v>1.0909090909090908</v>
      </c>
      <c r="Q1142" s="532">
        <v>187</v>
      </c>
    </row>
    <row r="1143" spans="1:17" ht="14.4" customHeight="1" x14ac:dyDescent="0.3">
      <c r="A1143" s="526" t="s">
        <v>2401</v>
      </c>
      <c r="B1143" s="527" t="s">
        <v>1849</v>
      </c>
      <c r="C1143" s="527" t="s">
        <v>1832</v>
      </c>
      <c r="D1143" s="527" t="s">
        <v>1897</v>
      </c>
      <c r="E1143" s="527" t="s">
        <v>1898</v>
      </c>
      <c r="F1143" s="531">
        <v>7</v>
      </c>
      <c r="G1143" s="531">
        <v>875</v>
      </c>
      <c r="H1143" s="531">
        <v>1.1393229166666667</v>
      </c>
      <c r="I1143" s="531">
        <v>125</v>
      </c>
      <c r="J1143" s="531">
        <v>6</v>
      </c>
      <c r="K1143" s="531">
        <v>768</v>
      </c>
      <c r="L1143" s="531">
        <v>1</v>
      </c>
      <c r="M1143" s="531">
        <v>128</v>
      </c>
      <c r="N1143" s="531">
        <v>3</v>
      </c>
      <c r="O1143" s="531">
        <v>384</v>
      </c>
      <c r="P1143" s="545">
        <v>0.5</v>
      </c>
      <c r="Q1143" s="532">
        <v>128</v>
      </c>
    </row>
    <row r="1144" spans="1:17" ht="14.4" customHeight="1" x14ac:dyDescent="0.3">
      <c r="A1144" s="526" t="s">
        <v>2401</v>
      </c>
      <c r="B1144" s="527" t="s">
        <v>1849</v>
      </c>
      <c r="C1144" s="527" t="s">
        <v>1832</v>
      </c>
      <c r="D1144" s="527" t="s">
        <v>1899</v>
      </c>
      <c r="E1144" s="527" t="s">
        <v>1900</v>
      </c>
      <c r="F1144" s="531">
        <v>12</v>
      </c>
      <c r="G1144" s="531">
        <v>2628</v>
      </c>
      <c r="H1144" s="531">
        <v>2.3569506726457399</v>
      </c>
      <c r="I1144" s="531">
        <v>219</v>
      </c>
      <c r="J1144" s="531">
        <v>5</v>
      </c>
      <c r="K1144" s="531">
        <v>1115</v>
      </c>
      <c r="L1144" s="531">
        <v>1</v>
      </c>
      <c r="M1144" s="531">
        <v>223</v>
      </c>
      <c r="N1144" s="531">
        <v>10</v>
      </c>
      <c r="O1144" s="531">
        <v>2230</v>
      </c>
      <c r="P1144" s="545">
        <v>2</v>
      </c>
      <c r="Q1144" s="532">
        <v>223</v>
      </c>
    </row>
    <row r="1145" spans="1:17" ht="14.4" customHeight="1" x14ac:dyDescent="0.3">
      <c r="A1145" s="526" t="s">
        <v>2401</v>
      </c>
      <c r="B1145" s="527" t="s">
        <v>1849</v>
      </c>
      <c r="C1145" s="527" t="s">
        <v>1832</v>
      </c>
      <c r="D1145" s="527" t="s">
        <v>1901</v>
      </c>
      <c r="E1145" s="527" t="s">
        <v>1902</v>
      </c>
      <c r="F1145" s="531">
        <v>5</v>
      </c>
      <c r="G1145" s="531">
        <v>1095</v>
      </c>
      <c r="H1145" s="531">
        <v>1.6367713004484306</v>
      </c>
      <c r="I1145" s="531">
        <v>219</v>
      </c>
      <c r="J1145" s="531">
        <v>3</v>
      </c>
      <c r="K1145" s="531">
        <v>669</v>
      </c>
      <c r="L1145" s="531">
        <v>1</v>
      </c>
      <c r="M1145" s="531">
        <v>223</v>
      </c>
      <c r="N1145" s="531">
        <v>3</v>
      </c>
      <c r="O1145" s="531">
        <v>669</v>
      </c>
      <c r="P1145" s="545">
        <v>1</v>
      </c>
      <c r="Q1145" s="532">
        <v>223</v>
      </c>
    </row>
    <row r="1146" spans="1:17" ht="14.4" customHeight="1" x14ac:dyDescent="0.3">
      <c r="A1146" s="526" t="s">
        <v>2401</v>
      </c>
      <c r="B1146" s="527" t="s">
        <v>1849</v>
      </c>
      <c r="C1146" s="527" t="s">
        <v>1832</v>
      </c>
      <c r="D1146" s="527" t="s">
        <v>1905</v>
      </c>
      <c r="E1146" s="527" t="s">
        <v>1906</v>
      </c>
      <c r="F1146" s="531">
        <v>16</v>
      </c>
      <c r="G1146" s="531">
        <v>3536</v>
      </c>
      <c r="H1146" s="531">
        <v>1.5715555555555556</v>
      </c>
      <c r="I1146" s="531">
        <v>221</v>
      </c>
      <c r="J1146" s="531">
        <v>10</v>
      </c>
      <c r="K1146" s="531">
        <v>2250</v>
      </c>
      <c r="L1146" s="531">
        <v>1</v>
      </c>
      <c r="M1146" s="531">
        <v>225</v>
      </c>
      <c r="N1146" s="531">
        <v>22</v>
      </c>
      <c r="O1146" s="531">
        <v>4950</v>
      </c>
      <c r="P1146" s="545">
        <v>2.2000000000000002</v>
      </c>
      <c r="Q1146" s="532">
        <v>225</v>
      </c>
    </row>
    <row r="1147" spans="1:17" ht="14.4" customHeight="1" x14ac:dyDescent="0.3">
      <c r="A1147" s="526" t="s">
        <v>2401</v>
      </c>
      <c r="B1147" s="527" t="s">
        <v>1849</v>
      </c>
      <c r="C1147" s="527" t="s">
        <v>1832</v>
      </c>
      <c r="D1147" s="527" t="s">
        <v>1907</v>
      </c>
      <c r="E1147" s="527" t="s">
        <v>1908</v>
      </c>
      <c r="F1147" s="531"/>
      <c r="G1147" s="531"/>
      <c r="H1147" s="531"/>
      <c r="I1147" s="531"/>
      <c r="J1147" s="531"/>
      <c r="K1147" s="531"/>
      <c r="L1147" s="531"/>
      <c r="M1147" s="531"/>
      <c r="N1147" s="531">
        <v>2</v>
      </c>
      <c r="O1147" s="531">
        <v>1252</v>
      </c>
      <c r="P1147" s="545"/>
      <c r="Q1147" s="532">
        <v>626</v>
      </c>
    </row>
    <row r="1148" spans="1:17" ht="14.4" customHeight="1" x14ac:dyDescent="0.3">
      <c r="A1148" s="526" t="s">
        <v>2401</v>
      </c>
      <c r="B1148" s="527" t="s">
        <v>1849</v>
      </c>
      <c r="C1148" s="527" t="s">
        <v>1832</v>
      </c>
      <c r="D1148" s="527" t="s">
        <v>1917</v>
      </c>
      <c r="E1148" s="527" t="s">
        <v>1918</v>
      </c>
      <c r="F1148" s="531"/>
      <c r="G1148" s="531"/>
      <c r="H1148" s="531"/>
      <c r="I1148" s="531"/>
      <c r="J1148" s="531">
        <v>1</v>
      </c>
      <c r="K1148" s="531">
        <v>265</v>
      </c>
      <c r="L1148" s="531">
        <v>1</v>
      </c>
      <c r="M1148" s="531">
        <v>265</v>
      </c>
      <c r="N1148" s="531"/>
      <c r="O1148" s="531"/>
      <c r="P1148" s="545"/>
      <c r="Q1148" s="532"/>
    </row>
    <row r="1149" spans="1:17" ht="14.4" customHeight="1" x14ac:dyDescent="0.3">
      <c r="A1149" s="526" t="s">
        <v>2401</v>
      </c>
      <c r="B1149" s="527" t="s">
        <v>1849</v>
      </c>
      <c r="C1149" s="527" t="s">
        <v>1832</v>
      </c>
      <c r="D1149" s="527" t="s">
        <v>1919</v>
      </c>
      <c r="E1149" s="527" t="s">
        <v>1920</v>
      </c>
      <c r="F1149" s="531">
        <v>99</v>
      </c>
      <c r="G1149" s="531">
        <v>32670</v>
      </c>
      <c r="H1149" s="531">
        <v>0.94555873925501432</v>
      </c>
      <c r="I1149" s="531">
        <v>330</v>
      </c>
      <c r="J1149" s="531">
        <v>99</v>
      </c>
      <c r="K1149" s="531">
        <v>34551</v>
      </c>
      <c r="L1149" s="531">
        <v>1</v>
      </c>
      <c r="M1149" s="531">
        <v>349</v>
      </c>
      <c r="N1149" s="531">
        <v>126</v>
      </c>
      <c r="O1149" s="531">
        <v>44100</v>
      </c>
      <c r="P1149" s="545">
        <v>1.2763740557436833</v>
      </c>
      <c r="Q1149" s="532">
        <v>350</v>
      </c>
    </row>
    <row r="1150" spans="1:17" ht="14.4" customHeight="1" x14ac:dyDescent="0.3">
      <c r="A1150" s="526" t="s">
        <v>2401</v>
      </c>
      <c r="B1150" s="527" t="s">
        <v>1849</v>
      </c>
      <c r="C1150" s="527" t="s">
        <v>1832</v>
      </c>
      <c r="D1150" s="527" t="s">
        <v>2121</v>
      </c>
      <c r="E1150" s="527" t="s">
        <v>2122</v>
      </c>
      <c r="F1150" s="531">
        <v>1</v>
      </c>
      <c r="G1150" s="531">
        <v>4139</v>
      </c>
      <c r="H1150" s="531">
        <v>0.3313320525136087</v>
      </c>
      <c r="I1150" s="531">
        <v>4139</v>
      </c>
      <c r="J1150" s="531">
        <v>3</v>
      </c>
      <c r="K1150" s="531">
        <v>12492</v>
      </c>
      <c r="L1150" s="531">
        <v>1</v>
      </c>
      <c r="M1150" s="531">
        <v>4164</v>
      </c>
      <c r="N1150" s="531">
        <v>2</v>
      </c>
      <c r="O1150" s="531">
        <v>8328</v>
      </c>
      <c r="P1150" s="545">
        <v>0.66666666666666663</v>
      </c>
      <c r="Q1150" s="532">
        <v>4164</v>
      </c>
    </row>
    <row r="1151" spans="1:17" ht="14.4" customHeight="1" x14ac:dyDescent="0.3">
      <c r="A1151" s="526" t="s">
        <v>2401</v>
      </c>
      <c r="B1151" s="527" t="s">
        <v>1849</v>
      </c>
      <c r="C1151" s="527" t="s">
        <v>1832</v>
      </c>
      <c r="D1151" s="527" t="s">
        <v>2127</v>
      </c>
      <c r="E1151" s="527" t="s">
        <v>2128</v>
      </c>
      <c r="F1151" s="531"/>
      <c r="G1151" s="531"/>
      <c r="H1151" s="531"/>
      <c r="I1151" s="531"/>
      <c r="J1151" s="531">
        <v>2</v>
      </c>
      <c r="K1151" s="531">
        <v>3150</v>
      </c>
      <c r="L1151" s="531">
        <v>1</v>
      </c>
      <c r="M1151" s="531">
        <v>1575</v>
      </c>
      <c r="N1151" s="531">
        <v>2</v>
      </c>
      <c r="O1151" s="531">
        <v>3150</v>
      </c>
      <c r="P1151" s="545">
        <v>1</v>
      </c>
      <c r="Q1151" s="532">
        <v>1575</v>
      </c>
    </row>
    <row r="1152" spans="1:17" ht="14.4" customHeight="1" x14ac:dyDescent="0.3">
      <c r="A1152" s="526" t="s">
        <v>2401</v>
      </c>
      <c r="B1152" s="527" t="s">
        <v>1849</v>
      </c>
      <c r="C1152" s="527" t="s">
        <v>1832</v>
      </c>
      <c r="D1152" s="527" t="s">
        <v>2129</v>
      </c>
      <c r="E1152" s="527" t="s">
        <v>2130</v>
      </c>
      <c r="F1152" s="531">
        <v>2</v>
      </c>
      <c r="G1152" s="531">
        <v>7648</v>
      </c>
      <c r="H1152" s="531">
        <v>0.3302245250431779</v>
      </c>
      <c r="I1152" s="531">
        <v>3824</v>
      </c>
      <c r="J1152" s="531">
        <v>6</v>
      </c>
      <c r="K1152" s="531">
        <v>23160</v>
      </c>
      <c r="L1152" s="531">
        <v>1</v>
      </c>
      <c r="M1152" s="531">
        <v>3860</v>
      </c>
      <c r="N1152" s="531">
        <v>3</v>
      </c>
      <c r="O1152" s="531">
        <v>11580</v>
      </c>
      <c r="P1152" s="545">
        <v>0.5</v>
      </c>
      <c r="Q1152" s="532">
        <v>3860</v>
      </c>
    </row>
    <row r="1153" spans="1:17" ht="14.4" customHeight="1" x14ac:dyDescent="0.3">
      <c r="A1153" s="526" t="s">
        <v>2401</v>
      </c>
      <c r="B1153" s="527" t="s">
        <v>1849</v>
      </c>
      <c r="C1153" s="527" t="s">
        <v>1832</v>
      </c>
      <c r="D1153" s="527" t="s">
        <v>2131</v>
      </c>
      <c r="E1153" s="527" t="s">
        <v>2132</v>
      </c>
      <c r="F1153" s="531">
        <v>1</v>
      </c>
      <c r="G1153" s="531">
        <v>5162</v>
      </c>
      <c r="H1153" s="531"/>
      <c r="I1153" s="531">
        <v>5162</v>
      </c>
      <c r="J1153" s="531"/>
      <c r="K1153" s="531"/>
      <c r="L1153" s="531"/>
      <c r="M1153" s="531"/>
      <c r="N1153" s="531">
        <v>1</v>
      </c>
      <c r="O1153" s="531">
        <v>5210</v>
      </c>
      <c r="P1153" s="545"/>
      <c r="Q1153" s="532">
        <v>5210</v>
      </c>
    </row>
    <row r="1154" spans="1:17" ht="14.4" customHeight="1" x14ac:dyDescent="0.3">
      <c r="A1154" s="526" t="s">
        <v>2401</v>
      </c>
      <c r="B1154" s="527" t="s">
        <v>1849</v>
      </c>
      <c r="C1154" s="527" t="s">
        <v>1832</v>
      </c>
      <c r="D1154" s="527" t="s">
        <v>2133</v>
      </c>
      <c r="E1154" s="527" t="s">
        <v>2134</v>
      </c>
      <c r="F1154" s="531">
        <v>2</v>
      </c>
      <c r="G1154" s="531">
        <v>15706</v>
      </c>
      <c r="H1154" s="531"/>
      <c r="I1154" s="531">
        <v>7853</v>
      </c>
      <c r="J1154" s="531"/>
      <c r="K1154" s="531"/>
      <c r="L1154" s="531"/>
      <c r="M1154" s="531"/>
      <c r="N1154" s="531"/>
      <c r="O1154" s="531"/>
      <c r="P1154" s="545"/>
      <c r="Q1154" s="532"/>
    </row>
    <row r="1155" spans="1:17" ht="14.4" customHeight="1" x14ac:dyDescent="0.3">
      <c r="A1155" s="526" t="s">
        <v>2401</v>
      </c>
      <c r="B1155" s="527" t="s">
        <v>1849</v>
      </c>
      <c r="C1155" s="527" t="s">
        <v>1832</v>
      </c>
      <c r="D1155" s="527" t="s">
        <v>1929</v>
      </c>
      <c r="E1155" s="527" t="s">
        <v>1930</v>
      </c>
      <c r="F1155" s="531">
        <v>13</v>
      </c>
      <c r="G1155" s="531">
        <v>16653</v>
      </c>
      <c r="H1155" s="531">
        <v>1.2879350348027843</v>
      </c>
      <c r="I1155" s="531">
        <v>1281</v>
      </c>
      <c r="J1155" s="531">
        <v>10</v>
      </c>
      <c r="K1155" s="531">
        <v>12930</v>
      </c>
      <c r="L1155" s="531">
        <v>1</v>
      </c>
      <c r="M1155" s="531">
        <v>1293</v>
      </c>
      <c r="N1155" s="531">
        <v>8</v>
      </c>
      <c r="O1155" s="531">
        <v>10352</v>
      </c>
      <c r="P1155" s="545">
        <v>0.80061871616395974</v>
      </c>
      <c r="Q1155" s="532">
        <v>1294</v>
      </c>
    </row>
    <row r="1156" spans="1:17" ht="14.4" customHeight="1" x14ac:dyDescent="0.3">
      <c r="A1156" s="526" t="s">
        <v>2401</v>
      </c>
      <c r="B1156" s="527" t="s">
        <v>1849</v>
      </c>
      <c r="C1156" s="527" t="s">
        <v>1832</v>
      </c>
      <c r="D1156" s="527" t="s">
        <v>1931</v>
      </c>
      <c r="E1156" s="527" t="s">
        <v>1932</v>
      </c>
      <c r="F1156" s="531">
        <v>6</v>
      </c>
      <c r="G1156" s="531">
        <v>7002</v>
      </c>
      <c r="H1156" s="531">
        <v>0.84986041995387784</v>
      </c>
      <c r="I1156" s="531">
        <v>1167</v>
      </c>
      <c r="J1156" s="531">
        <v>7</v>
      </c>
      <c r="K1156" s="531">
        <v>8239</v>
      </c>
      <c r="L1156" s="531">
        <v>1</v>
      </c>
      <c r="M1156" s="531">
        <v>1177</v>
      </c>
      <c r="N1156" s="531">
        <v>4</v>
      </c>
      <c r="O1156" s="531">
        <v>4712</v>
      </c>
      <c r="P1156" s="545">
        <v>0.57191406724117</v>
      </c>
      <c r="Q1156" s="532">
        <v>1178</v>
      </c>
    </row>
    <row r="1157" spans="1:17" ht="14.4" customHeight="1" x14ac:dyDescent="0.3">
      <c r="A1157" s="526" t="s">
        <v>2401</v>
      </c>
      <c r="B1157" s="527" t="s">
        <v>1849</v>
      </c>
      <c r="C1157" s="527" t="s">
        <v>1832</v>
      </c>
      <c r="D1157" s="527" t="s">
        <v>1933</v>
      </c>
      <c r="E1157" s="527" t="s">
        <v>1934</v>
      </c>
      <c r="F1157" s="531">
        <v>21</v>
      </c>
      <c r="G1157" s="531">
        <v>106596</v>
      </c>
      <c r="H1157" s="531">
        <v>0.86125654450261779</v>
      </c>
      <c r="I1157" s="531">
        <v>5076</v>
      </c>
      <c r="J1157" s="531">
        <v>24</v>
      </c>
      <c r="K1157" s="531">
        <v>123768</v>
      </c>
      <c r="L1157" s="531">
        <v>1</v>
      </c>
      <c r="M1157" s="531">
        <v>5157</v>
      </c>
      <c r="N1157" s="531">
        <v>16</v>
      </c>
      <c r="O1157" s="531">
        <v>82512</v>
      </c>
      <c r="P1157" s="545">
        <v>0.66666666666666663</v>
      </c>
      <c r="Q1157" s="532">
        <v>5157</v>
      </c>
    </row>
    <row r="1158" spans="1:17" ht="14.4" customHeight="1" x14ac:dyDescent="0.3">
      <c r="A1158" s="526" t="s">
        <v>2401</v>
      </c>
      <c r="B1158" s="527" t="s">
        <v>1849</v>
      </c>
      <c r="C1158" s="527" t="s">
        <v>1832</v>
      </c>
      <c r="D1158" s="527" t="s">
        <v>1935</v>
      </c>
      <c r="E1158" s="527" t="s">
        <v>1936</v>
      </c>
      <c r="F1158" s="531"/>
      <c r="G1158" s="531"/>
      <c r="H1158" s="531"/>
      <c r="I1158" s="531"/>
      <c r="J1158" s="531"/>
      <c r="K1158" s="531"/>
      <c r="L1158" s="531"/>
      <c r="M1158" s="531"/>
      <c r="N1158" s="531">
        <v>1</v>
      </c>
      <c r="O1158" s="531">
        <v>7807</v>
      </c>
      <c r="P1158" s="545"/>
      <c r="Q1158" s="532">
        <v>7807</v>
      </c>
    </row>
    <row r="1159" spans="1:17" ht="14.4" customHeight="1" x14ac:dyDescent="0.3">
      <c r="A1159" s="526" t="s">
        <v>2401</v>
      </c>
      <c r="B1159" s="527" t="s">
        <v>1849</v>
      </c>
      <c r="C1159" s="527" t="s">
        <v>1832</v>
      </c>
      <c r="D1159" s="527" t="s">
        <v>1937</v>
      </c>
      <c r="E1159" s="527" t="s">
        <v>1938</v>
      </c>
      <c r="F1159" s="531"/>
      <c r="G1159" s="531"/>
      <c r="H1159" s="531"/>
      <c r="I1159" s="531"/>
      <c r="J1159" s="531"/>
      <c r="K1159" s="531"/>
      <c r="L1159" s="531"/>
      <c r="M1159" s="531"/>
      <c r="N1159" s="531">
        <v>1</v>
      </c>
      <c r="O1159" s="531">
        <v>5620</v>
      </c>
      <c r="P1159" s="545"/>
      <c r="Q1159" s="532">
        <v>5620</v>
      </c>
    </row>
    <row r="1160" spans="1:17" ht="14.4" customHeight="1" x14ac:dyDescent="0.3">
      <c r="A1160" s="526" t="s">
        <v>2401</v>
      </c>
      <c r="B1160" s="527" t="s">
        <v>1849</v>
      </c>
      <c r="C1160" s="527" t="s">
        <v>1832</v>
      </c>
      <c r="D1160" s="527" t="s">
        <v>2137</v>
      </c>
      <c r="E1160" s="527" t="s">
        <v>2138</v>
      </c>
      <c r="F1160" s="531"/>
      <c r="G1160" s="531"/>
      <c r="H1160" s="531"/>
      <c r="I1160" s="531"/>
      <c r="J1160" s="531">
        <v>2</v>
      </c>
      <c r="K1160" s="531">
        <v>1600</v>
      </c>
      <c r="L1160" s="531">
        <v>1</v>
      </c>
      <c r="M1160" s="531">
        <v>800</v>
      </c>
      <c r="N1160" s="531"/>
      <c r="O1160" s="531"/>
      <c r="P1160" s="545"/>
      <c r="Q1160" s="532"/>
    </row>
    <row r="1161" spans="1:17" ht="14.4" customHeight="1" x14ac:dyDescent="0.3">
      <c r="A1161" s="526" t="s">
        <v>2401</v>
      </c>
      <c r="B1161" s="527" t="s">
        <v>1849</v>
      </c>
      <c r="C1161" s="527" t="s">
        <v>1832</v>
      </c>
      <c r="D1161" s="527" t="s">
        <v>1941</v>
      </c>
      <c r="E1161" s="527" t="s">
        <v>1942</v>
      </c>
      <c r="F1161" s="531">
        <v>1727</v>
      </c>
      <c r="G1161" s="531">
        <v>302225</v>
      </c>
      <c r="H1161" s="531">
        <v>1.0193945526604267</v>
      </c>
      <c r="I1161" s="531">
        <v>175</v>
      </c>
      <c r="J1161" s="531">
        <v>1675</v>
      </c>
      <c r="K1161" s="531">
        <v>296475</v>
      </c>
      <c r="L1161" s="531">
        <v>1</v>
      </c>
      <c r="M1161" s="531">
        <v>177</v>
      </c>
      <c r="N1161" s="531">
        <v>1670</v>
      </c>
      <c r="O1161" s="531">
        <v>295590</v>
      </c>
      <c r="P1161" s="545">
        <v>0.9970149253731343</v>
      </c>
      <c r="Q1161" s="532">
        <v>177</v>
      </c>
    </row>
    <row r="1162" spans="1:17" ht="14.4" customHeight="1" x14ac:dyDescent="0.3">
      <c r="A1162" s="526" t="s">
        <v>2401</v>
      </c>
      <c r="B1162" s="527" t="s">
        <v>1849</v>
      </c>
      <c r="C1162" s="527" t="s">
        <v>1832</v>
      </c>
      <c r="D1162" s="527" t="s">
        <v>1943</v>
      </c>
      <c r="E1162" s="527" t="s">
        <v>1944</v>
      </c>
      <c r="F1162" s="531">
        <v>84</v>
      </c>
      <c r="G1162" s="531">
        <v>168084</v>
      </c>
      <c r="H1162" s="531">
        <v>0.88249747983870963</v>
      </c>
      <c r="I1162" s="531">
        <v>2001</v>
      </c>
      <c r="J1162" s="531">
        <v>93</v>
      </c>
      <c r="K1162" s="531">
        <v>190464</v>
      </c>
      <c r="L1162" s="531">
        <v>1</v>
      </c>
      <c r="M1162" s="531">
        <v>2048</v>
      </c>
      <c r="N1162" s="531">
        <v>122</v>
      </c>
      <c r="O1162" s="531">
        <v>249978</v>
      </c>
      <c r="P1162" s="545">
        <v>1.312468497983871</v>
      </c>
      <c r="Q1162" s="532">
        <v>2049</v>
      </c>
    </row>
    <row r="1163" spans="1:17" ht="14.4" customHeight="1" x14ac:dyDescent="0.3">
      <c r="A1163" s="526" t="s">
        <v>2401</v>
      </c>
      <c r="B1163" s="527" t="s">
        <v>1849</v>
      </c>
      <c r="C1163" s="527" t="s">
        <v>1832</v>
      </c>
      <c r="D1163" s="527" t="s">
        <v>1949</v>
      </c>
      <c r="E1163" s="527" t="s">
        <v>1950</v>
      </c>
      <c r="F1163" s="531">
        <v>10</v>
      </c>
      <c r="G1163" s="531">
        <v>26960</v>
      </c>
      <c r="H1163" s="531">
        <v>0.70384294068504594</v>
      </c>
      <c r="I1163" s="531">
        <v>2696</v>
      </c>
      <c r="J1163" s="531">
        <v>14</v>
      </c>
      <c r="K1163" s="531">
        <v>38304</v>
      </c>
      <c r="L1163" s="531">
        <v>1</v>
      </c>
      <c r="M1163" s="531">
        <v>2736</v>
      </c>
      <c r="N1163" s="531">
        <v>8</v>
      </c>
      <c r="O1163" s="531">
        <v>21896</v>
      </c>
      <c r="P1163" s="545">
        <v>0.57163742690058483</v>
      </c>
      <c r="Q1163" s="532">
        <v>2737</v>
      </c>
    </row>
    <row r="1164" spans="1:17" ht="14.4" customHeight="1" x14ac:dyDescent="0.3">
      <c r="A1164" s="526" t="s">
        <v>2401</v>
      </c>
      <c r="B1164" s="527" t="s">
        <v>1849</v>
      </c>
      <c r="C1164" s="527" t="s">
        <v>1832</v>
      </c>
      <c r="D1164" s="527" t="s">
        <v>1951</v>
      </c>
      <c r="E1164" s="527" t="s">
        <v>1952</v>
      </c>
      <c r="F1164" s="531">
        <v>2</v>
      </c>
      <c r="G1164" s="531">
        <v>10376</v>
      </c>
      <c r="H1164" s="531">
        <v>1.9692541279180109</v>
      </c>
      <c r="I1164" s="531">
        <v>5188</v>
      </c>
      <c r="J1164" s="531">
        <v>1</v>
      </c>
      <c r="K1164" s="531">
        <v>5269</v>
      </c>
      <c r="L1164" s="531">
        <v>1</v>
      </c>
      <c r="M1164" s="531">
        <v>5269</v>
      </c>
      <c r="N1164" s="531">
        <v>2</v>
      </c>
      <c r="O1164" s="531">
        <v>10538</v>
      </c>
      <c r="P1164" s="545">
        <v>2</v>
      </c>
      <c r="Q1164" s="532">
        <v>5269</v>
      </c>
    </row>
    <row r="1165" spans="1:17" ht="14.4" customHeight="1" x14ac:dyDescent="0.3">
      <c r="A1165" s="526" t="s">
        <v>2401</v>
      </c>
      <c r="B1165" s="527" t="s">
        <v>1849</v>
      </c>
      <c r="C1165" s="527" t="s">
        <v>1832</v>
      </c>
      <c r="D1165" s="527" t="s">
        <v>1955</v>
      </c>
      <c r="E1165" s="527" t="s">
        <v>1956</v>
      </c>
      <c r="F1165" s="531"/>
      <c r="G1165" s="531"/>
      <c r="H1165" s="531"/>
      <c r="I1165" s="531"/>
      <c r="J1165" s="531"/>
      <c r="K1165" s="531"/>
      <c r="L1165" s="531"/>
      <c r="M1165" s="531"/>
      <c r="N1165" s="531">
        <v>1</v>
      </c>
      <c r="O1165" s="531">
        <v>675</v>
      </c>
      <c r="P1165" s="545"/>
      <c r="Q1165" s="532">
        <v>675</v>
      </c>
    </row>
    <row r="1166" spans="1:17" ht="14.4" customHeight="1" x14ac:dyDescent="0.3">
      <c r="A1166" s="526" t="s">
        <v>2401</v>
      </c>
      <c r="B1166" s="527" t="s">
        <v>1849</v>
      </c>
      <c r="C1166" s="527" t="s">
        <v>1832</v>
      </c>
      <c r="D1166" s="527" t="s">
        <v>1959</v>
      </c>
      <c r="E1166" s="527" t="s">
        <v>1960</v>
      </c>
      <c r="F1166" s="531">
        <v>63</v>
      </c>
      <c r="G1166" s="531">
        <v>9513</v>
      </c>
      <c r="H1166" s="531">
        <v>1.8598240469208212</v>
      </c>
      <c r="I1166" s="531">
        <v>151</v>
      </c>
      <c r="J1166" s="531">
        <v>33</v>
      </c>
      <c r="K1166" s="531">
        <v>5115</v>
      </c>
      <c r="L1166" s="531">
        <v>1</v>
      </c>
      <c r="M1166" s="531">
        <v>155</v>
      </c>
      <c r="N1166" s="531">
        <v>71</v>
      </c>
      <c r="O1166" s="531">
        <v>11005</v>
      </c>
      <c r="P1166" s="545">
        <v>2.1515151515151514</v>
      </c>
      <c r="Q1166" s="532">
        <v>155</v>
      </c>
    </row>
    <row r="1167" spans="1:17" ht="14.4" customHeight="1" x14ac:dyDescent="0.3">
      <c r="A1167" s="526" t="s">
        <v>2401</v>
      </c>
      <c r="B1167" s="527" t="s">
        <v>1849</v>
      </c>
      <c r="C1167" s="527" t="s">
        <v>1832</v>
      </c>
      <c r="D1167" s="527" t="s">
        <v>1961</v>
      </c>
      <c r="E1167" s="527" t="s">
        <v>1962</v>
      </c>
      <c r="F1167" s="531">
        <v>3</v>
      </c>
      <c r="G1167" s="531">
        <v>585</v>
      </c>
      <c r="H1167" s="531">
        <v>0.4899497487437186</v>
      </c>
      <c r="I1167" s="531">
        <v>195</v>
      </c>
      <c r="J1167" s="531">
        <v>6</v>
      </c>
      <c r="K1167" s="531">
        <v>1194</v>
      </c>
      <c r="L1167" s="531">
        <v>1</v>
      </c>
      <c r="M1167" s="531">
        <v>199</v>
      </c>
      <c r="N1167" s="531">
        <v>3</v>
      </c>
      <c r="O1167" s="531">
        <v>597</v>
      </c>
      <c r="P1167" s="545">
        <v>0.5</v>
      </c>
      <c r="Q1167" s="532">
        <v>199</v>
      </c>
    </row>
    <row r="1168" spans="1:17" ht="14.4" customHeight="1" x14ac:dyDescent="0.3">
      <c r="A1168" s="526" t="s">
        <v>2401</v>
      </c>
      <c r="B1168" s="527" t="s">
        <v>1849</v>
      </c>
      <c r="C1168" s="527" t="s">
        <v>1832</v>
      </c>
      <c r="D1168" s="527" t="s">
        <v>1963</v>
      </c>
      <c r="E1168" s="527" t="s">
        <v>1964</v>
      </c>
      <c r="F1168" s="531">
        <v>233</v>
      </c>
      <c r="G1168" s="531">
        <v>46600</v>
      </c>
      <c r="H1168" s="531">
        <v>1.2551174315880198</v>
      </c>
      <c r="I1168" s="531">
        <v>200</v>
      </c>
      <c r="J1168" s="531">
        <v>182</v>
      </c>
      <c r="K1168" s="531">
        <v>37128</v>
      </c>
      <c r="L1168" s="531">
        <v>1</v>
      </c>
      <c r="M1168" s="531">
        <v>204</v>
      </c>
      <c r="N1168" s="531">
        <v>225</v>
      </c>
      <c r="O1168" s="531">
        <v>45900</v>
      </c>
      <c r="P1168" s="545">
        <v>1.2362637362637363</v>
      </c>
      <c r="Q1168" s="532">
        <v>204</v>
      </c>
    </row>
    <row r="1169" spans="1:17" ht="14.4" customHeight="1" x14ac:dyDescent="0.3">
      <c r="A1169" s="526" t="s">
        <v>2401</v>
      </c>
      <c r="B1169" s="527" t="s">
        <v>1849</v>
      </c>
      <c r="C1169" s="527" t="s">
        <v>1832</v>
      </c>
      <c r="D1169" s="527" t="s">
        <v>1965</v>
      </c>
      <c r="E1169" s="527" t="s">
        <v>1966</v>
      </c>
      <c r="F1169" s="531">
        <v>6</v>
      </c>
      <c r="G1169" s="531">
        <v>2508</v>
      </c>
      <c r="H1169" s="531">
        <v>0.84104627766599593</v>
      </c>
      <c r="I1169" s="531">
        <v>418</v>
      </c>
      <c r="J1169" s="531">
        <v>7</v>
      </c>
      <c r="K1169" s="531">
        <v>2982</v>
      </c>
      <c r="L1169" s="531">
        <v>1</v>
      </c>
      <c r="M1169" s="531">
        <v>426</v>
      </c>
      <c r="N1169" s="531">
        <v>6</v>
      </c>
      <c r="O1169" s="531">
        <v>2556</v>
      </c>
      <c r="P1169" s="545">
        <v>0.8571428571428571</v>
      </c>
      <c r="Q1169" s="532">
        <v>426</v>
      </c>
    </row>
    <row r="1170" spans="1:17" ht="14.4" customHeight="1" x14ac:dyDescent="0.3">
      <c r="A1170" s="526" t="s">
        <v>2401</v>
      </c>
      <c r="B1170" s="527" t="s">
        <v>1849</v>
      </c>
      <c r="C1170" s="527" t="s">
        <v>1832</v>
      </c>
      <c r="D1170" s="527" t="s">
        <v>1969</v>
      </c>
      <c r="E1170" s="527" t="s">
        <v>1970</v>
      </c>
      <c r="F1170" s="531">
        <v>1</v>
      </c>
      <c r="G1170" s="531">
        <v>159</v>
      </c>
      <c r="H1170" s="531"/>
      <c r="I1170" s="531">
        <v>159</v>
      </c>
      <c r="J1170" s="531"/>
      <c r="K1170" s="531"/>
      <c r="L1170" s="531"/>
      <c r="M1170" s="531"/>
      <c r="N1170" s="531">
        <v>3</v>
      </c>
      <c r="O1170" s="531">
        <v>489</v>
      </c>
      <c r="P1170" s="545"/>
      <c r="Q1170" s="532">
        <v>163</v>
      </c>
    </row>
    <row r="1171" spans="1:17" ht="14.4" customHeight="1" x14ac:dyDescent="0.3">
      <c r="A1171" s="526" t="s">
        <v>2401</v>
      </c>
      <c r="B1171" s="527" t="s">
        <v>1849</v>
      </c>
      <c r="C1171" s="527" t="s">
        <v>1832</v>
      </c>
      <c r="D1171" s="527" t="s">
        <v>1973</v>
      </c>
      <c r="E1171" s="527" t="s">
        <v>1974</v>
      </c>
      <c r="F1171" s="531">
        <v>109</v>
      </c>
      <c r="G1171" s="531">
        <v>231407</v>
      </c>
      <c r="H1171" s="531">
        <v>0.740905452566196</v>
      </c>
      <c r="I1171" s="531">
        <v>2123</v>
      </c>
      <c r="J1171" s="531">
        <v>145</v>
      </c>
      <c r="K1171" s="531">
        <v>312330</v>
      </c>
      <c r="L1171" s="531">
        <v>1</v>
      </c>
      <c r="M1171" s="531">
        <v>2154</v>
      </c>
      <c r="N1171" s="531">
        <v>135</v>
      </c>
      <c r="O1171" s="531">
        <v>290925</v>
      </c>
      <c r="P1171" s="545">
        <v>0.93146671789453461</v>
      </c>
      <c r="Q1171" s="532">
        <v>2155</v>
      </c>
    </row>
    <row r="1172" spans="1:17" ht="14.4" customHeight="1" x14ac:dyDescent="0.3">
      <c r="A1172" s="526" t="s">
        <v>2401</v>
      </c>
      <c r="B1172" s="527" t="s">
        <v>1849</v>
      </c>
      <c r="C1172" s="527" t="s">
        <v>1832</v>
      </c>
      <c r="D1172" s="527" t="s">
        <v>2141</v>
      </c>
      <c r="E1172" s="527" t="s">
        <v>2130</v>
      </c>
      <c r="F1172" s="531">
        <v>2</v>
      </c>
      <c r="G1172" s="531">
        <v>3738</v>
      </c>
      <c r="H1172" s="531">
        <v>0.32997881355932202</v>
      </c>
      <c r="I1172" s="531">
        <v>1869</v>
      </c>
      <c r="J1172" s="531">
        <v>6</v>
      </c>
      <c r="K1172" s="531">
        <v>11328</v>
      </c>
      <c r="L1172" s="531">
        <v>1</v>
      </c>
      <c r="M1172" s="531">
        <v>1888</v>
      </c>
      <c r="N1172" s="531">
        <v>6</v>
      </c>
      <c r="O1172" s="531">
        <v>11334</v>
      </c>
      <c r="P1172" s="545">
        <v>1.0005296610169492</v>
      </c>
      <c r="Q1172" s="532">
        <v>1889</v>
      </c>
    </row>
    <row r="1173" spans="1:17" ht="14.4" customHeight="1" x14ac:dyDescent="0.3">
      <c r="A1173" s="526" t="s">
        <v>2401</v>
      </c>
      <c r="B1173" s="527" t="s">
        <v>1849</v>
      </c>
      <c r="C1173" s="527" t="s">
        <v>1832</v>
      </c>
      <c r="D1173" s="527" t="s">
        <v>1975</v>
      </c>
      <c r="E1173" s="527" t="s">
        <v>1976</v>
      </c>
      <c r="F1173" s="531">
        <v>1</v>
      </c>
      <c r="G1173" s="531">
        <v>159</v>
      </c>
      <c r="H1173" s="531">
        <v>0.97546012269938653</v>
      </c>
      <c r="I1173" s="531">
        <v>159</v>
      </c>
      <c r="J1173" s="531">
        <v>1</v>
      </c>
      <c r="K1173" s="531">
        <v>163</v>
      </c>
      <c r="L1173" s="531">
        <v>1</v>
      </c>
      <c r="M1173" s="531">
        <v>163</v>
      </c>
      <c r="N1173" s="531"/>
      <c r="O1173" s="531"/>
      <c r="P1173" s="545"/>
      <c r="Q1173" s="532"/>
    </row>
    <row r="1174" spans="1:17" ht="14.4" customHeight="1" x14ac:dyDescent="0.3">
      <c r="A1174" s="526" t="s">
        <v>2401</v>
      </c>
      <c r="B1174" s="527" t="s">
        <v>1849</v>
      </c>
      <c r="C1174" s="527" t="s">
        <v>1832</v>
      </c>
      <c r="D1174" s="527" t="s">
        <v>1981</v>
      </c>
      <c r="E1174" s="527" t="s">
        <v>1982</v>
      </c>
      <c r="F1174" s="531">
        <v>1</v>
      </c>
      <c r="G1174" s="531">
        <v>8399</v>
      </c>
      <c r="H1174" s="531">
        <v>0.16548449383299838</v>
      </c>
      <c r="I1174" s="531">
        <v>8399</v>
      </c>
      <c r="J1174" s="531">
        <v>6</v>
      </c>
      <c r="K1174" s="531">
        <v>50754</v>
      </c>
      <c r="L1174" s="531">
        <v>1</v>
      </c>
      <c r="M1174" s="531">
        <v>8459</v>
      </c>
      <c r="N1174" s="531">
        <v>4</v>
      </c>
      <c r="O1174" s="531">
        <v>33840</v>
      </c>
      <c r="P1174" s="545">
        <v>0.66674547818891117</v>
      </c>
      <c r="Q1174" s="532">
        <v>8460</v>
      </c>
    </row>
    <row r="1175" spans="1:17" ht="14.4" customHeight="1" x14ac:dyDescent="0.3">
      <c r="A1175" s="526" t="s">
        <v>2401</v>
      </c>
      <c r="B1175" s="527" t="s">
        <v>1849</v>
      </c>
      <c r="C1175" s="527" t="s">
        <v>1832</v>
      </c>
      <c r="D1175" s="527" t="s">
        <v>1985</v>
      </c>
      <c r="E1175" s="527" t="s">
        <v>1986</v>
      </c>
      <c r="F1175" s="531"/>
      <c r="G1175" s="531"/>
      <c r="H1175" s="531"/>
      <c r="I1175" s="531"/>
      <c r="J1175" s="531">
        <v>1</v>
      </c>
      <c r="K1175" s="531">
        <v>2053</v>
      </c>
      <c r="L1175" s="531">
        <v>1</v>
      </c>
      <c r="M1175" s="531">
        <v>2053</v>
      </c>
      <c r="N1175" s="531"/>
      <c r="O1175" s="531"/>
      <c r="P1175" s="545"/>
      <c r="Q1175" s="532"/>
    </row>
    <row r="1176" spans="1:17" ht="14.4" customHeight="1" x14ac:dyDescent="0.3">
      <c r="A1176" s="526" t="s">
        <v>2401</v>
      </c>
      <c r="B1176" s="527" t="s">
        <v>1849</v>
      </c>
      <c r="C1176" s="527" t="s">
        <v>1832</v>
      </c>
      <c r="D1176" s="527" t="s">
        <v>1995</v>
      </c>
      <c r="E1176" s="527" t="s">
        <v>1996</v>
      </c>
      <c r="F1176" s="531">
        <v>2</v>
      </c>
      <c r="G1176" s="531">
        <v>688</v>
      </c>
      <c r="H1176" s="531">
        <v>0.48863636363636365</v>
      </c>
      <c r="I1176" s="531">
        <v>344</v>
      </c>
      <c r="J1176" s="531">
        <v>4</v>
      </c>
      <c r="K1176" s="531">
        <v>1408</v>
      </c>
      <c r="L1176" s="531">
        <v>1</v>
      </c>
      <c r="M1176" s="531">
        <v>352</v>
      </c>
      <c r="N1176" s="531">
        <v>4</v>
      </c>
      <c r="O1176" s="531">
        <v>1408</v>
      </c>
      <c r="P1176" s="545">
        <v>1</v>
      </c>
      <c r="Q1176" s="532">
        <v>352</v>
      </c>
    </row>
    <row r="1177" spans="1:17" ht="14.4" customHeight="1" x14ac:dyDescent="0.3">
      <c r="A1177" s="526" t="s">
        <v>2401</v>
      </c>
      <c r="B1177" s="527" t="s">
        <v>1849</v>
      </c>
      <c r="C1177" s="527" t="s">
        <v>1832</v>
      </c>
      <c r="D1177" s="527" t="s">
        <v>2150</v>
      </c>
      <c r="E1177" s="527" t="s">
        <v>2151</v>
      </c>
      <c r="F1177" s="531"/>
      <c r="G1177" s="531"/>
      <c r="H1177" s="531"/>
      <c r="I1177" s="531"/>
      <c r="J1177" s="531">
        <v>2</v>
      </c>
      <c r="K1177" s="531">
        <v>0</v>
      </c>
      <c r="L1177" s="531"/>
      <c r="M1177" s="531">
        <v>0</v>
      </c>
      <c r="N1177" s="531"/>
      <c r="O1177" s="531"/>
      <c r="P1177" s="545"/>
      <c r="Q1177" s="532"/>
    </row>
    <row r="1178" spans="1:17" ht="14.4" customHeight="1" x14ac:dyDescent="0.3">
      <c r="A1178" s="526" t="s">
        <v>2402</v>
      </c>
      <c r="B1178" s="527" t="s">
        <v>1824</v>
      </c>
      <c r="C1178" s="527" t="s">
        <v>1832</v>
      </c>
      <c r="D1178" s="527" t="s">
        <v>1837</v>
      </c>
      <c r="E1178" s="527" t="s">
        <v>1838</v>
      </c>
      <c r="F1178" s="531">
        <v>1</v>
      </c>
      <c r="G1178" s="531">
        <v>123</v>
      </c>
      <c r="H1178" s="531">
        <v>0.93893129770992367</v>
      </c>
      <c r="I1178" s="531">
        <v>123</v>
      </c>
      <c r="J1178" s="531">
        <v>1</v>
      </c>
      <c r="K1178" s="531">
        <v>131</v>
      </c>
      <c r="L1178" s="531">
        <v>1</v>
      </c>
      <c r="M1178" s="531">
        <v>131</v>
      </c>
      <c r="N1178" s="531">
        <v>2</v>
      </c>
      <c r="O1178" s="531">
        <v>262</v>
      </c>
      <c r="P1178" s="545">
        <v>2</v>
      </c>
      <c r="Q1178" s="532">
        <v>131</v>
      </c>
    </row>
    <row r="1179" spans="1:17" ht="14.4" customHeight="1" x14ac:dyDescent="0.3">
      <c r="A1179" s="526" t="s">
        <v>2402</v>
      </c>
      <c r="B1179" s="527" t="s">
        <v>1824</v>
      </c>
      <c r="C1179" s="527" t="s">
        <v>1832</v>
      </c>
      <c r="D1179" s="527" t="s">
        <v>1839</v>
      </c>
      <c r="E1179" s="527" t="s">
        <v>1840</v>
      </c>
      <c r="F1179" s="531"/>
      <c r="G1179" s="531"/>
      <c r="H1179" s="531"/>
      <c r="I1179" s="531"/>
      <c r="J1179" s="531"/>
      <c r="K1179" s="531"/>
      <c r="L1179" s="531"/>
      <c r="M1179" s="531"/>
      <c r="N1179" s="531">
        <v>2</v>
      </c>
      <c r="O1179" s="531">
        <v>562</v>
      </c>
      <c r="P1179" s="545"/>
      <c r="Q1179" s="532">
        <v>281</v>
      </c>
    </row>
    <row r="1180" spans="1:17" ht="14.4" customHeight="1" x14ac:dyDescent="0.3">
      <c r="A1180" s="526" t="s">
        <v>2402</v>
      </c>
      <c r="B1180" s="527" t="s">
        <v>1824</v>
      </c>
      <c r="C1180" s="527" t="s">
        <v>1832</v>
      </c>
      <c r="D1180" s="527" t="s">
        <v>1845</v>
      </c>
      <c r="E1180" s="527" t="s">
        <v>1846</v>
      </c>
      <c r="F1180" s="531">
        <v>1</v>
      </c>
      <c r="G1180" s="531">
        <v>725</v>
      </c>
      <c r="H1180" s="531">
        <v>0.97708894878706198</v>
      </c>
      <c r="I1180" s="531">
        <v>725</v>
      </c>
      <c r="J1180" s="531">
        <v>1</v>
      </c>
      <c r="K1180" s="531">
        <v>742</v>
      </c>
      <c r="L1180" s="531">
        <v>1</v>
      </c>
      <c r="M1180" s="531">
        <v>742</v>
      </c>
      <c r="N1180" s="531">
        <v>2</v>
      </c>
      <c r="O1180" s="531">
        <v>1484</v>
      </c>
      <c r="P1180" s="545">
        <v>2</v>
      </c>
      <c r="Q1180" s="532">
        <v>742</v>
      </c>
    </row>
    <row r="1181" spans="1:17" ht="14.4" customHeight="1" x14ac:dyDescent="0.3">
      <c r="A1181" s="526" t="s">
        <v>2402</v>
      </c>
      <c r="B1181" s="527" t="s">
        <v>1849</v>
      </c>
      <c r="C1181" s="527" t="s">
        <v>1850</v>
      </c>
      <c r="D1181" s="527" t="s">
        <v>1852</v>
      </c>
      <c r="E1181" s="527" t="s">
        <v>582</v>
      </c>
      <c r="F1181" s="531">
        <v>7.75</v>
      </c>
      <c r="G1181" s="531">
        <v>13262.3</v>
      </c>
      <c r="H1181" s="531">
        <v>0.96874901845344041</v>
      </c>
      <c r="I1181" s="531">
        <v>1711.2645161290322</v>
      </c>
      <c r="J1181" s="531">
        <v>8</v>
      </c>
      <c r="K1181" s="531">
        <v>13690.130000000001</v>
      </c>
      <c r="L1181" s="531">
        <v>1</v>
      </c>
      <c r="M1181" s="531">
        <v>1711.2662500000001</v>
      </c>
      <c r="N1181" s="531">
        <v>6</v>
      </c>
      <c r="O1181" s="531">
        <v>10267.599999999999</v>
      </c>
      <c r="P1181" s="545">
        <v>0.75000018261331325</v>
      </c>
      <c r="Q1181" s="532">
        <v>1711.2666666666664</v>
      </c>
    </row>
    <row r="1182" spans="1:17" ht="14.4" customHeight="1" x14ac:dyDescent="0.3">
      <c r="A1182" s="526" t="s">
        <v>2402</v>
      </c>
      <c r="B1182" s="527" t="s">
        <v>1849</v>
      </c>
      <c r="C1182" s="527" t="s">
        <v>1850</v>
      </c>
      <c r="D1182" s="527" t="s">
        <v>1853</v>
      </c>
      <c r="E1182" s="527" t="s">
        <v>664</v>
      </c>
      <c r="F1182" s="531">
        <v>3.92</v>
      </c>
      <c r="G1182" s="531">
        <v>10016.769999999999</v>
      </c>
      <c r="H1182" s="531">
        <v>0.9962068283057729</v>
      </c>
      <c r="I1182" s="531">
        <v>2555.2984693877547</v>
      </c>
      <c r="J1182" s="531">
        <v>3.71</v>
      </c>
      <c r="K1182" s="531">
        <v>10054.91</v>
      </c>
      <c r="L1182" s="531">
        <v>1</v>
      </c>
      <c r="M1182" s="531">
        <v>2710.2183288409701</v>
      </c>
      <c r="N1182" s="531">
        <v>4.4000000000000004</v>
      </c>
      <c r="O1182" s="531">
        <v>11923.45</v>
      </c>
      <c r="P1182" s="545">
        <v>1.1858335877695574</v>
      </c>
      <c r="Q1182" s="532">
        <v>2709.875</v>
      </c>
    </row>
    <row r="1183" spans="1:17" ht="14.4" customHeight="1" x14ac:dyDescent="0.3">
      <c r="A1183" s="526" t="s">
        <v>2402</v>
      </c>
      <c r="B1183" s="527" t="s">
        <v>1849</v>
      </c>
      <c r="C1183" s="527" t="s">
        <v>1850</v>
      </c>
      <c r="D1183" s="527" t="s">
        <v>1854</v>
      </c>
      <c r="E1183" s="527" t="s">
        <v>664</v>
      </c>
      <c r="F1183" s="531">
        <v>3.0999999999999996</v>
      </c>
      <c r="G1183" s="531">
        <v>19803.57</v>
      </c>
      <c r="H1183" s="531">
        <v>0.81254215841223421</v>
      </c>
      <c r="I1183" s="531">
        <v>6388.2483870967744</v>
      </c>
      <c r="J1183" s="531">
        <v>3.6</v>
      </c>
      <c r="K1183" s="531">
        <v>24372.36</v>
      </c>
      <c r="L1183" s="531">
        <v>1</v>
      </c>
      <c r="M1183" s="531">
        <v>6770.1</v>
      </c>
      <c r="N1183" s="531">
        <v>2.8000000000000003</v>
      </c>
      <c r="O1183" s="531">
        <v>18956.280000000002</v>
      </c>
      <c r="P1183" s="545">
        <v>0.7777777777777779</v>
      </c>
      <c r="Q1183" s="532">
        <v>6770.1</v>
      </c>
    </row>
    <row r="1184" spans="1:17" ht="14.4" customHeight="1" x14ac:dyDescent="0.3">
      <c r="A1184" s="526" t="s">
        <v>2402</v>
      </c>
      <c r="B1184" s="527" t="s">
        <v>1849</v>
      </c>
      <c r="C1184" s="527" t="s">
        <v>1850</v>
      </c>
      <c r="D1184" s="527" t="s">
        <v>1997</v>
      </c>
      <c r="E1184" s="527" t="s">
        <v>610</v>
      </c>
      <c r="F1184" s="531">
        <v>0.97</v>
      </c>
      <c r="G1184" s="531">
        <v>4795.63</v>
      </c>
      <c r="H1184" s="531">
        <v>1.2125088176621248</v>
      </c>
      <c r="I1184" s="531">
        <v>4943.9484536082473</v>
      </c>
      <c r="J1184" s="531">
        <v>0.8</v>
      </c>
      <c r="K1184" s="531">
        <v>3955.13</v>
      </c>
      <c r="L1184" s="531">
        <v>1</v>
      </c>
      <c r="M1184" s="531">
        <v>4943.9124999999995</v>
      </c>
      <c r="N1184" s="531">
        <v>0.73000000000000009</v>
      </c>
      <c r="O1184" s="531">
        <v>3609.06</v>
      </c>
      <c r="P1184" s="545">
        <v>0.91250097974023603</v>
      </c>
      <c r="Q1184" s="532">
        <v>4943.9178082191775</v>
      </c>
    </row>
    <row r="1185" spans="1:17" ht="14.4" customHeight="1" x14ac:dyDescent="0.3">
      <c r="A1185" s="526" t="s">
        <v>2402</v>
      </c>
      <c r="B1185" s="527" t="s">
        <v>1849</v>
      </c>
      <c r="C1185" s="527" t="s">
        <v>1850</v>
      </c>
      <c r="D1185" s="527" t="s">
        <v>1855</v>
      </c>
      <c r="E1185" s="527" t="s">
        <v>576</v>
      </c>
      <c r="F1185" s="531">
        <v>16.100000000000001</v>
      </c>
      <c r="G1185" s="531">
        <v>15316.490000000002</v>
      </c>
      <c r="H1185" s="531">
        <v>1.6163028624192064</v>
      </c>
      <c r="I1185" s="531">
        <v>951.33478260869572</v>
      </c>
      <c r="J1185" s="531">
        <v>9.5</v>
      </c>
      <c r="K1185" s="531">
        <v>9476.2499999999982</v>
      </c>
      <c r="L1185" s="531">
        <v>1</v>
      </c>
      <c r="M1185" s="531">
        <v>997.49999999999977</v>
      </c>
      <c r="N1185" s="531">
        <v>22.7</v>
      </c>
      <c r="O1185" s="531">
        <v>22809.420000000002</v>
      </c>
      <c r="P1185" s="545">
        <v>2.4070091017016231</v>
      </c>
      <c r="Q1185" s="532">
        <v>1004.8202643171808</v>
      </c>
    </row>
    <row r="1186" spans="1:17" ht="14.4" customHeight="1" x14ac:dyDescent="0.3">
      <c r="A1186" s="526" t="s">
        <v>2402</v>
      </c>
      <c r="B1186" s="527" t="s">
        <v>1849</v>
      </c>
      <c r="C1186" s="527" t="s">
        <v>1850</v>
      </c>
      <c r="D1186" s="527" t="s">
        <v>1856</v>
      </c>
      <c r="E1186" s="527" t="s">
        <v>610</v>
      </c>
      <c r="F1186" s="531">
        <v>2.14</v>
      </c>
      <c r="G1186" s="531">
        <v>21160.080000000002</v>
      </c>
      <c r="H1186" s="531">
        <v>0.46929823102293544</v>
      </c>
      <c r="I1186" s="531">
        <v>9887.8878504672903</v>
      </c>
      <c r="J1186" s="531">
        <v>4.5600000000000005</v>
      </c>
      <c r="K1186" s="531">
        <v>45088.770000000004</v>
      </c>
      <c r="L1186" s="531">
        <v>1</v>
      </c>
      <c r="M1186" s="531">
        <v>9887.8881578947367</v>
      </c>
      <c r="N1186" s="531">
        <v>4.3</v>
      </c>
      <c r="O1186" s="531">
        <v>42478.36</v>
      </c>
      <c r="P1186" s="545">
        <v>0.94210509623571448</v>
      </c>
      <c r="Q1186" s="532">
        <v>9878.6883720930236</v>
      </c>
    </row>
    <row r="1187" spans="1:17" ht="14.4" customHeight="1" x14ac:dyDescent="0.3">
      <c r="A1187" s="526" t="s">
        <v>2402</v>
      </c>
      <c r="B1187" s="527" t="s">
        <v>1849</v>
      </c>
      <c r="C1187" s="527" t="s">
        <v>1850</v>
      </c>
      <c r="D1187" s="527" t="s">
        <v>1860</v>
      </c>
      <c r="E1187" s="527" t="s">
        <v>571</v>
      </c>
      <c r="F1187" s="531">
        <v>22.5</v>
      </c>
      <c r="G1187" s="531">
        <v>20988.449999999997</v>
      </c>
      <c r="H1187" s="531">
        <v>1.0135137092802025</v>
      </c>
      <c r="I1187" s="531">
        <v>932.81999999999982</v>
      </c>
      <c r="J1187" s="531">
        <v>22.2</v>
      </c>
      <c r="K1187" s="531">
        <v>20708.599999999999</v>
      </c>
      <c r="L1187" s="531">
        <v>1</v>
      </c>
      <c r="M1187" s="531">
        <v>932.81981981981983</v>
      </c>
      <c r="N1187" s="531">
        <v>12</v>
      </c>
      <c r="O1187" s="531">
        <v>10121.52</v>
      </c>
      <c r="P1187" s="545">
        <v>0.48875925943810788</v>
      </c>
      <c r="Q1187" s="532">
        <v>843.46</v>
      </c>
    </row>
    <row r="1188" spans="1:17" ht="14.4" customHeight="1" x14ac:dyDescent="0.3">
      <c r="A1188" s="526" t="s">
        <v>2402</v>
      </c>
      <c r="B1188" s="527" t="s">
        <v>1849</v>
      </c>
      <c r="C1188" s="527" t="s">
        <v>1850</v>
      </c>
      <c r="D1188" s="527" t="s">
        <v>1861</v>
      </c>
      <c r="E1188" s="527" t="s">
        <v>571</v>
      </c>
      <c r="F1188" s="531"/>
      <c r="G1188" s="531"/>
      <c r="H1188" s="531"/>
      <c r="I1188" s="531"/>
      <c r="J1188" s="531"/>
      <c r="K1188" s="531"/>
      <c r="L1188" s="531"/>
      <c r="M1188" s="531"/>
      <c r="N1188" s="531">
        <v>1</v>
      </c>
      <c r="O1188" s="531">
        <v>1686.92</v>
      </c>
      <c r="P1188" s="545"/>
      <c r="Q1188" s="532">
        <v>1686.92</v>
      </c>
    </row>
    <row r="1189" spans="1:17" ht="14.4" customHeight="1" x14ac:dyDescent="0.3">
      <c r="A1189" s="526" t="s">
        <v>2402</v>
      </c>
      <c r="B1189" s="527" t="s">
        <v>1849</v>
      </c>
      <c r="C1189" s="527" t="s">
        <v>1850</v>
      </c>
      <c r="D1189" s="527" t="s">
        <v>1862</v>
      </c>
      <c r="E1189" s="527" t="s">
        <v>584</v>
      </c>
      <c r="F1189" s="531"/>
      <c r="G1189" s="531"/>
      <c r="H1189" s="531"/>
      <c r="I1189" s="531"/>
      <c r="J1189" s="531"/>
      <c r="K1189" s="531"/>
      <c r="L1189" s="531"/>
      <c r="M1189" s="531"/>
      <c r="N1189" s="531">
        <v>0.3</v>
      </c>
      <c r="O1189" s="531">
        <v>1364.28</v>
      </c>
      <c r="P1189" s="545"/>
      <c r="Q1189" s="532">
        <v>4547.6000000000004</v>
      </c>
    </row>
    <row r="1190" spans="1:17" ht="14.4" customHeight="1" x14ac:dyDescent="0.3">
      <c r="A1190" s="526" t="s">
        <v>2402</v>
      </c>
      <c r="B1190" s="527" t="s">
        <v>1849</v>
      </c>
      <c r="C1190" s="527" t="s">
        <v>1850</v>
      </c>
      <c r="D1190" s="527" t="s">
        <v>1863</v>
      </c>
      <c r="E1190" s="527" t="s">
        <v>584</v>
      </c>
      <c r="F1190" s="531">
        <v>0.98</v>
      </c>
      <c r="G1190" s="531">
        <v>8676.92</v>
      </c>
      <c r="H1190" s="531">
        <v>1.884615384615385</v>
      </c>
      <c r="I1190" s="531">
        <v>8854</v>
      </c>
      <c r="J1190" s="531">
        <v>0.52</v>
      </c>
      <c r="K1190" s="531">
        <v>4604.079999999999</v>
      </c>
      <c r="L1190" s="531">
        <v>1</v>
      </c>
      <c r="M1190" s="531">
        <v>8853.9999999999982</v>
      </c>
      <c r="N1190" s="531">
        <v>0.25</v>
      </c>
      <c r="O1190" s="531">
        <v>2273.79</v>
      </c>
      <c r="P1190" s="545">
        <v>0.49386413789508443</v>
      </c>
      <c r="Q1190" s="532">
        <v>9095.16</v>
      </c>
    </row>
    <row r="1191" spans="1:17" ht="14.4" customHeight="1" x14ac:dyDescent="0.3">
      <c r="A1191" s="526" t="s">
        <v>2402</v>
      </c>
      <c r="B1191" s="527" t="s">
        <v>1849</v>
      </c>
      <c r="C1191" s="527" t="s">
        <v>1850</v>
      </c>
      <c r="D1191" s="527" t="s">
        <v>1864</v>
      </c>
      <c r="E1191" s="527" t="s">
        <v>649</v>
      </c>
      <c r="F1191" s="531">
        <v>0.30000000000000004</v>
      </c>
      <c r="G1191" s="531">
        <v>584.79</v>
      </c>
      <c r="H1191" s="531">
        <v>0.74999999999999989</v>
      </c>
      <c r="I1191" s="531">
        <v>1949.2999999999995</v>
      </c>
      <c r="J1191" s="531">
        <v>0.4</v>
      </c>
      <c r="K1191" s="531">
        <v>779.72</v>
      </c>
      <c r="L1191" s="531">
        <v>1</v>
      </c>
      <c r="M1191" s="531">
        <v>1949.3</v>
      </c>
      <c r="N1191" s="531"/>
      <c r="O1191" s="531"/>
      <c r="P1191" s="545"/>
      <c r="Q1191" s="532"/>
    </row>
    <row r="1192" spans="1:17" ht="14.4" customHeight="1" x14ac:dyDescent="0.3">
      <c r="A1192" s="526" t="s">
        <v>2402</v>
      </c>
      <c r="B1192" s="527" t="s">
        <v>1849</v>
      </c>
      <c r="C1192" s="527" t="s">
        <v>1850</v>
      </c>
      <c r="D1192" s="527" t="s">
        <v>1865</v>
      </c>
      <c r="E1192" s="527" t="s">
        <v>584</v>
      </c>
      <c r="F1192" s="531">
        <v>12.449999999999998</v>
      </c>
      <c r="G1192" s="531">
        <v>22046.47</v>
      </c>
      <c r="H1192" s="531">
        <v>0.6133007707963114</v>
      </c>
      <c r="I1192" s="531">
        <v>1770.8008032128519</v>
      </c>
      <c r="J1192" s="531">
        <v>20.300000000000004</v>
      </c>
      <c r="K1192" s="531">
        <v>35947.240000000005</v>
      </c>
      <c r="L1192" s="531">
        <v>1</v>
      </c>
      <c r="M1192" s="531">
        <v>1770.8</v>
      </c>
      <c r="N1192" s="531">
        <v>17.55</v>
      </c>
      <c r="O1192" s="531">
        <v>31924.049999999996</v>
      </c>
      <c r="P1192" s="545">
        <v>0.88808069826779445</v>
      </c>
      <c r="Q1192" s="532">
        <v>1819.0341880341878</v>
      </c>
    </row>
    <row r="1193" spans="1:17" ht="14.4" customHeight="1" x14ac:dyDescent="0.3">
      <c r="A1193" s="526" t="s">
        <v>2402</v>
      </c>
      <c r="B1193" s="527" t="s">
        <v>1849</v>
      </c>
      <c r="C1193" s="527" t="s">
        <v>1850</v>
      </c>
      <c r="D1193" s="527" t="s">
        <v>1867</v>
      </c>
      <c r="E1193" s="527" t="s">
        <v>580</v>
      </c>
      <c r="F1193" s="531">
        <v>0.05</v>
      </c>
      <c r="G1193" s="531">
        <v>45.19</v>
      </c>
      <c r="H1193" s="531">
        <v>1</v>
      </c>
      <c r="I1193" s="531">
        <v>903.8</v>
      </c>
      <c r="J1193" s="531">
        <v>0.05</v>
      </c>
      <c r="K1193" s="531">
        <v>45.19</v>
      </c>
      <c r="L1193" s="531">
        <v>1</v>
      </c>
      <c r="M1193" s="531">
        <v>903.8</v>
      </c>
      <c r="N1193" s="531">
        <v>0.1</v>
      </c>
      <c r="O1193" s="531">
        <v>90.38</v>
      </c>
      <c r="P1193" s="545">
        <v>2</v>
      </c>
      <c r="Q1193" s="532">
        <v>903.8</v>
      </c>
    </row>
    <row r="1194" spans="1:17" ht="14.4" customHeight="1" x14ac:dyDescent="0.3">
      <c r="A1194" s="526" t="s">
        <v>2402</v>
      </c>
      <c r="B1194" s="527" t="s">
        <v>1849</v>
      </c>
      <c r="C1194" s="527" t="s">
        <v>1850</v>
      </c>
      <c r="D1194" s="527" t="s">
        <v>1868</v>
      </c>
      <c r="E1194" s="527" t="s">
        <v>584</v>
      </c>
      <c r="F1194" s="531">
        <v>0.45999999999999996</v>
      </c>
      <c r="G1194" s="531">
        <v>14874.749999999998</v>
      </c>
      <c r="H1194" s="531">
        <v>0.57065258048638445</v>
      </c>
      <c r="I1194" s="531">
        <v>32336.41304347826</v>
      </c>
      <c r="J1194" s="531">
        <v>0.87000000000000011</v>
      </c>
      <c r="K1194" s="531">
        <v>26066.21</v>
      </c>
      <c r="L1194" s="531">
        <v>1</v>
      </c>
      <c r="M1194" s="531">
        <v>29961.160919540223</v>
      </c>
      <c r="N1194" s="531">
        <v>0.63000000000000012</v>
      </c>
      <c r="O1194" s="531">
        <v>19972.969999999998</v>
      </c>
      <c r="P1194" s="545">
        <v>0.76623989448408492</v>
      </c>
      <c r="Q1194" s="532">
        <v>31703.126984126975</v>
      </c>
    </row>
    <row r="1195" spans="1:17" ht="14.4" customHeight="1" x14ac:dyDescent="0.3">
      <c r="A1195" s="526" t="s">
        <v>2402</v>
      </c>
      <c r="B1195" s="527" t="s">
        <v>1849</v>
      </c>
      <c r="C1195" s="527" t="s">
        <v>1825</v>
      </c>
      <c r="D1195" s="527" t="s">
        <v>2032</v>
      </c>
      <c r="E1195" s="527" t="s">
        <v>2033</v>
      </c>
      <c r="F1195" s="531">
        <v>2</v>
      </c>
      <c r="G1195" s="531">
        <v>1944.64</v>
      </c>
      <c r="H1195" s="531">
        <v>0.39999999999999997</v>
      </c>
      <c r="I1195" s="531">
        <v>972.32</v>
      </c>
      <c r="J1195" s="531">
        <v>5</v>
      </c>
      <c r="K1195" s="531">
        <v>4861.6000000000004</v>
      </c>
      <c r="L1195" s="531">
        <v>1</v>
      </c>
      <c r="M1195" s="531">
        <v>972.32</v>
      </c>
      <c r="N1195" s="531">
        <v>3</v>
      </c>
      <c r="O1195" s="531">
        <v>2916.96</v>
      </c>
      <c r="P1195" s="545">
        <v>0.6</v>
      </c>
      <c r="Q1195" s="532">
        <v>972.32</v>
      </c>
    </row>
    <row r="1196" spans="1:17" ht="14.4" customHeight="1" x14ac:dyDescent="0.3">
      <c r="A1196" s="526" t="s">
        <v>2402</v>
      </c>
      <c r="B1196" s="527" t="s">
        <v>1849</v>
      </c>
      <c r="C1196" s="527" t="s">
        <v>1825</v>
      </c>
      <c r="D1196" s="527" t="s">
        <v>2034</v>
      </c>
      <c r="E1196" s="527" t="s">
        <v>2033</v>
      </c>
      <c r="F1196" s="531"/>
      <c r="G1196" s="531"/>
      <c r="H1196" s="531"/>
      <c r="I1196" s="531"/>
      <c r="J1196" s="531"/>
      <c r="K1196" s="531"/>
      <c r="L1196" s="531"/>
      <c r="M1196" s="531"/>
      <c r="N1196" s="531">
        <v>2</v>
      </c>
      <c r="O1196" s="531">
        <v>2816.84</v>
      </c>
      <c r="P1196" s="545"/>
      <c r="Q1196" s="532">
        <v>1408.42</v>
      </c>
    </row>
    <row r="1197" spans="1:17" ht="14.4" customHeight="1" x14ac:dyDescent="0.3">
      <c r="A1197" s="526" t="s">
        <v>2402</v>
      </c>
      <c r="B1197" s="527" t="s">
        <v>1849</v>
      </c>
      <c r="C1197" s="527" t="s">
        <v>1825</v>
      </c>
      <c r="D1197" s="527" t="s">
        <v>2035</v>
      </c>
      <c r="E1197" s="527" t="s">
        <v>2033</v>
      </c>
      <c r="F1197" s="531">
        <v>19</v>
      </c>
      <c r="G1197" s="531">
        <v>32438.89</v>
      </c>
      <c r="H1197" s="531">
        <v>0.51351351351351349</v>
      </c>
      <c r="I1197" s="531">
        <v>1707.31</v>
      </c>
      <c r="J1197" s="531">
        <v>37</v>
      </c>
      <c r="K1197" s="531">
        <v>63170.47</v>
      </c>
      <c r="L1197" s="531">
        <v>1</v>
      </c>
      <c r="M1197" s="531">
        <v>1707.31</v>
      </c>
      <c r="N1197" s="531">
        <v>27</v>
      </c>
      <c r="O1197" s="531">
        <v>46097.37</v>
      </c>
      <c r="P1197" s="545">
        <v>0.72972972972972971</v>
      </c>
      <c r="Q1197" s="532">
        <v>1707.3100000000002</v>
      </c>
    </row>
    <row r="1198" spans="1:17" ht="14.4" customHeight="1" x14ac:dyDescent="0.3">
      <c r="A1198" s="526" t="s">
        <v>2402</v>
      </c>
      <c r="B1198" s="527" t="s">
        <v>1849</v>
      </c>
      <c r="C1198" s="527" t="s">
        <v>1825</v>
      </c>
      <c r="D1198" s="527" t="s">
        <v>2036</v>
      </c>
      <c r="E1198" s="527" t="s">
        <v>2033</v>
      </c>
      <c r="F1198" s="531">
        <v>1</v>
      </c>
      <c r="G1198" s="531">
        <v>2066.3000000000002</v>
      </c>
      <c r="H1198" s="531">
        <v>0.25</v>
      </c>
      <c r="I1198" s="531">
        <v>2066.3000000000002</v>
      </c>
      <c r="J1198" s="531">
        <v>4</v>
      </c>
      <c r="K1198" s="531">
        <v>8265.2000000000007</v>
      </c>
      <c r="L1198" s="531">
        <v>1</v>
      </c>
      <c r="M1198" s="531">
        <v>2066.3000000000002</v>
      </c>
      <c r="N1198" s="531">
        <v>6</v>
      </c>
      <c r="O1198" s="531">
        <v>12397.8</v>
      </c>
      <c r="P1198" s="545">
        <v>1.4999999999999998</v>
      </c>
      <c r="Q1198" s="532">
        <v>2066.2999999999997</v>
      </c>
    </row>
    <row r="1199" spans="1:17" ht="14.4" customHeight="1" x14ac:dyDescent="0.3">
      <c r="A1199" s="526" t="s">
        <v>2402</v>
      </c>
      <c r="B1199" s="527" t="s">
        <v>1849</v>
      </c>
      <c r="C1199" s="527" t="s">
        <v>1825</v>
      </c>
      <c r="D1199" s="527" t="s">
        <v>2213</v>
      </c>
      <c r="E1199" s="527" t="s">
        <v>2116</v>
      </c>
      <c r="F1199" s="531"/>
      <c r="G1199" s="531"/>
      <c r="H1199" s="531"/>
      <c r="I1199" s="531"/>
      <c r="J1199" s="531">
        <v>7</v>
      </c>
      <c r="K1199" s="531">
        <v>13524.630000000001</v>
      </c>
      <c r="L1199" s="531">
        <v>1</v>
      </c>
      <c r="M1199" s="531">
        <v>1932.0900000000001</v>
      </c>
      <c r="N1199" s="531">
        <v>3</v>
      </c>
      <c r="O1199" s="531">
        <v>5796.2699999999995</v>
      </c>
      <c r="P1199" s="545">
        <v>0.42857142857142849</v>
      </c>
      <c r="Q1199" s="532">
        <v>1932.09</v>
      </c>
    </row>
    <row r="1200" spans="1:17" ht="14.4" customHeight="1" x14ac:dyDescent="0.3">
      <c r="A1200" s="526" t="s">
        <v>2402</v>
      </c>
      <c r="B1200" s="527" t="s">
        <v>1849</v>
      </c>
      <c r="C1200" s="527" t="s">
        <v>1825</v>
      </c>
      <c r="D1200" s="527" t="s">
        <v>2037</v>
      </c>
      <c r="E1200" s="527" t="s">
        <v>2038</v>
      </c>
      <c r="F1200" s="531"/>
      <c r="G1200" s="531"/>
      <c r="H1200" s="531"/>
      <c r="I1200" s="531"/>
      <c r="J1200" s="531">
        <v>1</v>
      </c>
      <c r="K1200" s="531">
        <v>1027.76</v>
      </c>
      <c r="L1200" s="531">
        <v>1</v>
      </c>
      <c r="M1200" s="531">
        <v>1027.76</v>
      </c>
      <c r="N1200" s="531">
        <v>1</v>
      </c>
      <c r="O1200" s="531">
        <v>1027.76</v>
      </c>
      <c r="P1200" s="545">
        <v>1</v>
      </c>
      <c r="Q1200" s="532">
        <v>1027.76</v>
      </c>
    </row>
    <row r="1201" spans="1:17" ht="14.4" customHeight="1" x14ac:dyDescent="0.3">
      <c r="A1201" s="526" t="s">
        <v>2402</v>
      </c>
      <c r="B1201" s="527" t="s">
        <v>1849</v>
      </c>
      <c r="C1201" s="527" t="s">
        <v>1825</v>
      </c>
      <c r="D1201" s="527" t="s">
        <v>2039</v>
      </c>
      <c r="E1201" s="527" t="s">
        <v>2038</v>
      </c>
      <c r="F1201" s="531">
        <v>18</v>
      </c>
      <c r="G1201" s="531">
        <v>38553.299999999996</v>
      </c>
      <c r="H1201" s="531">
        <v>0.43902439024390244</v>
      </c>
      <c r="I1201" s="531">
        <v>2141.85</v>
      </c>
      <c r="J1201" s="531">
        <v>41</v>
      </c>
      <c r="K1201" s="531">
        <v>87815.849999999991</v>
      </c>
      <c r="L1201" s="531">
        <v>1</v>
      </c>
      <c r="M1201" s="531">
        <v>2141.85</v>
      </c>
      <c r="N1201" s="531">
        <v>7</v>
      </c>
      <c r="O1201" s="531">
        <v>14992.949999999999</v>
      </c>
      <c r="P1201" s="545">
        <v>0.17073170731707318</v>
      </c>
      <c r="Q1201" s="532">
        <v>2141.85</v>
      </c>
    </row>
    <row r="1202" spans="1:17" ht="14.4" customHeight="1" x14ac:dyDescent="0.3">
      <c r="A1202" s="526" t="s">
        <v>2402</v>
      </c>
      <c r="B1202" s="527" t="s">
        <v>1849</v>
      </c>
      <c r="C1202" s="527" t="s">
        <v>1825</v>
      </c>
      <c r="D1202" s="527" t="s">
        <v>2345</v>
      </c>
      <c r="E1202" s="527" t="s">
        <v>2346</v>
      </c>
      <c r="F1202" s="531"/>
      <c r="G1202" s="531"/>
      <c r="H1202" s="531"/>
      <c r="I1202" s="531"/>
      <c r="J1202" s="531">
        <v>1</v>
      </c>
      <c r="K1202" s="531">
        <v>17350</v>
      </c>
      <c r="L1202" s="531">
        <v>1</v>
      </c>
      <c r="M1202" s="531">
        <v>17350</v>
      </c>
      <c r="N1202" s="531"/>
      <c r="O1202" s="531"/>
      <c r="P1202" s="545"/>
      <c r="Q1202" s="532"/>
    </row>
    <row r="1203" spans="1:17" ht="14.4" customHeight="1" x14ac:dyDescent="0.3">
      <c r="A1203" s="526" t="s">
        <v>2402</v>
      </c>
      <c r="B1203" s="527" t="s">
        <v>1849</v>
      </c>
      <c r="C1203" s="527" t="s">
        <v>1825</v>
      </c>
      <c r="D1203" s="527" t="s">
        <v>2040</v>
      </c>
      <c r="E1203" s="527" t="s">
        <v>2041</v>
      </c>
      <c r="F1203" s="531">
        <v>4</v>
      </c>
      <c r="G1203" s="531">
        <v>53073.289999999994</v>
      </c>
      <c r="H1203" s="531">
        <v>1.5542956463676778</v>
      </c>
      <c r="I1203" s="531">
        <v>13268.322499999998</v>
      </c>
      <c r="J1203" s="531">
        <v>4</v>
      </c>
      <c r="K1203" s="531">
        <v>34146.199999999997</v>
      </c>
      <c r="L1203" s="531">
        <v>1</v>
      </c>
      <c r="M1203" s="531">
        <v>8536.5499999999993</v>
      </c>
      <c r="N1203" s="531">
        <v>6</v>
      </c>
      <c r="O1203" s="531">
        <v>51219.3</v>
      </c>
      <c r="P1203" s="545">
        <v>1.5000000000000002</v>
      </c>
      <c r="Q1203" s="532">
        <v>8536.5500000000011</v>
      </c>
    </row>
    <row r="1204" spans="1:17" ht="14.4" customHeight="1" x14ac:dyDescent="0.3">
      <c r="A1204" s="526" t="s">
        <v>2402</v>
      </c>
      <c r="B1204" s="527" t="s">
        <v>1849</v>
      </c>
      <c r="C1204" s="527" t="s">
        <v>1825</v>
      </c>
      <c r="D1204" s="527" t="s">
        <v>2347</v>
      </c>
      <c r="E1204" s="527" t="s">
        <v>2348</v>
      </c>
      <c r="F1204" s="531">
        <v>1</v>
      </c>
      <c r="G1204" s="531">
        <v>11772</v>
      </c>
      <c r="H1204" s="531">
        <v>0.5</v>
      </c>
      <c r="I1204" s="531">
        <v>11772</v>
      </c>
      <c r="J1204" s="531">
        <v>2</v>
      </c>
      <c r="K1204" s="531">
        <v>23544</v>
      </c>
      <c r="L1204" s="531">
        <v>1</v>
      </c>
      <c r="M1204" s="531">
        <v>11772</v>
      </c>
      <c r="N1204" s="531">
        <v>14</v>
      </c>
      <c r="O1204" s="531">
        <v>164808</v>
      </c>
      <c r="P1204" s="545">
        <v>7</v>
      </c>
      <c r="Q1204" s="532">
        <v>11772</v>
      </c>
    </row>
    <row r="1205" spans="1:17" ht="14.4" customHeight="1" x14ac:dyDescent="0.3">
      <c r="A1205" s="526" t="s">
        <v>2402</v>
      </c>
      <c r="B1205" s="527" t="s">
        <v>1849</v>
      </c>
      <c r="C1205" s="527" t="s">
        <v>1825</v>
      </c>
      <c r="D1205" s="527" t="s">
        <v>2044</v>
      </c>
      <c r="E1205" s="527" t="s">
        <v>2045</v>
      </c>
      <c r="F1205" s="531">
        <v>2</v>
      </c>
      <c r="G1205" s="531">
        <v>4473</v>
      </c>
      <c r="H1205" s="531">
        <v>0.2857142857142857</v>
      </c>
      <c r="I1205" s="531">
        <v>2236.5</v>
      </c>
      <c r="J1205" s="531">
        <v>7</v>
      </c>
      <c r="K1205" s="531">
        <v>15655.5</v>
      </c>
      <c r="L1205" s="531">
        <v>1</v>
      </c>
      <c r="M1205" s="531">
        <v>2236.5</v>
      </c>
      <c r="N1205" s="531">
        <v>9</v>
      </c>
      <c r="O1205" s="531">
        <v>20128.5</v>
      </c>
      <c r="P1205" s="545">
        <v>1.2857142857142858</v>
      </c>
      <c r="Q1205" s="532">
        <v>2236.5</v>
      </c>
    </row>
    <row r="1206" spans="1:17" ht="14.4" customHeight="1" x14ac:dyDescent="0.3">
      <c r="A1206" s="526" t="s">
        <v>2402</v>
      </c>
      <c r="B1206" s="527" t="s">
        <v>1849</v>
      </c>
      <c r="C1206" s="527" t="s">
        <v>1825</v>
      </c>
      <c r="D1206" s="527" t="s">
        <v>2050</v>
      </c>
      <c r="E1206" s="527" t="s">
        <v>2051</v>
      </c>
      <c r="F1206" s="531">
        <v>15</v>
      </c>
      <c r="G1206" s="531">
        <v>16855.949999999997</v>
      </c>
      <c r="H1206" s="531">
        <v>7.4999999999999982</v>
      </c>
      <c r="I1206" s="531">
        <v>1123.7299999999998</v>
      </c>
      <c r="J1206" s="531">
        <v>2</v>
      </c>
      <c r="K1206" s="531">
        <v>2247.46</v>
      </c>
      <c r="L1206" s="531">
        <v>1</v>
      </c>
      <c r="M1206" s="531">
        <v>1123.73</v>
      </c>
      <c r="N1206" s="531"/>
      <c r="O1206" s="531"/>
      <c r="P1206" s="545"/>
      <c r="Q1206" s="532"/>
    </row>
    <row r="1207" spans="1:17" ht="14.4" customHeight="1" x14ac:dyDescent="0.3">
      <c r="A1207" s="526" t="s">
        <v>2402</v>
      </c>
      <c r="B1207" s="527" t="s">
        <v>1849</v>
      </c>
      <c r="C1207" s="527" t="s">
        <v>1825</v>
      </c>
      <c r="D1207" s="527" t="s">
        <v>2054</v>
      </c>
      <c r="E1207" s="527" t="s">
        <v>2055</v>
      </c>
      <c r="F1207" s="531"/>
      <c r="G1207" s="531"/>
      <c r="H1207" s="531"/>
      <c r="I1207" s="531"/>
      <c r="J1207" s="531">
        <v>1</v>
      </c>
      <c r="K1207" s="531">
        <v>1002.8</v>
      </c>
      <c r="L1207" s="531">
        <v>1</v>
      </c>
      <c r="M1207" s="531">
        <v>1002.8</v>
      </c>
      <c r="N1207" s="531">
        <v>17</v>
      </c>
      <c r="O1207" s="531">
        <v>17047.599999999999</v>
      </c>
      <c r="P1207" s="545">
        <v>17</v>
      </c>
      <c r="Q1207" s="532">
        <v>1002.8</v>
      </c>
    </row>
    <row r="1208" spans="1:17" ht="14.4" customHeight="1" x14ac:dyDescent="0.3">
      <c r="A1208" s="526" t="s">
        <v>2402</v>
      </c>
      <c r="B1208" s="527" t="s">
        <v>1849</v>
      </c>
      <c r="C1208" s="527" t="s">
        <v>1825</v>
      </c>
      <c r="D1208" s="527" t="s">
        <v>2056</v>
      </c>
      <c r="E1208" s="527" t="s">
        <v>2057</v>
      </c>
      <c r="F1208" s="531"/>
      <c r="G1208" s="531"/>
      <c r="H1208" s="531"/>
      <c r="I1208" s="531"/>
      <c r="J1208" s="531">
        <v>1</v>
      </c>
      <c r="K1208" s="531">
        <v>7650</v>
      </c>
      <c r="L1208" s="531">
        <v>1</v>
      </c>
      <c r="M1208" s="531">
        <v>7650</v>
      </c>
      <c r="N1208" s="531"/>
      <c r="O1208" s="531"/>
      <c r="P1208" s="545"/>
      <c r="Q1208" s="532"/>
    </row>
    <row r="1209" spans="1:17" ht="14.4" customHeight="1" x14ac:dyDescent="0.3">
      <c r="A1209" s="526" t="s">
        <v>2402</v>
      </c>
      <c r="B1209" s="527" t="s">
        <v>1849</v>
      </c>
      <c r="C1209" s="527" t="s">
        <v>1825</v>
      </c>
      <c r="D1209" s="527" t="s">
        <v>2189</v>
      </c>
      <c r="E1209" s="527" t="s">
        <v>2190</v>
      </c>
      <c r="F1209" s="531"/>
      <c r="G1209" s="531"/>
      <c r="H1209" s="531"/>
      <c r="I1209" s="531"/>
      <c r="J1209" s="531"/>
      <c r="K1209" s="531"/>
      <c r="L1209" s="531"/>
      <c r="M1209" s="531"/>
      <c r="N1209" s="531">
        <v>26</v>
      </c>
      <c r="O1209" s="531">
        <v>136739.98000000001</v>
      </c>
      <c r="P1209" s="545"/>
      <c r="Q1209" s="532">
        <v>5259.2300000000005</v>
      </c>
    </row>
    <row r="1210" spans="1:17" ht="14.4" customHeight="1" x14ac:dyDescent="0.3">
      <c r="A1210" s="526" t="s">
        <v>2402</v>
      </c>
      <c r="B1210" s="527" t="s">
        <v>1849</v>
      </c>
      <c r="C1210" s="527" t="s">
        <v>1825</v>
      </c>
      <c r="D1210" s="527" t="s">
        <v>2070</v>
      </c>
      <c r="E1210" s="527" t="s">
        <v>2071</v>
      </c>
      <c r="F1210" s="531"/>
      <c r="G1210" s="531"/>
      <c r="H1210" s="531"/>
      <c r="I1210" s="531"/>
      <c r="J1210" s="531">
        <v>3</v>
      </c>
      <c r="K1210" s="531">
        <v>2493.48</v>
      </c>
      <c r="L1210" s="531">
        <v>1</v>
      </c>
      <c r="M1210" s="531">
        <v>831.16</v>
      </c>
      <c r="N1210" s="531">
        <v>19</v>
      </c>
      <c r="O1210" s="531">
        <v>15792.039999999999</v>
      </c>
      <c r="P1210" s="545">
        <v>6.333333333333333</v>
      </c>
      <c r="Q1210" s="532">
        <v>831.16</v>
      </c>
    </row>
    <row r="1211" spans="1:17" ht="14.4" customHeight="1" x14ac:dyDescent="0.3">
      <c r="A1211" s="526" t="s">
        <v>2402</v>
      </c>
      <c r="B1211" s="527" t="s">
        <v>1849</v>
      </c>
      <c r="C1211" s="527" t="s">
        <v>1825</v>
      </c>
      <c r="D1211" s="527" t="s">
        <v>2072</v>
      </c>
      <c r="E1211" s="527" t="s">
        <v>2071</v>
      </c>
      <c r="F1211" s="531">
        <v>3</v>
      </c>
      <c r="G1211" s="531">
        <v>2664.18</v>
      </c>
      <c r="H1211" s="531">
        <v>0.75</v>
      </c>
      <c r="I1211" s="531">
        <v>888.06</v>
      </c>
      <c r="J1211" s="531">
        <v>4</v>
      </c>
      <c r="K1211" s="531">
        <v>3552.24</v>
      </c>
      <c r="L1211" s="531">
        <v>1</v>
      </c>
      <c r="M1211" s="531">
        <v>888.06</v>
      </c>
      <c r="N1211" s="531">
        <v>1</v>
      </c>
      <c r="O1211" s="531">
        <v>888.06</v>
      </c>
      <c r="P1211" s="545">
        <v>0.25</v>
      </c>
      <c r="Q1211" s="532">
        <v>888.06</v>
      </c>
    </row>
    <row r="1212" spans="1:17" ht="14.4" customHeight="1" x14ac:dyDescent="0.3">
      <c r="A1212" s="526" t="s">
        <v>2402</v>
      </c>
      <c r="B1212" s="527" t="s">
        <v>1849</v>
      </c>
      <c r="C1212" s="527" t="s">
        <v>1825</v>
      </c>
      <c r="D1212" s="527" t="s">
        <v>2349</v>
      </c>
      <c r="E1212" s="527" t="s">
        <v>2350</v>
      </c>
      <c r="F1212" s="531"/>
      <c r="G1212" s="531"/>
      <c r="H1212" s="531"/>
      <c r="I1212" s="531"/>
      <c r="J1212" s="531">
        <v>2</v>
      </c>
      <c r="K1212" s="531">
        <v>44000</v>
      </c>
      <c r="L1212" s="531">
        <v>1</v>
      </c>
      <c r="M1212" s="531">
        <v>22000</v>
      </c>
      <c r="N1212" s="531"/>
      <c r="O1212" s="531"/>
      <c r="P1212" s="545"/>
      <c r="Q1212" s="532"/>
    </row>
    <row r="1213" spans="1:17" ht="14.4" customHeight="1" x14ac:dyDescent="0.3">
      <c r="A1213" s="526" t="s">
        <v>2402</v>
      </c>
      <c r="B1213" s="527" t="s">
        <v>1849</v>
      </c>
      <c r="C1213" s="527" t="s">
        <v>1825</v>
      </c>
      <c r="D1213" s="527" t="s">
        <v>2403</v>
      </c>
      <c r="E1213" s="527" t="s">
        <v>2404</v>
      </c>
      <c r="F1213" s="531">
        <v>1</v>
      </c>
      <c r="G1213" s="531">
        <v>15571.36</v>
      </c>
      <c r="H1213" s="531"/>
      <c r="I1213" s="531">
        <v>15571.36</v>
      </c>
      <c r="J1213" s="531"/>
      <c r="K1213" s="531"/>
      <c r="L1213" s="531"/>
      <c r="M1213" s="531"/>
      <c r="N1213" s="531"/>
      <c r="O1213" s="531"/>
      <c r="P1213" s="545"/>
      <c r="Q1213" s="532"/>
    </row>
    <row r="1214" spans="1:17" ht="14.4" customHeight="1" x14ac:dyDescent="0.3">
      <c r="A1214" s="526" t="s">
        <v>2402</v>
      </c>
      <c r="B1214" s="527" t="s">
        <v>1849</v>
      </c>
      <c r="C1214" s="527" t="s">
        <v>1825</v>
      </c>
      <c r="D1214" s="527" t="s">
        <v>2283</v>
      </c>
      <c r="E1214" s="527" t="s">
        <v>2284</v>
      </c>
      <c r="F1214" s="531">
        <v>2</v>
      </c>
      <c r="G1214" s="531">
        <v>80421.820000000007</v>
      </c>
      <c r="H1214" s="531">
        <v>1</v>
      </c>
      <c r="I1214" s="531">
        <v>40210.910000000003</v>
      </c>
      <c r="J1214" s="531">
        <v>2</v>
      </c>
      <c r="K1214" s="531">
        <v>80421.820000000007</v>
      </c>
      <c r="L1214" s="531">
        <v>1</v>
      </c>
      <c r="M1214" s="531">
        <v>40210.910000000003</v>
      </c>
      <c r="N1214" s="531">
        <v>3</v>
      </c>
      <c r="O1214" s="531">
        <v>120632.73000000001</v>
      </c>
      <c r="P1214" s="545">
        <v>1.5</v>
      </c>
      <c r="Q1214" s="532">
        <v>40210.910000000003</v>
      </c>
    </row>
    <row r="1215" spans="1:17" ht="14.4" customHeight="1" x14ac:dyDescent="0.3">
      <c r="A1215" s="526" t="s">
        <v>2402</v>
      </c>
      <c r="B1215" s="527" t="s">
        <v>1849</v>
      </c>
      <c r="C1215" s="527" t="s">
        <v>1825</v>
      </c>
      <c r="D1215" s="527" t="s">
        <v>2079</v>
      </c>
      <c r="E1215" s="527" t="s">
        <v>2080</v>
      </c>
      <c r="F1215" s="531">
        <v>2</v>
      </c>
      <c r="G1215" s="531">
        <v>2292.66</v>
      </c>
      <c r="H1215" s="531">
        <v>0.4</v>
      </c>
      <c r="I1215" s="531">
        <v>1146.33</v>
      </c>
      <c r="J1215" s="531">
        <v>5</v>
      </c>
      <c r="K1215" s="531">
        <v>5731.65</v>
      </c>
      <c r="L1215" s="531">
        <v>1</v>
      </c>
      <c r="M1215" s="531">
        <v>1146.33</v>
      </c>
      <c r="N1215" s="531">
        <v>7</v>
      </c>
      <c r="O1215" s="531">
        <v>8024.3099999999995</v>
      </c>
      <c r="P1215" s="545">
        <v>1.4</v>
      </c>
      <c r="Q1215" s="532">
        <v>1146.33</v>
      </c>
    </row>
    <row r="1216" spans="1:17" ht="14.4" customHeight="1" x14ac:dyDescent="0.3">
      <c r="A1216" s="526" t="s">
        <v>2402</v>
      </c>
      <c r="B1216" s="527" t="s">
        <v>1849</v>
      </c>
      <c r="C1216" s="527" t="s">
        <v>1825</v>
      </c>
      <c r="D1216" s="527" t="s">
        <v>2351</v>
      </c>
      <c r="E1216" s="527" t="s">
        <v>2352</v>
      </c>
      <c r="F1216" s="531"/>
      <c r="G1216" s="531"/>
      <c r="H1216" s="531"/>
      <c r="I1216" s="531"/>
      <c r="J1216" s="531">
        <v>1</v>
      </c>
      <c r="K1216" s="531">
        <v>24750</v>
      </c>
      <c r="L1216" s="531">
        <v>1</v>
      </c>
      <c r="M1216" s="531">
        <v>24750</v>
      </c>
      <c r="N1216" s="531"/>
      <c r="O1216" s="531"/>
      <c r="P1216" s="545"/>
      <c r="Q1216" s="532"/>
    </row>
    <row r="1217" spans="1:17" ht="14.4" customHeight="1" x14ac:dyDescent="0.3">
      <c r="A1217" s="526" t="s">
        <v>2402</v>
      </c>
      <c r="B1217" s="527" t="s">
        <v>1849</v>
      </c>
      <c r="C1217" s="527" t="s">
        <v>1825</v>
      </c>
      <c r="D1217" s="527" t="s">
        <v>2081</v>
      </c>
      <c r="E1217" s="527" t="s">
        <v>2082</v>
      </c>
      <c r="F1217" s="531">
        <v>14</v>
      </c>
      <c r="G1217" s="531">
        <v>5027.3999999999996</v>
      </c>
      <c r="H1217" s="531">
        <v>0.7</v>
      </c>
      <c r="I1217" s="531">
        <v>359.09999999999997</v>
      </c>
      <c r="J1217" s="531">
        <v>20</v>
      </c>
      <c r="K1217" s="531">
        <v>7182</v>
      </c>
      <c r="L1217" s="531">
        <v>1</v>
      </c>
      <c r="M1217" s="531">
        <v>359.1</v>
      </c>
      <c r="N1217" s="531">
        <v>11</v>
      </c>
      <c r="O1217" s="531">
        <v>3950.1000000000004</v>
      </c>
      <c r="P1217" s="545">
        <v>0.55000000000000004</v>
      </c>
      <c r="Q1217" s="532">
        <v>359.1</v>
      </c>
    </row>
    <row r="1218" spans="1:17" ht="14.4" customHeight="1" x14ac:dyDescent="0.3">
      <c r="A1218" s="526" t="s">
        <v>2402</v>
      </c>
      <c r="B1218" s="527" t="s">
        <v>1849</v>
      </c>
      <c r="C1218" s="527" t="s">
        <v>1825</v>
      </c>
      <c r="D1218" s="527" t="s">
        <v>2193</v>
      </c>
      <c r="E1218" s="527" t="s">
        <v>2194</v>
      </c>
      <c r="F1218" s="531">
        <v>1</v>
      </c>
      <c r="G1218" s="531">
        <v>13078</v>
      </c>
      <c r="H1218" s="531">
        <v>0.5</v>
      </c>
      <c r="I1218" s="531">
        <v>13078</v>
      </c>
      <c r="J1218" s="531">
        <v>2</v>
      </c>
      <c r="K1218" s="531">
        <v>26156</v>
      </c>
      <c r="L1218" s="531">
        <v>1</v>
      </c>
      <c r="M1218" s="531">
        <v>13078</v>
      </c>
      <c r="N1218" s="531">
        <v>4</v>
      </c>
      <c r="O1218" s="531">
        <v>52312</v>
      </c>
      <c r="P1218" s="545">
        <v>2</v>
      </c>
      <c r="Q1218" s="532">
        <v>13078</v>
      </c>
    </row>
    <row r="1219" spans="1:17" ht="14.4" customHeight="1" x14ac:dyDescent="0.3">
      <c r="A1219" s="526" t="s">
        <v>2402</v>
      </c>
      <c r="B1219" s="527" t="s">
        <v>1849</v>
      </c>
      <c r="C1219" s="527" t="s">
        <v>1825</v>
      </c>
      <c r="D1219" s="527" t="s">
        <v>2355</v>
      </c>
      <c r="E1219" s="527" t="s">
        <v>2356</v>
      </c>
      <c r="F1219" s="531"/>
      <c r="G1219" s="531"/>
      <c r="H1219" s="531"/>
      <c r="I1219" s="531"/>
      <c r="J1219" s="531"/>
      <c r="K1219" s="531"/>
      <c r="L1219" s="531"/>
      <c r="M1219" s="531"/>
      <c r="N1219" s="531">
        <v>1</v>
      </c>
      <c r="O1219" s="531">
        <v>34960</v>
      </c>
      <c r="P1219" s="545"/>
      <c r="Q1219" s="532">
        <v>34960</v>
      </c>
    </row>
    <row r="1220" spans="1:17" ht="14.4" customHeight="1" x14ac:dyDescent="0.3">
      <c r="A1220" s="526" t="s">
        <v>2402</v>
      </c>
      <c r="B1220" s="527" t="s">
        <v>1849</v>
      </c>
      <c r="C1220" s="527" t="s">
        <v>1825</v>
      </c>
      <c r="D1220" s="527" t="s">
        <v>2083</v>
      </c>
      <c r="E1220" s="527" t="s">
        <v>2084</v>
      </c>
      <c r="F1220" s="531">
        <v>20</v>
      </c>
      <c r="G1220" s="531">
        <v>336633.8</v>
      </c>
      <c r="H1220" s="531">
        <v>0.51282051282051289</v>
      </c>
      <c r="I1220" s="531">
        <v>16831.689999999999</v>
      </c>
      <c r="J1220" s="531">
        <v>39</v>
      </c>
      <c r="K1220" s="531">
        <v>656435.90999999992</v>
      </c>
      <c r="L1220" s="531">
        <v>1</v>
      </c>
      <c r="M1220" s="531">
        <v>16831.689999999999</v>
      </c>
      <c r="N1220" s="531">
        <v>29</v>
      </c>
      <c r="O1220" s="531">
        <v>488119.01</v>
      </c>
      <c r="P1220" s="545">
        <v>0.74358974358974372</v>
      </c>
      <c r="Q1220" s="532">
        <v>16831.689999999999</v>
      </c>
    </row>
    <row r="1221" spans="1:17" ht="14.4" customHeight="1" x14ac:dyDescent="0.3">
      <c r="A1221" s="526" t="s">
        <v>2402</v>
      </c>
      <c r="B1221" s="527" t="s">
        <v>1849</v>
      </c>
      <c r="C1221" s="527" t="s">
        <v>1825</v>
      </c>
      <c r="D1221" s="527" t="s">
        <v>2085</v>
      </c>
      <c r="E1221" s="527" t="s">
        <v>2086</v>
      </c>
      <c r="F1221" s="531">
        <v>3</v>
      </c>
      <c r="G1221" s="531">
        <v>19761.39</v>
      </c>
      <c r="H1221" s="531">
        <v>6.6666666666666666E-2</v>
      </c>
      <c r="I1221" s="531">
        <v>6587.13</v>
      </c>
      <c r="J1221" s="531">
        <v>45</v>
      </c>
      <c r="K1221" s="531">
        <v>296420.84999999998</v>
      </c>
      <c r="L1221" s="531">
        <v>1</v>
      </c>
      <c r="M1221" s="531">
        <v>6587.1299999999992</v>
      </c>
      <c r="N1221" s="531">
        <v>31</v>
      </c>
      <c r="O1221" s="531">
        <v>204201.03000000003</v>
      </c>
      <c r="P1221" s="545">
        <v>0.68888888888888899</v>
      </c>
      <c r="Q1221" s="532">
        <v>6587.130000000001</v>
      </c>
    </row>
    <row r="1222" spans="1:17" ht="14.4" customHeight="1" x14ac:dyDescent="0.3">
      <c r="A1222" s="526" t="s">
        <v>2402</v>
      </c>
      <c r="B1222" s="527" t="s">
        <v>1849</v>
      </c>
      <c r="C1222" s="527" t="s">
        <v>1825</v>
      </c>
      <c r="D1222" s="527" t="s">
        <v>2087</v>
      </c>
      <c r="E1222" s="527" t="s">
        <v>2088</v>
      </c>
      <c r="F1222" s="531">
        <v>22</v>
      </c>
      <c r="G1222" s="531">
        <v>1780600.7999999996</v>
      </c>
      <c r="H1222" s="531">
        <v>0.57894736842105254</v>
      </c>
      <c r="I1222" s="531">
        <v>80936.39999999998</v>
      </c>
      <c r="J1222" s="531">
        <v>38</v>
      </c>
      <c r="K1222" s="531">
        <v>3075583.1999999997</v>
      </c>
      <c r="L1222" s="531">
        <v>1</v>
      </c>
      <c r="M1222" s="531">
        <v>80936.399999999994</v>
      </c>
      <c r="N1222" s="531">
        <v>35</v>
      </c>
      <c r="O1222" s="531">
        <v>2832773.9999999995</v>
      </c>
      <c r="P1222" s="545">
        <v>0.92105263157894735</v>
      </c>
      <c r="Q1222" s="532">
        <v>80936.39999999998</v>
      </c>
    </row>
    <row r="1223" spans="1:17" ht="14.4" customHeight="1" x14ac:dyDescent="0.3">
      <c r="A1223" s="526" t="s">
        <v>2402</v>
      </c>
      <c r="B1223" s="527" t="s">
        <v>1849</v>
      </c>
      <c r="C1223" s="527" t="s">
        <v>1825</v>
      </c>
      <c r="D1223" s="527" t="s">
        <v>2357</v>
      </c>
      <c r="E1223" s="527" t="s">
        <v>2358</v>
      </c>
      <c r="F1223" s="531">
        <v>1</v>
      </c>
      <c r="G1223" s="531">
        <v>13065.54</v>
      </c>
      <c r="H1223" s="531">
        <v>0.5</v>
      </c>
      <c r="I1223" s="531">
        <v>13065.54</v>
      </c>
      <c r="J1223" s="531">
        <v>2</v>
      </c>
      <c r="K1223" s="531">
        <v>26131.08</v>
      </c>
      <c r="L1223" s="531">
        <v>1</v>
      </c>
      <c r="M1223" s="531">
        <v>13065.54</v>
      </c>
      <c r="N1223" s="531">
        <v>7</v>
      </c>
      <c r="O1223" s="531">
        <v>91458.78</v>
      </c>
      <c r="P1223" s="545">
        <v>3.4999999999999996</v>
      </c>
      <c r="Q1223" s="532">
        <v>13065.539999999999</v>
      </c>
    </row>
    <row r="1224" spans="1:17" ht="14.4" customHeight="1" x14ac:dyDescent="0.3">
      <c r="A1224" s="526" t="s">
        <v>2402</v>
      </c>
      <c r="B1224" s="527" t="s">
        <v>1849</v>
      </c>
      <c r="C1224" s="527" t="s">
        <v>1825</v>
      </c>
      <c r="D1224" s="527" t="s">
        <v>2095</v>
      </c>
      <c r="E1224" s="527" t="s">
        <v>2096</v>
      </c>
      <c r="F1224" s="531">
        <v>21</v>
      </c>
      <c r="G1224" s="531">
        <v>91560</v>
      </c>
      <c r="H1224" s="531">
        <v>0.53846153846153844</v>
      </c>
      <c r="I1224" s="531">
        <v>4360</v>
      </c>
      <c r="J1224" s="531">
        <v>39</v>
      </c>
      <c r="K1224" s="531">
        <v>170040</v>
      </c>
      <c r="L1224" s="531">
        <v>1</v>
      </c>
      <c r="M1224" s="531">
        <v>4360</v>
      </c>
      <c r="N1224" s="531">
        <v>8</v>
      </c>
      <c r="O1224" s="531">
        <v>34880</v>
      </c>
      <c r="P1224" s="545">
        <v>0.20512820512820512</v>
      </c>
      <c r="Q1224" s="532">
        <v>4360</v>
      </c>
    </row>
    <row r="1225" spans="1:17" ht="14.4" customHeight="1" x14ac:dyDescent="0.3">
      <c r="A1225" s="526" t="s">
        <v>2402</v>
      </c>
      <c r="B1225" s="527" t="s">
        <v>1849</v>
      </c>
      <c r="C1225" s="527" t="s">
        <v>1825</v>
      </c>
      <c r="D1225" s="527" t="s">
        <v>2099</v>
      </c>
      <c r="E1225" s="527" t="s">
        <v>2100</v>
      </c>
      <c r="F1225" s="531">
        <v>4</v>
      </c>
      <c r="G1225" s="531">
        <v>1523.44</v>
      </c>
      <c r="H1225" s="531">
        <v>0.5714285714285714</v>
      </c>
      <c r="I1225" s="531">
        <v>380.86</v>
      </c>
      <c r="J1225" s="531">
        <v>7</v>
      </c>
      <c r="K1225" s="531">
        <v>2666.0200000000004</v>
      </c>
      <c r="L1225" s="531">
        <v>1</v>
      </c>
      <c r="M1225" s="531">
        <v>380.86000000000007</v>
      </c>
      <c r="N1225" s="531">
        <v>10</v>
      </c>
      <c r="O1225" s="531">
        <v>3808.6000000000004</v>
      </c>
      <c r="P1225" s="545">
        <v>1.4285714285714284</v>
      </c>
      <c r="Q1225" s="532">
        <v>380.86</v>
      </c>
    </row>
    <row r="1226" spans="1:17" ht="14.4" customHeight="1" x14ac:dyDescent="0.3">
      <c r="A1226" s="526" t="s">
        <v>2402</v>
      </c>
      <c r="B1226" s="527" t="s">
        <v>1849</v>
      </c>
      <c r="C1226" s="527" t="s">
        <v>1825</v>
      </c>
      <c r="D1226" s="527" t="s">
        <v>2363</v>
      </c>
      <c r="E1226" s="527" t="s">
        <v>2364</v>
      </c>
      <c r="F1226" s="531"/>
      <c r="G1226" s="531"/>
      <c r="H1226" s="531"/>
      <c r="I1226" s="531"/>
      <c r="J1226" s="531"/>
      <c r="K1226" s="531"/>
      <c r="L1226" s="531"/>
      <c r="M1226" s="531"/>
      <c r="N1226" s="531">
        <v>5</v>
      </c>
      <c r="O1226" s="531">
        <v>106840</v>
      </c>
      <c r="P1226" s="545"/>
      <c r="Q1226" s="532">
        <v>21368</v>
      </c>
    </row>
    <row r="1227" spans="1:17" ht="14.4" customHeight="1" x14ac:dyDescent="0.3">
      <c r="A1227" s="526" t="s">
        <v>2402</v>
      </c>
      <c r="B1227" s="527" t="s">
        <v>1849</v>
      </c>
      <c r="C1227" s="527" t="s">
        <v>1825</v>
      </c>
      <c r="D1227" s="527" t="s">
        <v>2253</v>
      </c>
      <c r="E1227" s="527" t="s">
        <v>2254</v>
      </c>
      <c r="F1227" s="531"/>
      <c r="G1227" s="531"/>
      <c r="H1227" s="531"/>
      <c r="I1227" s="531"/>
      <c r="J1227" s="531"/>
      <c r="K1227" s="531"/>
      <c r="L1227" s="531"/>
      <c r="M1227" s="531"/>
      <c r="N1227" s="531">
        <v>19</v>
      </c>
      <c r="O1227" s="531">
        <v>209294.5</v>
      </c>
      <c r="P1227" s="545"/>
      <c r="Q1227" s="532">
        <v>11015.5</v>
      </c>
    </row>
    <row r="1228" spans="1:17" ht="14.4" customHeight="1" x14ac:dyDescent="0.3">
      <c r="A1228" s="526" t="s">
        <v>2402</v>
      </c>
      <c r="B1228" s="527" t="s">
        <v>1849</v>
      </c>
      <c r="C1228" s="527" t="s">
        <v>1825</v>
      </c>
      <c r="D1228" s="527" t="s">
        <v>2315</v>
      </c>
      <c r="E1228" s="527" t="s">
        <v>2316</v>
      </c>
      <c r="F1228" s="531">
        <v>2</v>
      </c>
      <c r="G1228" s="531">
        <v>60270</v>
      </c>
      <c r="H1228" s="531">
        <v>0.66666666666666663</v>
      </c>
      <c r="I1228" s="531">
        <v>30135</v>
      </c>
      <c r="J1228" s="531">
        <v>3</v>
      </c>
      <c r="K1228" s="531">
        <v>90405</v>
      </c>
      <c r="L1228" s="531">
        <v>1</v>
      </c>
      <c r="M1228" s="531">
        <v>30135</v>
      </c>
      <c r="N1228" s="531">
        <v>2</v>
      </c>
      <c r="O1228" s="531">
        <v>60270</v>
      </c>
      <c r="P1228" s="545">
        <v>0.66666666666666663</v>
      </c>
      <c r="Q1228" s="532">
        <v>30135</v>
      </c>
    </row>
    <row r="1229" spans="1:17" ht="14.4" customHeight="1" x14ac:dyDescent="0.3">
      <c r="A1229" s="526" t="s">
        <v>2402</v>
      </c>
      <c r="B1229" s="527" t="s">
        <v>1849</v>
      </c>
      <c r="C1229" s="527" t="s">
        <v>1825</v>
      </c>
      <c r="D1229" s="527" t="s">
        <v>2111</v>
      </c>
      <c r="E1229" s="527" t="s">
        <v>2112</v>
      </c>
      <c r="F1229" s="531">
        <v>4</v>
      </c>
      <c r="G1229" s="531">
        <v>9974.36</v>
      </c>
      <c r="H1229" s="531">
        <v>0.10810810810810811</v>
      </c>
      <c r="I1229" s="531">
        <v>2493.59</v>
      </c>
      <c r="J1229" s="531">
        <v>37</v>
      </c>
      <c r="K1229" s="531">
        <v>92262.83</v>
      </c>
      <c r="L1229" s="531">
        <v>1</v>
      </c>
      <c r="M1229" s="531">
        <v>2493.59</v>
      </c>
      <c r="N1229" s="531"/>
      <c r="O1229" s="531"/>
      <c r="P1229" s="545"/>
      <c r="Q1229" s="532"/>
    </row>
    <row r="1230" spans="1:17" ht="14.4" customHeight="1" x14ac:dyDescent="0.3">
      <c r="A1230" s="526" t="s">
        <v>2402</v>
      </c>
      <c r="B1230" s="527" t="s">
        <v>1849</v>
      </c>
      <c r="C1230" s="527" t="s">
        <v>1825</v>
      </c>
      <c r="D1230" s="527" t="s">
        <v>2008</v>
      </c>
      <c r="E1230" s="527" t="s">
        <v>2009</v>
      </c>
      <c r="F1230" s="531">
        <v>0.25</v>
      </c>
      <c r="G1230" s="531">
        <v>149.81</v>
      </c>
      <c r="H1230" s="531"/>
      <c r="I1230" s="531">
        <v>599.24</v>
      </c>
      <c r="J1230" s="531"/>
      <c r="K1230" s="531"/>
      <c r="L1230" s="531"/>
      <c r="M1230" s="531"/>
      <c r="N1230" s="531"/>
      <c r="O1230" s="531"/>
      <c r="P1230" s="545"/>
      <c r="Q1230" s="532"/>
    </row>
    <row r="1231" spans="1:17" ht="14.4" customHeight="1" x14ac:dyDescent="0.3">
      <c r="A1231" s="526" t="s">
        <v>2402</v>
      </c>
      <c r="B1231" s="527" t="s">
        <v>1849</v>
      </c>
      <c r="C1231" s="527" t="s">
        <v>1825</v>
      </c>
      <c r="D1231" s="527" t="s">
        <v>2197</v>
      </c>
      <c r="E1231" s="527" t="s">
        <v>2041</v>
      </c>
      <c r="F1231" s="531"/>
      <c r="G1231" s="531"/>
      <c r="H1231" s="531"/>
      <c r="I1231" s="531"/>
      <c r="J1231" s="531">
        <v>5</v>
      </c>
      <c r="K1231" s="531">
        <v>42682.75</v>
      </c>
      <c r="L1231" s="531">
        <v>1</v>
      </c>
      <c r="M1231" s="531">
        <v>8536.5499999999993</v>
      </c>
      <c r="N1231" s="531">
        <v>7</v>
      </c>
      <c r="O1231" s="531">
        <v>59755.849999999991</v>
      </c>
      <c r="P1231" s="545">
        <v>1.3999999999999997</v>
      </c>
      <c r="Q1231" s="532">
        <v>8536.5499999999993</v>
      </c>
    </row>
    <row r="1232" spans="1:17" ht="14.4" customHeight="1" x14ac:dyDescent="0.3">
      <c r="A1232" s="526" t="s">
        <v>2402</v>
      </c>
      <c r="B1232" s="527" t="s">
        <v>1849</v>
      </c>
      <c r="C1232" s="527" t="s">
        <v>1825</v>
      </c>
      <c r="D1232" s="527" t="s">
        <v>2367</v>
      </c>
      <c r="E1232" s="527" t="s">
        <v>2368</v>
      </c>
      <c r="F1232" s="531"/>
      <c r="G1232" s="531"/>
      <c r="H1232" s="531"/>
      <c r="I1232" s="531"/>
      <c r="J1232" s="531">
        <v>4</v>
      </c>
      <c r="K1232" s="531">
        <v>128800</v>
      </c>
      <c r="L1232" s="531">
        <v>1</v>
      </c>
      <c r="M1232" s="531">
        <v>32200</v>
      </c>
      <c r="N1232" s="531">
        <v>5</v>
      </c>
      <c r="O1232" s="531">
        <v>161000</v>
      </c>
      <c r="P1232" s="545">
        <v>1.25</v>
      </c>
      <c r="Q1232" s="532">
        <v>32200</v>
      </c>
    </row>
    <row r="1233" spans="1:17" ht="14.4" customHeight="1" x14ac:dyDescent="0.3">
      <c r="A1233" s="526" t="s">
        <v>2402</v>
      </c>
      <c r="B1233" s="527" t="s">
        <v>1849</v>
      </c>
      <c r="C1233" s="527" t="s">
        <v>1825</v>
      </c>
      <c r="D1233" s="527" t="s">
        <v>2371</v>
      </c>
      <c r="E1233" s="527" t="s">
        <v>2372</v>
      </c>
      <c r="F1233" s="531"/>
      <c r="G1233" s="531"/>
      <c r="H1233" s="531"/>
      <c r="I1233" s="531"/>
      <c r="J1233" s="531"/>
      <c r="K1233" s="531"/>
      <c r="L1233" s="531"/>
      <c r="M1233" s="531"/>
      <c r="N1233" s="531">
        <v>1</v>
      </c>
      <c r="O1233" s="531">
        <v>8276.4</v>
      </c>
      <c r="P1233" s="545"/>
      <c r="Q1233" s="532">
        <v>8276.4</v>
      </c>
    </row>
    <row r="1234" spans="1:17" ht="14.4" customHeight="1" x14ac:dyDescent="0.3">
      <c r="A1234" s="526" t="s">
        <v>2402</v>
      </c>
      <c r="B1234" s="527" t="s">
        <v>1849</v>
      </c>
      <c r="C1234" s="527" t="s">
        <v>1825</v>
      </c>
      <c r="D1234" s="527" t="s">
        <v>2405</v>
      </c>
      <c r="E1234" s="527" t="s">
        <v>2406</v>
      </c>
      <c r="F1234" s="531"/>
      <c r="G1234" s="531"/>
      <c r="H1234" s="531"/>
      <c r="I1234" s="531"/>
      <c r="J1234" s="531"/>
      <c r="K1234" s="531"/>
      <c r="L1234" s="531"/>
      <c r="M1234" s="531"/>
      <c r="N1234" s="531">
        <v>2</v>
      </c>
      <c r="O1234" s="531">
        <v>22020</v>
      </c>
      <c r="P1234" s="545"/>
      <c r="Q1234" s="532">
        <v>11010</v>
      </c>
    </row>
    <row r="1235" spans="1:17" ht="14.4" customHeight="1" x14ac:dyDescent="0.3">
      <c r="A1235" s="526" t="s">
        <v>2402</v>
      </c>
      <c r="B1235" s="527" t="s">
        <v>1849</v>
      </c>
      <c r="C1235" s="527" t="s">
        <v>1832</v>
      </c>
      <c r="D1235" s="527" t="s">
        <v>1889</v>
      </c>
      <c r="E1235" s="527" t="s">
        <v>1890</v>
      </c>
      <c r="F1235" s="531"/>
      <c r="G1235" s="531"/>
      <c r="H1235" s="531"/>
      <c r="I1235" s="531"/>
      <c r="J1235" s="531">
        <v>7</v>
      </c>
      <c r="K1235" s="531">
        <v>259</v>
      </c>
      <c r="L1235" s="531">
        <v>1</v>
      </c>
      <c r="M1235" s="531">
        <v>37</v>
      </c>
      <c r="N1235" s="531">
        <v>4</v>
      </c>
      <c r="O1235" s="531">
        <v>148</v>
      </c>
      <c r="P1235" s="545">
        <v>0.5714285714285714</v>
      </c>
      <c r="Q1235" s="532">
        <v>37</v>
      </c>
    </row>
    <row r="1236" spans="1:17" ht="14.4" customHeight="1" x14ac:dyDescent="0.3">
      <c r="A1236" s="526" t="s">
        <v>2402</v>
      </c>
      <c r="B1236" s="527" t="s">
        <v>1849</v>
      </c>
      <c r="C1236" s="527" t="s">
        <v>1832</v>
      </c>
      <c r="D1236" s="527" t="s">
        <v>1891</v>
      </c>
      <c r="E1236" s="527" t="s">
        <v>1892</v>
      </c>
      <c r="F1236" s="531">
        <v>1</v>
      </c>
      <c r="G1236" s="531">
        <v>207</v>
      </c>
      <c r="H1236" s="531">
        <v>0.1619718309859155</v>
      </c>
      <c r="I1236" s="531">
        <v>207</v>
      </c>
      <c r="J1236" s="531">
        <v>6</v>
      </c>
      <c r="K1236" s="531">
        <v>1278</v>
      </c>
      <c r="L1236" s="531">
        <v>1</v>
      </c>
      <c r="M1236" s="531">
        <v>213</v>
      </c>
      <c r="N1236" s="531">
        <v>6</v>
      </c>
      <c r="O1236" s="531">
        <v>1278</v>
      </c>
      <c r="P1236" s="545">
        <v>1</v>
      </c>
      <c r="Q1236" s="532">
        <v>213</v>
      </c>
    </row>
    <row r="1237" spans="1:17" ht="14.4" customHeight="1" x14ac:dyDescent="0.3">
      <c r="A1237" s="526" t="s">
        <v>2402</v>
      </c>
      <c r="B1237" s="527" t="s">
        <v>1849</v>
      </c>
      <c r="C1237" s="527" t="s">
        <v>1832</v>
      </c>
      <c r="D1237" s="527" t="s">
        <v>1893</v>
      </c>
      <c r="E1237" s="527" t="s">
        <v>1894</v>
      </c>
      <c r="F1237" s="531">
        <v>23</v>
      </c>
      <c r="G1237" s="531">
        <v>3473</v>
      </c>
      <c r="H1237" s="531">
        <v>1.0184750733137831</v>
      </c>
      <c r="I1237" s="531">
        <v>151</v>
      </c>
      <c r="J1237" s="531">
        <v>22</v>
      </c>
      <c r="K1237" s="531">
        <v>3410</v>
      </c>
      <c r="L1237" s="531">
        <v>1</v>
      </c>
      <c r="M1237" s="531">
        <v>155</v>
      </c>
      <c r="N1237" s="531">
        <v>30</v>
      </c>
      <c r="O1237" s="531">
        <v>4650</v>
      </c>
      <c r="P1237" s="545">
        <v>1.3636363636363635</v>
      </c>
      <c r="Q1237" s="532">
        <v>155</v>
      </c>
    </row>
    <row r="1238" spans="1:17" ht="14.4" customHeight="1" x14ac:dyDescent="0.3">
      <c r="A1238" s="526" t="s">
        <v>2402</v>
      </c>
      <c r="B1238" s="527" t="s">
        <v>1849</v>
      </c>
      <c r="C1238" s="527" t="s">
        <v>1832</v>
      </c>
      <c r="D1238" s="527" t="s">
        <v>1895</v>
      </c>
      <c r="E1238" s="527" t="s">
        <v>1896</v>
      </c>
      <c r="F1238" s="531">
        <v>65</v>
      </c>
      <c r="G1238" s="531">
        <v>11895</v>
      </c>
      <c r="H1238" s="531">
        <v>0.94939739803655521</v>
      </c>
      <c r="I1238" s="531">
        <v>183</v>
      </c>
      <c r="J1238" s="531">
        <v>67</v>
      </c>
      <c r="K1238" s="531">
        <v>12529</v>
      </c>
      <c r="L1238" s="531">
        <v>1</v>
      </c>
      <c r="M1238" s="531">
        <v>187</v>
      </c>
      <c r="N1238" s="531">
        <v>77</v>
      </c>
      <c r="O1238" s="531">
        <v>14399</v>
      </c>
      <c r="P1238" s="545">
        <v>1.1492537313432836</v>
      </c>
      <c r="Q1238" s="532">
        <v>187</v>
      </c>
    </row>
    <row r="1239" spans="1:17" ht="14.4" customHeight="1" x14ac:dyDescent="0.3">
      <c r="A1239" s="526" t="s">
        <v>2402</v>
      </c>
      <c r="B1239" s="527" t="s">
        <v>1849</v>
      </c>
      <c r="C1239" s="527" t="s">
        <v>1832</v>
      </c>
      <c r="D1239" s="527" t="s">
        <v>1897</v>
      </c>
      <c r="E1239" s="527" t="s">
        <v>1898</v>
      </c>
      <c r="F1239" s="531">
        <v>31</v>
      </c>
      <c r="G1239" s="531">
        <v>3875</v>
      </c>
      <c r="H1239" s="531">
        <v>0.89039522058823528</v>
      </c>
      <c r="I1239" s="531">
        <v>125</v>
      </c>
      <c r="J1239" s="531">
        <v>34</v>
      </c>
      <c r="K1239" s="531">
        <v>4352</v>
      </c>
      <c r="L1239" s="531">
        <v>1</v>
      </c>
      <c r="M1239" s="531">
        <v>128</v>
      </c>
      <c r="N1239" s="531">
        <v>40</v>
      </c>
      <c r="O1239" s="531">
        <v>5120</v>
      </c>
      <c r="P1239" s="545">
        <v>1.1764705882352942</v>
      </c>
      <c r="Q1239" s="532">
        <v>128</v>
      </c>
    </row>
    <row r="1240" spans="1:17" ht="14.4" customHeight="1" x14ac:dyDescent="0.3">
      <c r="A1240" s="526" t="s">
        <v>2402</v>
      </c>
      <c r="B1240" s="527" t="s">
        <v>1849</v>
      </c>
      <c r="C1240" s="527" t="s">
        <v>1832</v>
      </c>
      <c r="D1240" s="527" t="s">
        <v>1899</v>
      </c>
      <c r="E1240" s="527" t="s">
        <v>1900</v>
      </c>
      <c r="F1240" s="531">
        <v>19</v>
      </c>
      <c r="G1240" s="531">
        <v>4161</v>
      </c>
      <c r="H1240" s="531">
        <v>0.84814512841418666</v>
      </c>
      <c r="I1240" s="531">
        <v>219</v>
      </c>
      <c r="J1240" s="531">
        <v>22</v>
      </c>
      <c r="K1240" s="531">
        <v>4906</v>
      </c>
      <c r="L1240" s="531">
        <v>1</v>
      </c>
      <c r="M1240" s="531">
        <v>223</v>
      </c>
      <c r="N1240" s="531">
        <v>49</v>
      </c>
      <c r="O1240" s="531">
        <v>10927</v>
      </c>
      <c r="P1240" s="545">
        <v>2.2272727272727271</v>
      </c>
      <c r="Q1240" s="532">
        <v>223</v>
      </c>
    </row>
    <row r="1241" spans="1:17" ht="14.4" customHeight="1" x14ac:dyDescent="0.3">
      <c r="A1241" s="526" t="s">
        <v>2402</v>
      </c>
      <c r="B1241" s="527" t="s">
        <v>1849</v>
      </c>
      <c r="C1241" s="527" t="s">
        <v>1832</v>
      </c>
      <c r="D1241" s="527" t="s">
        <v>1901</v>
      </c>
      <c r="E1241" s="527" t="s">
        <v>1902</v>
      </c>
      <c r="F1241" s="531">
        <v>3</v>
      </c>
      <c r="G1241" s="531">
        <v>657</v>
      </c>
      <c r="H1241" s="531">
        <v>2.9461883408071747</v>
      </c>
      <c r="I1241" s="531">
        <v>219</v>
      </c>
      <c r="J1241" s="531">
        <v>1</v>
      </c>
      <c r="K1241" s="531">
        <v>223</v>
      </c>
      <c r="L1241" s="531">
        <v>1</v>
      </c>
      <c r="M1241" s="531">
        <v>223</v>
      </c>
      <c r="N1241" s="531">
        <v>3</v>
      </c>
      <c r="O1241" s="531">
        <v>669</v>
      </c>
      <c r="P1241" s="545">
        <v>3</v>
      </c>
      <c r="Q1241" s="532">
        <v>223</v>
      </c>
    </row>
    <row r="1242" spans="1:17" ht="14.4" customHeight="1" x14ac:dyDescent="0.3">
      <c r="A1242" s="526" t="s">
        <v>2402</v>
      </c>
      <c r="B1242" s="527" t="s">
        <v>1849</v>
      </c>
      <c r="C1242" s="527" t="s">
        <v>1832</v>
      </c>
      <c r="D1242" s="527" t="s">
        <v>1905</v>
      </c>
      <c r="E1242" s="527" t="s">
        <v>1906</v>
      </c>
      <c r="F1242" s="531">
        <v>22</v>
      </c>
      <c r="G1242" s="531">
        <v>4862</v>
      </c>
      <c r="H1242" s="531">
        <v>2.4009876543209878</v>
      </c>
      <c r="I1242" s="531">
        <v>221</v>
      </c>
      <c r="J1242" s="531">
        <v>9</v>
      </c>
      <c r="K1242" s="531">
        <v>2025</v>
      </c>
      <c r="L1242" s="531">
        <v>1</v>
      </c>
      <c r="M1242" s="531">
        <v>225</v>
      </c>
      <c r="N1242" s="531">
        <v>18</v>
      </c>
      <c r="O1242" s="531">
        <v>4050</v>
      </c>
      <c r="P1242" s="545">
        <v>2</v>
      </c>
      <c r="Q1242" s="532">
        <v>225</v>
      </c>
    </row>
    <row r="1243" spans="1:17" ht="14.4" customHeight="1" x14ac:dyDescent="0.3">
      <c r="A1243" s="526" t="s">
        <v>2402</v>
      </c>
      <c r="B1243" s="527" t="s">
        <v>1849</v>
      </c>
      <c r="C1243" s="527" t="s">
        <v>1832</v>
      </c>
      <c r="D1243" s="527" t="s">
        <v>2339</v>
      </c>
      <c r="E1243" s="527" t="s">
        <v>2340</v>
      </c>
      <c r="F1243" s="531">
        <v>2</v>
      </c>
      <c r="G1243" s="531">
        <v>27448</v>
      </c>
      <c r="H1243" s="531"/>
      <c r="I1243" s="531">
        <v>13724</v>
      </c>
      <c r="J1243" s="531"/>
      <c r="K1243" s="531"/>
      <c r="L1243" s="531"/>
      <c r="M1243" s="531"/>
      <c r="N1243" s="531">
        <v>1</v>
      </c>
      <c r="O1243" s="531">
        <v>13845</v>
      </c>
      <c r="P1243" s="545"/>
      <c r="Q1243" s="532">
        <v>13845</v>
      </c>
    </row>
    <row r="1244" spans="1:17" ht="14.4" customHeight="1" x14ac:dyDescent="0.3">
      <c r="A1244" s="526" t="s">
        <v>2402</v>
      </c>
      <c r="B1244" s="527" t="s">
        <v>1849</v>
      </c>
      <c r="C1244" s="527" t="s">
        <v>1832</v>
      </c>
      <c r="D1244" s="527" t="s">
        <v>2121</v>
      </c>
      <c r="E1244" s="527" t="s">
        <v>2122</v>
      </c>
      <c r="F1244" s="531">
        <v>2</v>
      </c>
      <c r="G1244" s="531">
        <v>8278</v>
      </c>
      <c r="H1244" s="531">
        <v>6.4128784357472657E-2</v>
      </c>
      <c r="I1244" s="531">
        <v>4139</v>
      </c>
      <c r="J1244" s="531">
        <v>31</v>
      </c>
      <c r="K1244" s="531">
        <v>129084</v>
      </c>
      <c r="L1244" s="531">
        <v>1</v>
      </c>
      <c r="M1244" s="531">
        <v>4164</v>
      </c>
      <c r="N1244" s="531">
        <v>29</v>
      </c>
      <c r="O1244" s="531">
        <v>120756</v>
      </c>
      <c r="P1244" s="545">
        <v>0.93548387096774188</v>
      </c>
      <c r="Q1244" s="532">
        <v>4164</v>
      </c>
    </row>
    <row r="1245" spans="1:17" ht="14.4" customHeight="1" x14ac:dyDescent="0.3">
      <c r="A1245" s="526" t="s">
        <v>2402</v>
      </c>
      <c r="B1245" s="527" t="s">
        <v>1849</v>
      </c>
      <c r="C1245" s="527" t="s">
        <v>1832</v>
      </c>
      <c r="D1245" s="527" t="s">
        <v>2129</v>
      </c>
      <c r="E1245" s="527" t="s">
        <v>2130</v>
      </c>
      <c r="F1245" s="531">
        <v>39</v>
      </c>
      <c r="G1245" s="531">
        <v>149136</v>
      </c>
      <c r="H1245" s="531">
        <v>0.48295336787564769</v>
      </c>
      <c r="I1245" s="531">
        <v>3824</v>
      </c>
      <c r="J1245" s="531">
        <v>80</v>
      </c>
      <c r="K1245" s="531">
        <v>308800</v>
      </c>
      <c r="L1245" s="531">
        <v>1</v>
      </c>
      <c r="M1245" s="531">
        <v>3860</v>
      </c>
      <c r="N1245" s="531">
        <v>70</v>
      </c>
      <c r="O1245" s="531">
        <v>270200</v>
      </c>
      <c r="P1245" s="545">
        <v>0.875</v>
      </c>
      <c r="Q1245" s="532">
        <v>3860</v>
      </c>
    </row>
    <row r="1246" spans="1:17" ht="14.4" customHeight="1" x14ac:dyDescent="0.3">
      <c r="A1246" s="526" t="s">
        <v>2402</v>
      </c>
      <c r="B1246" s="527" t="s">
        <v>1849</v>
      </c>
      <c r="C1246" s="527" t="s">
        <v>1832</v>
      </c>
      <c r="D1246" s="527" t="s">
        <v>2133</v>
      </c>
      <c r="E1246" s="527" t="s">
        <v>2134</v>
      </c>
      <c r="F1246" s="531">
        <v>3</v>
      </c>
      <c r="G1246" s="531">
        <v>23559</v>
      </c>
      <c r="H1246" s="531">
        <v>0.33030494216614092</v>
      </c>
      <c r="I1246" s="531">
        <v>7853</v>
      </c>
      <c r="J1246" s="531">
        <v>9</v>
      </c>
      <c r="K1246" s="531">
        <v>71325</v>
      </c>
      <c r="L1246" s="531">
        <v>1</v>
      </c>
      <c r="M1246" s="531">
        <v>7925</v>
      </c>
      <c r="N1246" s="531">
        <v>12</v>
      </c>
      <c r="O1246" s="531">
        <v>95112</v>
      </c>
      <c r="P1246" s="545">
        <v>1.3335015772870662</v>
      </c>
      <c r="Q1246" s="532">
        <v>7926</v>
      </c>
    </row>
    <row r="1247" spans="1:17" ht="14.4" customHeight="1" x14ac:dyDescent="0.3">
      <c r="A1247" s="526" t="s">
        <v>2402</v>
      </c>
      <c r="B1247" s="527" t="s">
        <v>1849</v>
      </c>
      <c r="C1247" s="527" t="s">
        <v>1832</v>
      </c>
      <c r="D1247" s="527" t="s">
        <v>1929</v>
      </c>
      <c r="E1247" s="527" t="s">
        <v>1930</v>
      </c>
      <c r="F1247" s="531">
        <v>12</v>
      </c>
      <c r="G1247" s="531">
        <v>15372</v>
      </c>
      <c r="H1247" s="531">
        <v>0.99071925754060319</v>
      </c>
      <c r="I1247" s="531">
        <v>1281</v>
      </c>
      <c r="J1247" s="531">
        <v>12</v>
      </c>
      <c r="K1247" s="531">
        <v>15516</v>
      </c>
      <c r="L1247" s="531">
        <v>1</v>
      </c>
      <c r="M1247" s="531">
        <v>1293</v>
      </c>
      <c r="N1247" s="531">
        <v>6</v>
      </c>
      <c r="O1247" s="531">
        <v>7764</v>
      </c>
      <c r="P1247" s="545">
        <v>0.50038669760247489</v>
      </c>
      <c r="Q1247" s="532">
        <v>1294</v>
      </c>
    </row>
    <row r="1248" spans="1:17" ht="14.4" customHeight="1" x14ac:dyDescent="0.3">
      <c r="A1248" s="526" t="s">
        <v>2402</v>
      </c>
      <c r="B1248" s="527" t="s">
        <v>1849</v>
      </c>
      <c r="C1248" s="527" t="s">
        <v>1832</v>
      </c>
      <c r="D1248" s="527" t="s">
        <v>1931</v>
      </c>
      <c r="E1248" s="527" t="s">
        <v>1932</v>
      </c>
      <c r="F1248" s="531">
        <v>5</v>
      </c>
      <c r="G1248" s="531">
        <v>5835</v>
      </c>
      <c r="H1248" s="531">
        <v>0.82625318606627018</v>
      </c>
      <c r="I1248" s="531">
        <v>1167</v>
      </c>
      <c r="J1248" s="531">
        <v>6</v>
      </c>
      <c r="K1248" s="531">
        <v>7062</v>
      </c>
      <c r="L1248" s="531">
        <v>1</v>
      </c>
      <c r="M1248" s="531">
        <v>1177</v>
      </c>
      <c r="N1248" s="531">
        <v>2</v>
      </c>
      <c r="O1248" s="531">
        <v>2356</v>
      </c>
      <c r="P1248" s="545">
        <v>0.33361653922401585</v>
      </c>
      <c r="Q1248" s="532">
        <v>1178</v>
      </c>
    </row>
    <row r="1249" spans="1:17" ht="14.4" customHeight="1" x14ac:dyDescent="0.3">
      <c r="A1249" s="526" t="s">
        <v>2402</v>
      </c>
      <c r="B1249" s="527" t="s">
        <v>1849</v>
      </c>
      <c r="C1249" s="527" t="s">
        <v>1832</v>
      </c>
      <c r="D1249" s="527" t="s">
        <v>1933</v>
      </c>
      <c r="E1249" s="527" t="s">
        <v>1934</v>
      </c>
      <c r="F1249" s="531">
        <v>610</v>
      </c>
      <c r="G1249" s="531">
        <v>3096360</v>
      </c>
      <c r="H1249" s="531">
        <v>0.99242784821080876</v>
      </c>
      <c r="I1249" s="531">
        <v>5076</v>
      </c>
      <c r="J1249" s="531">
        <v>605</v>
      </c>
      <c r="K1249" s="531">
        <v>3119985</v>
      </c>
      <c r="L1249" s="531">
        <v>1</v>
      </c>
      <c r="M1249" s="531">
        <v>5157</v>
      </c>
      <c r="N1249" s="531">
        <v>581</v>
      </c>
      <c r="O1249" s="531">
        <v>2996217</v>
      </c>
      <c r="P1249" s="545">
        <v>0.96033057851239667</v>
      </c>
      <c r="Q1249" s="532">
        <v>5157</v>
      </c>
    </row>
    <row r="1250" spans="1:17" ht="14.4" customHeight="1" x14ac:dyDescent="0.3">
      <c r="A1250" s="526" t="s">
        <v>2402</v>
      </c>
      <c r="B1250" s="527" t="s">
        <v>1849</v>
      </c>
      <c r="C1250" s="527" t="s">
        <v>1832</v>
      </c>
      <c r="D1250" s="527" t="s">
        <v>1935</v>
      </c>
      <c r="E1250" s="527" t="s">
        <v>1936</v>
      </c>
      <c r="F1250" s="531">
        <v>1</v>
      </c>
      <c r="G1250" s="531">
        <v>7685</v>
      </c>
      <c r="H1250" s="531"/>
      <c r="I1250" s="531">
        <v>7685</v>
      </c>
      <c r="J1250" s="531"/>
      <c r="K1250" s="531"/>
      <c r="L1250" s="531"/>
      <c r="M1250" s="531"/>
      <c r="N1250" s="531"/>
      <c r="O1250" s="531"/>
      <c r="P1250" s="545"/>
      <c r="Q1250" s="532"/>
    </row>
    <row r="1251" spans="1:17" ht="14.4" customHeight="1" x14ac:dyDescent="0.3">
      <c r="A1251" s="526" t="s">
        <v>2402</v>
      </c>
      <c r="B1251" s="527" t="s">
        <v>1849</v>
      </c>
      <c r="C1251" s="527" t="s">
        <v>1832</v>
      </c>
      <c r="D1251" s="527" t="s">
        <v>1937</v>
      </c>
      <c r="E1251" s="527" t="s">
        <v>1938</v>
      </c>
      <c r="F1251" s="531">
        <v>114</v>
      </c>
      <c r="G1251" s="531">
        <v>628824</v>
      </c>
      <c r="H1251" s="531">
        <v>1.3645169690131065</v>
      </c>
      <c r="I1251" s="531">
        <v>5516</v>
      </c>
      <c r="J1251" s="531">
        <v>82</v>
      </c>
      <c r="K1251" s="531">
        <v>460840</v>
      </c>
      <c r="L1251" s="531">
        <v>1</v>
      </c>
      <c r="M1251" s="531">
        <v>5620</v>
      </c>
      <c r="N1251" s="531">
        <v>75</v>
      </c>
      <c r="O1251" s="531">
        <v>421500</v>
      </c>
      <c r="P1251" s="545">
        <v>0.91463414634146345</v>
      </c>
      <c r="Q1251" s="532">
        <v>5620</v>
      </c>
    </row>
    <row r="1252" spans="1:17" ht="14.4" customHeight="1" x14ac:dyDescent="0.3">
      <c r="A1252" s="526" t="s">
        <v>2402</v>
      </c>
      <c r="B1252" s="527" t="s">
        <v>1849</v>
      </c>
      <c r="C1252" s="527" t="s">
        <v>1832</v>
      </c>
      <c r="D1252" s="527" t="s">
        <v>2137</v>
      </c>
      <c r="E1252" s="527" t="s">
        <v>2138</v>
      </c>
      <c r="F1252" s="531"/>
      <c r="G1252" s="531"/>
      <c r="H1252" s="531"/>
      <c r="I1252" s="531"/>
      <c r="J1252" s="531">
        <v>2</v>
      </c>
      <c r="K1252" s="531">
        <v>1600</v>
      </c>
      <c r="L1252" s="531">
        <v>1</v>
      </c>
      <c r="M1252" s="531">
        <v>800</v>
      </c>
      <c r="N1252" s="531">
        <v>1</v>
      </c>
      <c r="O1252" s="531">
        <v>801</v>
      </c>
      <c r="P1252" s="545">
        <v>0.50062499999999999</v>
      </c>
      <c r="Q1252" s="532">
        <v>801</v>
      </c>
    </row>
    <row r="1253" spans="1:17" ht="14.4" customHeight="1" x14ac:dyDescent="0.3">
      <c r="A1253" s="526" t="s">
        <v>2402</v>
      </c>
      <c r="B1253" s="527" t="s">
        <v>1849</v>
      </c>
      <c r="C1253" s="527" t="s">
        <v>1832</v>
      </c>
      <c r="D1253" s="527" t="s">
        <v>1941</v>
      </c>
      <c r="E1253" s="527" t="s">
        <v>1942</v>
      </c>
      <c r="F1253" s="531">
        <v>369</v>
      </c>
      <c r="G1253" s="531">
        <v>64575</v>
      </c>
      <c r="H1253" s="531">
        <v>0.9525600743461522</v>
      </c>
      <c r="I1253" s="531">
        <v>175</v>
      </c>
      <c r="J1253" s="531">
        <v>383</v>
      </c>
      <c r="K1253" s="531">
        <v>67791</v>
      </c>
      <c r="L1253" s="531">
        <v>1</v>
      </c>
      <c r="M1253" s="531">
        <v>177</v>
      </c>
      <c r="N1253" s="531">
        <v>382</v>
      </c>
      <c r="O1253" s="531">
        <v>67614</v>
      </c>
      <c r="P1253" s="545">
        <v>0.99738903394255873</v>
      </c>
      <c r="Q1253" s="532">
        <v>177</v>
      </c>
    </row>
    <row r="1254" spans="1:17" ht="14.4" customHeight="1" x14ac:dyDescent="0.3">
      <c r="A1254" s="526" t="s">
        <v>2402</v>
      </c>
      <c r="B1254" s="527" t="s">
        <v>1849</v>
      </c>
      <c r="C1254" s="527" t="s">
        <v>1832</v>
      </c>
      <c r="D1254" s="527" t="s">
        <v>1943</v>
      </c>
      <c r="E1254" s="527" t="s">
        <v>1944</v>
      </c>
      <c r="F1254" s="531">
        <v>298</v>
      </c>
      <c r="G1254" s="531">
        <v>596298</v>
      </c>
      <c r="H1254" s="531">
        <v>0.85635627297794115</v>
      </c>
      <c r="I1254" s="531">
        <v>2001</v>
      </c>
      <c r="J1254" s="531">
        <v>340</v>
      </c>
      <c r="K1254" s="531">
        <v>696320</v>
      </c>
      <c r="L1254" s="531">
        <v>1</v>
      </c>
      <c r="M1254" s="531">
        <v>2048</v>
      </c>
      <c r="N1254" s="531">
        <v>344</v>
      </c>
      <c r="O1254" s="531">
        <v>704856</v>
      </c>
      <c r="P1254" s="545">
        <v>1.012258731617647</v>
      </c>
      <c r="Q1254" s="532">
        <v>2049</v>
      </c>
    </row>
    <row r="1255" spans="1:17" ht="14.4" customHeight="1" x14ac:dyDescent="0.3">
      <c r="A1255" s="526" t="s">
        <v>2402</v>
      </c>
      <c r="B1255" s="527" t="s">
        <v>1849</v>
      </c>
      <c r="C1255" s="527" t="s">
        <v>1832</v>
      </c>
      <c r="D1255" s="527" t="s">
        <v>1949</v>
      </c>
      <c r="E1255" s="527" t="s">
        <v>1950</v>
      </c>
      <c r="F1255" s="531">
        <v>67</v>
      </c>
      <c r="G1255" s="531">
        <v>180632</v>
      </c>
      <c r="H1255" s="531">
        <v>1.0315698099415205</v>
      </c>
      <c r="I1255" s="531">
        <v>2696</v>
      </c>
      <c r="J1255" s="531">
        <v>64</v>
      </c>
      <c r="K1255" s="531">
        <v>175104</v>
      </c>
      <c r="L1255" s="531">
        <v>1</v>
      </c>
      <c r="M1255" s="531">
        <v>2736</v>
      </c>
      <c r="N1255" s="531">
        <v>43</v>
      </c>
      <c r="O1255" s="531">
        <v>117691</v>
      </c>
      <c r="P1255" s="545">
        <v>0.6721205683479532</v>
      </c>
      <c r="Q1255" s="532">
        <v>2737</v>
      </c>
    </row>
    <row r="1256" spans="1:17" ht="14.4" customHeight="1" x14ac:dyDescent="0.3">
      <c r="A1256" s="526" t="s">
        <v>2402</v>
      </c>
      <c r="B1256" s="527" t="s">
        <v>1849</v>
      </c>
      <c r="C1256" s="527" t="s">
        <v>1832</v>
      </c>
      <c r="D1256" s="527" t="s">
        <v>1951</v>
      </c>
      <c r="E1256" s="527" t="s">
        <v>1952</v>
      </c>
      <c r="F1256" s="531">
        <v>1</v>
      </c>
      <c r="G1256" s="531">
        <v>5188</v>
      </c>
      <c r="H1256" s="531">
        <v>0.98462706395900546</v>
      </c>
      <c r="I1256" s="531">
        <v>5188</v>
      </c>
      <c r="J1256" s="531">
        <v>1</v>
      </c>
      <c r="K1256" s="531">
        <v>5269</v>
      </c>
      <c r="L1256" s="531">
        <v>1</v>
      </c>
      <c r="M1256" s="531">
        <v>5269</v>
      </c>
      <c r="N1256" s="531">
        <v>1</v>
      </c>
      <c r="O1256" s="531">
        <v>5269</v>
      </c>
      <c r="P1256" s="545">
        <v>1</v>
      </c>
      <c r="Q1256" s="532">
        <v>5269</v>
      </c>
    </row>
    <row r="1257" spans="1:17" ht="14.4" customHeight="1" x14ac:dyDescent="0.3">
      <c r="A1257" s="526" t="s">
        <v>2402</v>
      </c>
      <c r="B1257" s="527" t="s">
        <v>1849</v>
      </c>
      <c r="C1257" s="527" t="s">
        <v>1832</v>
      </c>
      <c r="D1257" s="527" t="s">
        <v>2139</v>
      </c>
      <c r="E1257" s="527" t="s">
        <v>2140</v>
      </c>
      <c r="F1257" s="531">
        <v>21</v>
      </c>
      <c r="G1257" s="531">
        <v>43722</v>
      </c>
      <c r="H1257" s="531">
        <v>0.49266445811642212</v>
      </c>
      <c r="I1257" s="531">
        <v>2082</v>
      </c>
      <c r="J1257" s="531">
        <v>42</v>
      </c>
      <c r="K1257" s="531">
        <v>88746</v>
      </c>
      <c r="L1257" s="531">
        <v>1</v>
      </c>
      <c r="M1257" s="531">
        <v>2113</v>
      </c>
      <c r="N1257" s="531">
        <v>37</v>
      </c>
      <c r="O1257" s="531">
        <v>78181</v>
      </c>
      <c r="P1257" s="545">
        <v>0.88095238095238093</v>
      </c>
      <c r="Q1257" s="532">
        <v>2113</v>
      </c>
    </row>
    <row r="1258" spans="1:17" ht="14.4" customHeight="1" x14ac:dyDescent="0.3">
      <c r="A1258" s="526" t="s">
        <v>2402</v>
      </c>
      <c r="B1258" s="527" t="s">
        <v>1849</v>
      </c>
      <c r="C1258" s="527" t="s">
        <v>1832</v>
      </c>
      <c r="D1258" s="527" t="s">
        <v>1959</v>
      </c>
      <c r="E1258" s="527" t="s">
        <v>1960</v>
      </c>
      <c r="F1258" s="531">
        <v>2</v>
      </c>
      <c r="G1258" s="531">
        <v>302</v>
      </c>
      <c r="H1258" s="531">
        <v>0.3247311827956989</v>
      </c>
      <c r="I1258" s="531">
        <v>151</v>
      </c>
      <c r="J1258" s="531">
        <v>6</v>
      </c>
      <c r="K1258" s="531">
        <v>930</v>
      </c>
      <c r="L1258" s="531">
        <v>1</v>
      </c>
      <c r="M1258" s="531">
        <v>155</v>
      </c>
      <c r="N1258" s="531">
        <v>6</v>
      </c>
      <c r="O1258" s="531">
        <v>930</v>
      </c>
      <c r="P1258" s="545">
        <v>1</v>
      </c>
      <c r="Q1258" s="532">
        <v>155</v>
      </c>
    </row>
    <row r="1259" spans="1:17" ht="14.4" customHeight="1" x14ac:dyDescent="0.3">
      <c r="A1259" s="526" t="s">
        <v>2402</v>
      </c>
      <c r="B1259" s="527" t="s">
        <v>1849</v>
      </c>
      <c r="C1259" s="527" t="s">
        <v>1832</v>
      </c>
      <c r="D1259" s="527" t="s">
        <v>1961</v>
      </c>
      <c r="E1259" s="527" t="s">
        <v>1962</v>
      </c>
      <c r="F1259" s="531">
        <v>6</v>
      </c>
      <c r="G1259" s="531">
        <v>1170</v>
      </c>
      <c r="H1259" s="531">
        <v>0.53449063499314753</v>
      </c>
      <c r="I1259" s="531">
        <v>195</v>
      </c>
      <c r="J1259" s="531">
        <v>11</v>
      </c>
      <c r="K1259" s="531">
        <v>2189</v>
      </c>
      <c r="L1259" s="531">
        <v>1</v>
      </c>
      <c r="M1259" s="531">
        <v>199</v>
      </c>
      <c r="N1259" s="531">
        <v>12</v>
      </c>
      <c r="O1259" s="531">
        <v>2388</v>
      </c>
      <c r="P1259" s="545">
        <v>1.0909090909090908</v>
      </c>
      <c r="Q1259" s="532">
        <v>199</v>
      </c>
    </row>
    <row r="1260" spans="1:17" ht="14.4" customHeight="1" x14ac:dyDescent="0.3">
      <c r="A1260" s="526" t="s">
        <v>2402</v>
      </c>
      <c r="B1260" s="527" t="s">
        <v>1849</v>
      </c>
      <c r="C1260" s="527" t="s">
        <v>1832</v>
      </c>
      <c r="D1260" s="527" t="s">
        <v>1963</v>
      </c>
      <c r="E1260" s="527" t="s">
        <v>1964</v>
      </c>
      <c r="F1260" s="531">
        <v>3</v>
      </c>
      <c r="G1260" s="531">
        <v>600</v>
      </c>
      <c r="H1260" s="531"/>
      <c r="I1260" s="531">
        <v>200</v>
      </c>
      <c r="J1260" s="531"/>
      <c r="K1260" s="531"/>
      <c r="L1260" s="531"/>
      <c r="M1260" s="531"/>
      <c r="N1260" s="531">
        <v>34</v>
      </c>
      <c r="O1260" s="531">
        <v>6936</v>
      </c>
      <c r="P1260" s="545"/>
      <c r="Q1260" s="532">
        <v>204</v>
      </c>
    </row>
    <row r="1261" spans="1:17" ht="14.4" customHeight="1" x14ac:dyDescent="0.3">
      <c r="A1261" s="526" t="s">
        <v>2402</v>
      </c>
      <c r="B1261" s="527" t="s">
        <v>1849</v>
      </c>
      <c r="C1261" s="527" t="s">
        <v>1832</v>
      </c>
      <c r="D1261" s="527" t="s">
        <v>1969</v>
      </c>
      <c r="E1261" s="527" t="s">
        <v>1970</v>
      </c>
      <c r="F1261" s="531">
        <v>2</v>
      </c>
      <c r="G1261" s="531">
        <v>318</v>
      </c>
      <c r="H1261" s="531">
        <v>0.24386503067484663</v>
      </c>
      <c r="I1261" s="531">
        <v>159</v>
      </c>
      <c r="J1261" s="531">
        <v>8</v>
      </c>
      <c r="K1261" s="531">
        <v>1304</v>
      </c>
      <c r="L1261" s="531">
        <v>1</v>
      </c>
      <c r="M1261" s="531">
        <v>163</v>
      </c>
      <c r="N1261" s="531">
        <v>4</v>
      </c>
      <c r="O1261" s="531">
        <v>652</v>
      </c>
      <c r="P1261" s="545">
        <v>0.5</v>
      </c>
      <c r="Q1261" s="532">
        <v>163</v>
      </c>
    </row>
    <row r="1262" spans="1:17" ht="14.4" customHeight="1" x14ac:dyDescent="0.3">
      <c r="A1262" s="526" t="s">
        <v>2402</v>
      </c>
      <c r="B1262" s="527" t="s">
        <v>1849</v>
      </c>
      <c r="C1262" s="527" t="s">
        <v>1832</v>
      </c>
      <c r="D1262" s="527" t="s">
        <v>1971</v>
      </c>
      <c r="E1262" s="527" t="s">
        <v>1972</v>
      </c>
      <c r="F1262" s="531">
        <v>1</v>
      </c>
      <c r="G1262" s="531">
        <v>428</v>
      </c>
      <c r="H1262" s="531">
        <v>0.98165137614678899</v>
      </c>
      <c r="I1262" s="531">
        <v>428</v>
      </c>
      <c r="J1262" s="531">
        <v>1</v>
      </c>
      <c r="K1262" s="531">
        <v>436</v>
      </c>
      <c r="L1262" s="531">
        <v>1</v>
      </c>
      <c r="M1262" s="531">
        <v>436</v>
      </c>
      <c r="N1262" s="531"/>
      <c r="O1262" s="531"/>
      <c r="P1262" s="545"/>
      <c r="Q1262" s="532"/>
    </row>
    <row r="1263" spans="1:17" ht="14.4" customHeight="1" x14ac:dyDescent="0.3">
      <c r="A1263" s="526" t="s">
        <v>2402</v>
      </c>
      <c r="B1263" s="527" t="s">
        <v>1849</v>
      </c>
      <c r="C1263" s="527" t="s">
        <v>1832</v>
      </c>
      <c r="D1263" s="527" t="s">
        <v>1973</v>
      </c>
      <c r="E1263" s="527" t="s">
        <v>1974</v>
      </c>
      <c r="F1263" s="531">
        <v>181</v>
      </c>
      <c r="G1263" s="531">
        <v>384263</v>
      </c>
      <c r="H1263" s="531">
        <v>0.72518324765420361</v>
      </c>
      <c r="I1263" s="531">
        <v>2123</v>
      </c>
      <c r="J1263" s="531">
        <v>246</v>
      </c>
      <c r="K1263" s="531">
        <v>529884</v>
      </c>
      <c r="L1263" s="531">
        <v>1</v>
      </c>
      <c r="M1263" s="531">
        <v>2154</v>
      </c>
      <c r="N1263" s="531">
        <v>257</v>
      </c>
      <c r="O1263" s="531">
        <v>553835</v>
      </c>
      <c r="P1263" s="545">
        <v>1.0452004589683779</v>
      </c>
      <c r="Q1263" s="532">
        <v>2155</v>
      </c>
    </row>
    <row r="1264" spans="1:17" ht="14.4" customHeight="1" x14ac:dyDescent="0.3">
      <c r="A1264" s="526" t="s">
        <v>2402</v>
      </c>
      <c r="B1264" s="527" t="s">
        <v>1849</v>
      </c>
      <c r="C1264" s="527" t="s">
        <v>1832</v>
      </c>
      <c r="D1264" s="527" t="s">
        <v>2141</v>
      </c>
      <c r="E1264" s="527" t="s">
        <v>2130</v>
      </c>
      <c r="F1264" s="531">
        <v>42</v>
      </c>
      <c r="G1264" s="531">
        <v>78498</v>
      </c>
      <c r="H1264" s="531">
        <v>0.50093169287318762</v>
      </c>
      <c r="I1264" s="531">
        <v>1869</v>
      </c>
      <c r="J1264" s="531">
        <v>83</v>
      </c>
      <c r="K1264" s="531">
        <v>156704</v>
      </c>
      <c r="L1264" s="531">
        <v>1</v>
      </c>
      <c r="M1264" s="531">
        <v>1888</v>
      </c>
      <c r="N1264" s="531">
        <v>78</v>
      </c>
      <c r="O1264" s="531">
        <v>147342</v>
      </c>
      <c r="P1264" s="545">
        <v>0.94025678987134975</v>
      </c>
      <c r="Q1264" s="532">
        <v>1889</v>
      </c>
    </row>
    <row r="1265" spans="1:17" ht="14.4" customHeight="1" x14ac:dyDescent="0.3">
      <c r="A1265" s="526" t="s">
        <v>2402</v>
      </c>
      <c r="B1265" s="527" t="s">
        <v>1849</v>
      </c>
      <c r="C1265" s="527" t="s">
        <v>1832</v>
      </c>
      <c r="D1265" s="527" t="s">
        <v>1975</v>
      </c>
      <c r="E1265" s="527" t="s">
        <v>1976</v>
      </c>
      <c r="F1265" s="531">
        <v>5</v>
      </c>
      <c r="G1265" s="531">
        <v>795</v>
      </c>
      <c r="H1265" s="531">
        <v>0.4433909648633575</v>
      </c>
      <c r="I1265" s="531">
        <v>159</v>
      </c>
      <c r="J1265" s="531">
        <v>11</v>
      </c>
      <c r="K1265" s="531">
        <v>1793</v>
      </c>
      <c r="L1265" s="531">
        <v>1</v>
      </c>
      <c r="M1265" s="531">
        <v>163</v>
      </c>
      <c r="N1265" s="531">
        <v>14</v>
      </c>
      <c r="O1265" s="531">
        <v>2282</v>
      </c>
      <c r="P1265" s="545">
        <v>1.2727272727272727</v>
      </c>
      <c r="Q1265" s="532">
        <v>163</v>
      </c>
    </row>
    <row r="1266" spans="1:17" ht="14.4" customHeight="1" x14ac:dyDescent="0.3">
      <c r="A1266" s="526" t="s">
        <v>2402</v>
      </c>
      <c r="B1266" s="527" t="s">
        <v>1849</v>
      </c>
      <c r="C1266" s="527" t="s">
        <v>1832</v>
      </c>
      <c r="D1266" s="527" t="s">
        <v>2142</v>
      </c>
      <c r="E1266" s="527" t="s">
        <v>2143</v>
      </c>
      <c r="F1266" s="531">
        <v>19</v>
      </c>
      <c r="G1266" s="531">
        <v>184851</v>
      </c>
      <c r="H1266" s="531">
        <v>0.5368971376290681</v>
      </c>
      <c r="I1266" s="531">
        <v>9729</v>
      </c>
      <c r="J1266" s="531">
        <v>35</v>
      </c>
      <c r="K1266" s="531">
        <v>344295</v>
      </c>
      <c r="L1266" s="531">
        <v>1</v>
      </c>
      <c r="M1266" s="531">
        <v>9837</v>
      </c>
      <c r="N1266" s="531">
        <v>27</v>
      </c>
      <c r="O1266" s="531">
        <v>265626</v>
      </c>
      <c r="P1266" s="545">
        <v>0.77150699254999344</v>
      </c>
      <c r="Q1266" s="532">
        <v>9838</v>
      </c>
    </row>
    <row r="1267" spans="1:17" ht="14.4" customHeight="1" x14ac:dyDescent="0.3">
      <c r="A1267" s="526" t="s">
        <v>2402</v>
      </c>
      <c r="B1267" s="527" t="s">
        <v>1849</v>
      </c>
      <c r="C1267" s="527" t="s">
        <v>1832</v>
      </c>
      <c r="D1267" s="527" t="s">
        <v>1981</v>
      </c>
      <c r="E1267" s="527" t="s">
        <v>1982</v>
      </c>
      <c r="F1267" s="531">
        <v>21</v>
      </c>
      <c r="G1267" s="531">
        <v>176379</v>
      </c>
      <c r="H1267" s="531">
        <v>0.48490805169669293</v>
      </c>
      <c r="I1267" s="531">
        <v>8399</v>
      </c>
      <c r="J1267" s="531">
        <v>43</v>
      </c>
      <c r="K1267" s="531">
        <v>363737</v>
      </c>
      <c r="L1267" s="531">
        <v>1</v>
      </c>
      <c r="M1267" s="531">
        <v>8459</v>
      </c>
      <c r="N1267" s="531">
        <v>40</v>
      </c>
      <c r="O1267" s="531">
        <v>338400</v>
      </c>
      <c r="P1267" s="545">
        <v>0.93034252770545756</v>
      </c>
      <c r="Q1267" s="532">
        <v>8460</v>
      </c>
    </row>
    <row r="1268" spans="1:17" ht="14.4" customHeight="1" x14ac:dyDescent="0.3">
      <c r="A1268" s="526" t="s">
        <v>2402</v>
      </c>
      <c r="B1268" s="527" t="s">
        <v>1849</v>
      </c>
      <c r="C1268" s="527" t="s">
        <v>1832</v>
      </c>
      <c r="D1268" s="527" t="s">
        <v>1983</v>
      </c>
      <c r="E1268" s="527" t="s">
        <v>1984</v>
      </c>
      <c r="F1268" s="531">
        <v>1</v>
      </c>
      <c r="G1268" s="531">
        <v>255</v>
      </c>
      <c r="H1268" s="531"/>
      <c r="I1268" s="531">
        <v>255</v>
      </c>
      <c r="J1268" s="531"/>
      <c r="K1268" s="531"/>
      <c r="L1268" s="531"/>
      <c r="M1268" s="531"/>
      <c r="N1268" s="531"/>
      <c r="O1268" s="531"/>
      <c r="P1268" s="545"/>
      <c r="Q1268" s="532"/>
    </row>
    <row r="1269" spans="1:17" ht="14.4" customHeight="1" x14ac:dyDescent="0.3">
      <c r="A1269" s="526" t="s">
        <v>2402</v>
      </c>
      <c r="B1269" s="527" t="s">
        <v>1849</v>
      </c>
      <c r="C1269" s="527" t="s">
        <v>1832</v>
      </c>
      <c r="D1269" s="527" t="s">
        <v>2208</v>
      </c>
      <c r="E1269" s="527" t="s">
        <v>2209</v>
      </c>
      <c r="F1269" s="531"/>
      <c r="G1269" s="531"/>
      <c r="H1269" s="531"/>
      <c r="I1269" s="531"/>
      <c r="J1269" s="531">
        <v>4</v>
      </c>
      <c r="K1269" s="531">
        <v>0</v>
      </c>
      <c r="L1269" s="531"/>
      <c r="M1269" s="531">
        <v>0</v>
      </c>
      <c r="N1269" s="531">
        <v>6</v>
      </c>
      <c r="O1269" s="531">
        <v>0</v>
      </c>
      <c r="P1269" s="545"/>
      <c r="Q1269" s="532">
        <v>0</v>
      </c>
    </row>
    <row r="1270" spans="1:17" ht="14.4" customHeight="1" x14ac:dyDescent="0.3">
      <c r="A1270" s="526" t="s">
        <v>2402</v>
      </c>
      <c r="B1270" s="527" t="s">
        <v>1849</v>
      </c>
      <c r="C1270" s="527" t="s">
        <v>1832</v>
      </c>
      <c r="D1270" s="527" t="s">
        <v>1987</v>
      </c>
      <c r="E1270" s="527" t="s">
        <v>1988</v>
      </c>
      <c r="F1270" s="531"/>
      <c r="G1270" s="531"/>
      <c r="H1270" s="531"/>
      <c r="I1270" s="531"/>
      <c r="J1270" s="531"/>
      <c r="K1270" s="531"/>
      <c r="L1270" s="531"/>
      <c r="M1270" s="531"/>
      <c r="N1270" s="531">
        <v>1</v>
      </c>
      <c r="O1270" s="531">
        <v>283</v>
      </c>
      <c r="P1270" s="545"/>
      <c r="Q1270" s="532">
        <v>283</v>
      </c>
    </row>
    <row r="1271" spans="1:17" ht="14.4" customHeight="1" x14ac:dyDescent="0.3">
      <c r="A1271" s="526" t="s">
        <v>2402</v>
      </c>
      <c r="B1271" s="527" t="s">
        <v>1849</v>
      </c>
      <c r="C1271" s="527" t="s">
        <v>1832</v>
      </c>
      <c r="D1271" s="527" t="s">
        <v>1991</v>
      </c>
      <c r="E1271" s="527" t="s">
        <v>1992</v>
      </c>
      <c r="F1271" s="531"/>
      <c r="G1271" s="531"/>
      <c r="H1271" s="531"/>
      <c r="I1271" s="531"/>
      <c r="J1271" s="531">
        <v>1</v>
      </c>
      <c r="K1271" s="531">
        <v>6601</v>
      </c>
      <c r="L1271" s="531">
        <v>1</v>
      </c>
      <c r="M1271" s="531">
        <v>6601</v>
      </c>
      <c r="N1271" s="531"/>
      <c r="O1271" s="531"/>
      <c r="P1271" s="545"/>
      <c r="Q1271" s="532"/>
    </row>
    <row r="1272" spans="1:17" ht="14.4" customHeight="1" x14ac:dyDescent="0.3">
      <c r="A1272" s="526" t="s">
        <v>2402</v>
      </c>
      <c r="B1272" s="527" t="s">
        <v>1849</v>
      </c>
      <c r="C1272" s="527" t="s">
        <v>1832</v>
      </c>
      <c r="D1272" s="527" t="s">
        <v>1995</v>
      </c>
      <c r="E1272" s="527" t="s">
        <v>1996</v>
      </c>
      <c r="F1272" s="531">
        <v>1</v>
      </c>
      <c r="G1272" s="531">
        <v>344</v>
      </c>
      <c r="H1272" s="531">
        <v>0.24431818181818182</v>
      </c>
      <c r="I1272" s="531">
        <v>344</v>
      </c>
      <c r="J1272" s="531">
        <v>4</v>
      </c>
      <c r="K1272" s="531">
        <v>1408</v>
      </c>
      <c r="L1272" s="531">
        <v>1</v>
      </c>
      <c r="M1272" s="531">
        <v>352</v>
      </c>
      <c r="N1272" s="531">
        <v>4</v>
      </c>
      <c r="O1272" s="531">
        <v>1408</v>
      </c>
      <c r="P1272" s="545">
        <v>1</v>
      </c>
      <c r="Q1272" s="532">
        <v>352</v>
      </c>
    </row>
    <row r="1273" spans="1:17" ht="14.4" customHeight="1" x14ac:dyDescent="0.3">
      <c r="A1273" s="526" t="s">
        <v>2402</v>
      </c>
      <c r="B1273" s="527" t="s">
        <v>1849</v>
      </c>
      <c r="C1273" s="527" t="s">
        <v>1832</v>
      </c>
      <c r="D1273" s="527" t="s">
        <v>2150</v>
      </c>
      <c r="E1273" s="527" t="s">
        <v>2151</v>
      </c>
      <c r="F1273" s="531">
        <v>21</v>
      </c>
      <c r="G1273" s="531">
        <v>0</v>
      </c>
      <c r="H1273" s="531"/>
      <c r="I1273" s="531">
        <v>0</v>
      </c>
      <c r="J1273" s="531">
        <v>32</v>
      </c>
      <c r="K1273" s="531">
        <v>0</v>
      </c>
      <c r="L1273" s="531"/>
      <c r="M1273" s="531">
        <v>0</v>
      </c>
      <c r="N1273" s="531">
        <v>26</v>
      </c>
      <c r="O1273" s="531">
        <v>0</v>
      </c>
      <c r="P1273" s="545"/>
      <c r="Q1273" s="532">
        <v>0</v>
      </c>
    </row>
    <row r="1274" spans="1:17" ht="14.4" customHeight="1" x14ac:dyDescent="0.3">
      <c r="A1274" s="526" t="s">
        <v>2407</v>
      </c>
      <c r="B1274" s="527" t="s">
        <v>1849</v>
      </c>
      <c r="C1274" s="527" t="s">
        <v>1850</v>
      </c>
      <c r="D1274" s="527" t="s">
        <v>1855</v>
      </c>
      <c r="E1274" s="527" t="s">
        <v>576</v>
      </c>
      <c r="F1274" s="531"/>
      <c r="G1274" s="531"/>
      <c r="H1274" s="531"/>
      <c r="I1274" s="531"/>
      <c r="J1274" s="531">
        <v>0.5</v>
      </c>
      <c r="K1274" s="531">
        <v>502.41</v>
      </c>
      <c r="L1274" s="531">
        <v>1</v>
      </c>
      <c r="M1274" s="531">
        <v>1004.82</v>
      </c>
      <c r="N1274" s="531">
        <v>1</v>
      </c>
      <c r="O1274" s="531">
        <v>1004.82</v>
      </c>
      <c r="P1274" s="545">
        <v>2</v>
      </c>
      <c r="Q1274" s="532">
        <v>1004.82</v>
      </c>
    </row>
    <row r="1275" spans="1:17" ht="14.4" customHeight="1" x14ac:dyDescent="0.3">
      <c r="A1275" s="526" t="s">
        <v>2407</v>
      </c>
      <c r="B1275" s="527" t="s">
        <v>1849</v>
      </c>
      <c r="C1275" s="527" t="s">
        <v>1850</v>
      </c>
      <c r="D1275" s="527" t="s">
        <v>1860</v>
      </c>
      <c r="E1275" s="527" t="s">
        <v>571</v>
      </c>
      <c r="F1275" s="531"/>
      <c r="G1275" s="531"/>
      <c r="H1275" s="531"/>
      <c r="I1275" s="531"/>
      <c r="J1275" s="531">
        <v>1</v>
      </c>
      <c r="K1275" s="531">
        <v>932.82</v>
      </c>
      <c r="L1275" s="531">
        <v>1</v>
      </c>
      <c r="M1275" s="531">
        <v>932.82</v>
      </c>
      <c r="N1275" s="531"/>
      <c r="O1275" s="531"/>
      <c r="P1275" s="545"/>
      <c r="Q1275" s="532"/>
    </row>
    <row r="1276" spans="1:17" ht="14.4" customHeight="1" x14ac:dyDescent="0.3">
      <c r="A1276" s="526" t="s">
        <v>2407</v>
      </c>
      <c r="B1276" s="527" t="s">
        <v>1849</v>
      </c>
      <c r="C1276" s="527" t="s">
        <v>1850</v>
      </c>
      <c r="D1276" s="527" t="s">
        <v>1863</v>
      </c>
      <c r="E1276" s="527" t="s">
        <v>584</v>
      </c>
      <c r="F1276" s="531"/>
      <c r="G1276" s="531"/>
      <c r="H1276" s="531"/>
      <c r="I1276" s="531"/>
      <c r="J1276" s="531">
        <v>0.05</v>
      </c>
      <c r="K1276" s="531">
        <v>442.7</v>
      </c>
      <c r="L1276" s="531">
        <v>1</v>
      </c>
      <c r="M1276" s="531">
        <v>8854</v>
      </c>
      <c r="N1276" s="531"/>
      <c r="O1276" s="531"/>
      <c r="P1276" s="545"/>
      <c r="Q1276" s="532"/>
    </row>
    <row r="1277" spans="1:17" ht="14.4" customHeight="1" x14ac:dyDescent="0.3">
      <c r="A1277" s="526" t="s">
        <v>2407</v>
      </c>
      <c r="B1277" s="527" t="s">
        <v>1849</v>
      </c>
      <c r="C1277" s="527" t="s">
        <v>1850</v>
      </c>
      <c r="D1277" s="527" t="s">
        <v>1864</v>
      </c>
      <c r="E1277" s="527" t="s">
        <v>649</v>
      </c>
      <c r="F1277" s="531"/>
      <c r="G1277" s="531"/>
      <c r="H1277" s="531"/>
      <c r="I1277" s="531"/>
      <c r="J1277" s="531">
        <v>0.1</v>
      </c>
      <c r="K1277" s="531">
        <v>194.93</v>
      </c>
      <c r="L1277" s="531">
        <v>1</v>
      </c>
      <c r="M1277" s="531">
        <v>1949.3</v>
      </c>
      <c r="N1277" s="531"/>
      <c r="O1277" s="531"/>
      <c r="P1277" s="545"/>
      <c r="Q1277" s="532"/>
    </row>
    <row r="1278" spans="1:17" ht="14.4" customHeight="1" x14ac:dyDescent="0.3">
      <c r="A1278" s="526" t="s">
        <v>2407</v>
      </c>
      <c r="B1278" s="527" t="s">
        <v>1849</v>
      </c>
      <c r="C1278" s="527" t="s">
        <v>1850</v>
      </c>
      <c r="D1278" s="527" t="s">
        <v>1865</v>
      </c>
      <c r="E1278" s="527" t="s">
        <v>584</v>
      </c>
      <c r="F1278" s="531"/>
      <c r="G1278" s="531"/>
      <c r="H1278" s="531"/>
      <c r="I1278" s="531"/>
      <c r="J1278" s="531">
        <v>1.55</v>
      </c>
      <c r="K1278" s="531">
        <v>2744.7400000000002</v>
      </c>
      <c r="L1278" s="531">
        <v>1</v>
      </c>
      <c r="M1278" s="531">
        <v>1770.8000000000002</v>
      </c>
      <c r="N1278" s="531">
        <v>0.75</v>
      </c>
      <c r="O1278" s="531">
        <v>1364.28</v>
      </c>
      <c r="P1278" s="545">
        <v>0.49705254413897121</v>
      </c>
      <c r="Q1278" s="532">
        <v>1819.04</v>
      </c>
    </row>
    <row r="1279" spans="1:17" ht="14.4" customHeight="1" x14ac:dyDescent="0.3">
      <c r="A1279" s="526" t="s">
        <v>2407</v>
      </c>
      <c r="B1279" s="527" t="s">
        <v>1849</v>
      </c>
      <c r="C1279" s="527" t="s">
        <v>1850</v>
      </c>
      <c r="D1279" s="527" t="s">
        <v>1868</v>
      </c>
      <c r="E1279" s="527" t="s">
        <v>584</v>
      </c>
      <c r="F1279" s="531">
        <v>0.03</v>
      </c>
      <c r="G1279" s="531">
        <v>1097.9000000000001</v>
      </c>
      <c r="H1279" s="531">
        <v>0.67391384411407251</v>
      </c>
      <c r="I1279" s="531">
        <v>36596.666666666672</v>
      </c>
      <c r="J1279" s="531">
        <v>0.04</v>
      </c>
      <c r="K1279" s="531">
        <v>1629.14</v>
      </c>
      <c r="L1279" s="531">
        <v>1</v>
      </c>
      <c r="M1279" s="531">
        <v>40728.5</v>
      </c>
      <c r="N1279" s="531"/>
      <c r="O1279" s="531"/>
      <c r="P1279" s="545"/>
      <c r="Q1279" s="532"/>
    </row>
    <row r="1280" spans="1:17" ht="14.4" customHeight="1" x14ac:dyDescent="0.3">
      <c r="A1280" s="526" t="s">
        <v>2407</v>
      </c>
      <c r="B1280" s="527" t="s">
        <v>1849</v>
      </c>
      <c r="C1280" s="527" t="s">
        <v>1832</v>
      </c>
      <c r="D1280" s="527" t="s">
        <v>1891</v>
      </c>
      <c r="E1280" s="527" t="s">
        <v>1892</v>
      </c>
      <c r="F1280" s="531"/>
      <c r="G1280" s="531"/>
      <c r="H1280" s="531"/>
      <c r="I1280" s="531"/>
      <c r="J1280" s="531"/>
      <c r="K1280" s="531"/>
      <c r="L1280" s="531"/>
      <c r="M1280" s="531"/>
      <c r="N1280" s="531">
        <v>3</v>
      </c>
      <c r="O1280" s="531">
        <v>639</v>
      </c>
      <c r="P1280" s="545"/>
      <c r="Q1280" s="532">
        <v>213</v>
      </c>
    </row>
    <row r="1281" spans="1:17" ht="14.4" customHeight="1" x14ac:dyDescent="0.3">
      <c r="A1281" s="526" t="s">
        <v>2407</v>
      </c>
      <c r="B1281" s="527" t="s">
        <v>1849</v>
      </c>
      <c r="C1281" s="527" t="s">
        <v>1832</v>
      </c>
      <c r="D1281" s="527" t="s">
        <v>1893</v>
      </c>
      <c r="E1281" s="527" t="s">
        <v>1894</v>
      </c>
      <c r="F1281" s="531">
        <v>1</v>
      </c>
      <c r="G1281" s="531">
        <v>151</v>
      </c>
      <c r="H1281" s="531">
        <v>0.97419354838709682</v>
      </c>
      <c r="I1281" s="531">
        <v>151</v>
      </c>
      <c r="J1281" s="531">
        <v>1</v>
      </c>
      <c r="K1281" s="531">
        <v>155</v>
      </c>
      <c r="L1281" s="531">
        <v>1</v>
      </c>
      <c r="M1281" s="531">
        <v>155</v>
      </c>
      <c r="N1281" s="531">
        <v>2</v>
      </c>
      <c r="O1281" s="531">
        <v>310</v>
      </c>
      <c r="P1281" s="545">
        <v>2</v>
      </c>
      <c r="Q1281" s="532">
        <v>155</v>
      </c>
    </row>
    <row r="1282" spans="1:17" ht="14.4" customHeight="1" x14ac:dyDescent="0.3">
      <c r="A1282" s="526" t="s">
        <v>2407</v>
      </c>
      <c r="B1282" s="527" t="s">
        <v>1849</v>
      </c>
      <c r="C1282" s="527" t="s">
        <v>1832</v>
      </c>
      <c r="D1282" s="527" t="s">
        <v>1895</v>
      </c>
      <c r="E1282" s="527" t="s">
        <v>1896</v>
      </c>
      <c r="F1282" s="531">
        <v>3</v>
      </c>
      <c r="G1282" s="531">
        <v>549</v>
      </c>
      <c r="H1282" s="531">
        <v>0.97860962566844922</v>
      </c>
      <c r="I1282" s="531">
        <v>183</v>
      </c>
      <c r="J1282" s="531">
        <v>3</v>
      </c>
      <c r="K1282" s="531">
        <v>561</v>
      </c>
      <c r="L1282" s="531">
        <v>1</v>
      </c>
      <c r="M1282" s="531">
        <v>187</v>
      </c>
      <c r="N1282" s="531">
        <v>2</v>
      </c>
      <c r="O1282" s="531">
        <v>374</v>
      </c>
      <c r="P1282" s="545">
        <v>0.66666666666666663</v>
      </c>
      <c r="Q1282" s="532">
        <v>187</v>
      </c>
    </row>
    <row r="1283" spans="1:17" ht="14.4" customHeight="1" x14ac:dyDescent="0.3">
      <c r="A1283" s="526" t="s">
        <v>2407</v>
      </c>
      <c r="B1283" s="527" t="s">
        <v>1849</v>
      </c>
      <c r="C1283" s="527" t="s">
        <v>1832</v>
      </c>
      <c r="D1283" s="527" t="s">
        <v>1897</v>
      </c>
      <c r="E1283" s="527" t="s">
        <v>1898</v>
      </c>
      <c r="F1283" s="531">
        <v>1</v>
      </c>
      <c r="G1283" s="531">
        <v>125</v>
      </c>
      <c r="H1283" s="531">
        <v>0.32552083333333331</v>
      </c>
      <c r="I1283" s="531">
        <v>125</v>
      </c>
      <c r="J1283" s="531">
        <v>3</v>
      </c>
      <c r="K1283" s="531">
        <v>384</v>
      </c>
      <c r="L1283" s="531">
        <v>1</v>
      </c>
      <c r="M1283" s="531">
        <v>128</v>
      </c>
      <c r="N1283" s="531">
        <v>2</v>
      </c>
      <c r="O1283" s="531">
        <v>256</v>
      </c>
      <c r="P1283" s="545">
        <v>0.66666666666666663</v>
      </c>
      <c r="Q1283" s="532">
        <v>128</v>
      </c>
    </row>
    <row r="1284" spans="1:17" ht="14.4" customHeight="1" x14ac:dyDescent="0.3">
      <c r="A1284" s="526" t="s">
        <v>2407</v>
      </c>
      <c r="B1284" s="527" t="s">
        <v>1849</v>
      </c>
      <c r="C1284" s="527" t="s">
        <v>1832</v>
      </c>
      <c r="D1284" s="527" t="s">
        <v>1899</v>
      </c>
      <c r="E1284" s="527" t="s">
        <v>1900</v>
      </c>
      <c r="F1284" s="531">
        <v>4</v>
      </c>
      <c r="G1284" s="531">
        <v>876</v>
      </c>
      <c r="H1284" s="531">
        <v>0.3273542600896861</v>
      </c>
      <c r="I1284" s="531">
        <v>219</v>
      </c>
      <c r="J1284" s="531">
        <v>12</v>
      </c>
      <c r="K1284" s="531">
        <v>2676</v>
      </c>
      <c r="L1284" s="531">
        <v>1</v>
      </c>
      <c r="M1284" s="531">
        <v>223</v>
      </c>
      <c r="N1284" s="531">
        <v>7</v>
      </c>
      <c r="O1284" s="531">
        <v>1561</v>
      </c>
      <c r="P1284" s="545">
        <v>0.58333333333333337</v>
      </c>
      <c r="Q1284" s="532">
        <v>223</v>
      </c>
    </row>
    <row r="1285" spans="1:17" ht="14.4" customHeight="1" x14ac:dyDescent="0.3">
      <c r="A1285" s="526" t="s">
        <v>2407</v>
      </c>
      <c r="B1285" s="527" t="s">
        <v>1849</v>
      </c>
      <c r="C1285" s="527" t="s">
        <v>1832</v>
      </c>
      <c r="D1285" s="527" t="s">
        <v>1901</v>
      </c>
      <c r="E1285" s="527" t="s">
        <v>1902</v>
      </c>
      <c r="F1285" s="531">
        <v>1</v>
      </c>
      <c r="G1285" s="531">
        <v>219</v>
      </c>
      <c r="H1285" s="531">
        <v>0.49103139013452912</v>
      </c>
      <c r="I1285" s="531">
        <v>219</v>
      </c>
      <c r="J1285" s="531">
        <v>2</v>
      </c>
      <c r="K1285" s="531">
        <v>446</v>
      </c>
      <c r="L1285" s="531">
        <v>1</v>
      </c>
      <c r="M1285" s="531">
        <v>223</v>
      </c>
      <c r="N1285" s="531">
        <v>2</v>
      </c>
      <c r="O1285" s="531">
        <v>446</v>
      </c>
      <c r="P1285" s="545">
        <v>1</v>
      </c>
      <c r="Q1285" s="532">
        <v>223</v>
      </c>
    </row>
    <row r="1286" spans="1:17" ht="14.4" customHeight="1" x14ac:dyDescent="0.3">
      <c r="A1286" s="526" t="s">
        <v>2407</v>
      </c>
      <c r="B1286" s="527" t="s">
        <v>1849</v>
      </c>
      <c r="C1286" s="527" t="s">
        <v>1832</v>
      </c>
      <c r="D1286" s="527" t="s">
        <v>1905</v>
      </c>
      <c r="E1286" s="527" t="s">
        <v>1906</v>
      </c>
      <c r="F1286" s="531">
        <v>1</v>
      </c>
      <c r="G1286" s="531">
        <v>221</v>
      </c>
      <c r="H1286" s="531">
        <v>0.32740740740740742</v>
      </c>
      <c r="I1286" s="531">
        <v>221</v>
      </c>
      <c r="J1286" s="531">
        <v>3</v>
      </c>
      <c r="K1286" s="531">
        <v>675</v>
      </c>
      <c r="L1286" s="531">
        <v>1</v>
      </c>
      <c r="M1286" s="531">
        <v>225</v>
      </c>
      <c r="N1286" s="531">
        <v>3</v>
      </c>
      <c r="O1286" s="531">
        <v>675</v>
      </c>
      <c r="P1286" s="545">
        <v>1</v>
      </c>
      <c r="Q1286" s="532">
        <v>225</v>
      </c>
    </row>
    <row r="1287" spans="1:17" ht="14.4" customHeight="1" x14ac:dyDescent="0.3">
      <c r="A1287" s="526" t="s">
        <v>2407</v>
      </c>
      <c r="B1287" s="527" t="s">
        <v>1849</v>
      </c>
      <c r="C1287" s="527" t="s">
        <v>1832</v>
      </c>
      <c r="D1287" s="527" t="s">
        <v>1929</v>
      </c>
      <c r="E1287" s="527" t="s">
        <v>1930</v>
      </c>
      <c r="F1287" s="531"/>
      <c r="G1287" s="531"/>
      <c r="H1287" s="531"/>
      <c r="I1287" s="531"/>
      <c r="J1287" s="531">
        <v>2</v>
      </c>
      <c r="K1287" s="531">
        <v>2586</v>
      </c>
      <c r="L1287" s="531">
        <v>1</v>
      </c>
      <c r="M1287" s="531">
        <v>1293</v>
      </c>
      <c r="N1287" s="531"/>
      <c r="O1287" s="531"/>
      <c r="P1287" s="545"/>
      <c r="Q1287" s="532"/>
    </row>
    <row r="1288" spans="1:17" ht="14.4" customHeight="1" x14ac:dyDescent="0.3">
      <c r="A1288" s="526" t="s">
        <v>2407</v>
      </c>
      <c r="B1288" s="527" t="s">
        <v>1849</v>
      </c>
      <c r="C1288" s="527" t="s">
        <v>1832</v>
      </c>
      <c r="D1288" s="527" t="s">
        <v>1931</v>
      </c>
      <c r="E1288" s="527" t="s">
        <v>1932</v>
      </c>
      <c r="F1288" s="531"/>
      <c r="G1288" s="531"/>
      <c r="H1288" s="531"/>
      <c r="I1288" s="531"/>
      <c r="J1288" s="531">
        <v>2</v>
      </c>
      <c r="K1288" s="531">
        <v>2354</v>
      </c>
      <c r="L1288" s="531">
        <v>1</v>
      </c>
      <c r="M1288" s="531">
        <v>1177</v>
      </c>
      <c r="N1288" s="531"/>
      <c r="O1288" s="531"/>
      <c r="P1288" s="545"/>
      <c r="Q1288" s="532"/>
    </row>
    <row r="1289" spans="1:17" ht="14.4" customHeight="1" x14ac:dyDescent="0.3">
      <c r="A1289" s="526" t="s">
        <v>2407</v>
      </c>
      <c r="B1289" s="527" t="s">
        <v>1849</v>
      </c>
      <c r="C1289" s="527" t="s">
        <v>1832</v>
      </c>
      <c r="D1289" s="527" t="s">
        <v>1933</v>
      </c>
      <c r="E1289" s="527" t="s">
        <v>1934</v>
      </c>
      <c r="F1289" s="531">
        <v>11</v>
      </c>
      <c r="G1289" s="531">
        <v>55836</v>
      </c>
      <c r="H1289" s="531">
        <v>1.0827225130890052</v>
      </c>
      <c r="I1289" s="531">
        <v>5076</v>
      </c>
      <c r="J1289" s="531">
        <v>10</v>
      </c>
      <c r="K1289" s="531">
        <v>51570</v>
      </c>
      <c r="L1289" s="531">
        <v>1</v>
      </c>
      <c r="M1289" s="531">
        <v>5157</v>
      </c>
      <c r="N1289" s="531"/>
      <c r="O1289" s="531"/>
      <c r="P1289" s="545"/>
      <c r="Q1289" s="532"/>
    </row>
    <row r="1290" spans="1:17" ht="14.4" customHeight="1" x14ac:dyDescent="0.3">
      <c r="A1290" s="526" t="s">
        <v>2407</v>
      </c>
      <c r="B1290" s="527" t="s">
        <v>1849</v>
      </c>
      <c r="C1290" s="527" t="s">
        <v>1832</v>
      </c>
      <c r="D1290" s="527" t="s">
        <v>1937</v>
      </c>
      <c r="E1290" s="527" t="s">
        <v>1938</v>
      </c>
      <c r="F1290" s="531">
        <v>1</v>
      </c>
      <c r="G1290" s="531">
        <v>5516</v>
      </c>
      <c r="H1290" s="531"/>
      <c r="I1290" s="531">
        <v>5516</v>
      </c>
      <c r="J1290" s="531"/>
      <c r="K1290" s="531"/>
      <c r="L1290" s="531"/>
      <c r="M1290" s="531"/>
      <c r="N1290" s="531"/>
      <c r="O1290" s="531"/>
      <c r="P1290" s="545"/>
      <c r="Q1290" s="532"/>
    </row>
    <row r="1291" spans="1:17" ht="14.4" customHeight="1" x14ac:dyDescent="0.3">
      <c r="A1291" s="526" t="s">
        <v>2407</v>
      </c>
      <c r="B1291" s="527" t="s">
        <v>1849</v>
      </c>
      <c r="C1291" s="527" t="s">
        <v>1832</v>
      </c>
      <c r="D1291" s="527" t="s">
        <v>1941</v>
      </c>
      <c r="E1291" s="527" t="s">
        <v>1942</v>
      </c>
      <c r="F1291" s="531">
        <v>21</v>
      </c>
      <c r="G1291" s="531">
        <v>3675</v>
      </c>
      <c r="H1291" s="531">
        <v>0.86511299435028244</v>
      </c>
      <c r="I1291" s="531">
        <v>175</v>
      </c>
      <c r="J1291" s="531">
        <v>24</v>
      </c>
      <c r="K1291" s="531">
        <v>4248</v>
      </c>
      <c r="L1291" s="531">
        <v>1</v>
      </c>
      <c r="M1291" s="531">
        <v>177</v>
      </c>
      <c r="N1291" s="531">
        <v>23</v>
      </c>
      <c r="O1291" s="531">
        <v>4071</v>
      </c>
      <c r="P1291" s="545">
        <v>0.95833333333333337</v>
      </c>
      <c r="Q1291" s="532">
        <v>177</v>
      </c>
    </row>
    <row r="1292" spans="1:17" ht="14.4" customHeight="1" x14ac:dyDescent="0.3">
      <c r="A1292" s="526" t="s">
        <v>2407</v>
      </c>
      <c r="B1292" s="527" t="s">
        <v>1849</v>
      </c>
      <c r="C1292" s="527" t="s">
        <v>1832</v>
      </c>
      <c r="D1292" s="527" t="s">
        <v>1943</v>
      </c>
      <c r="E1292" s="527" t="s">
        <v>1944</v>
      </c>
      <c r="F1292" s="531">
        <v>23</v>
      </c>
      <c r="G1292" s="531">
        <v>46023</v>
      </c>
      <c r="H1292" s="531">
        <v>0.77490234375</v>
      </c>
      <c r="I1292" s="531">
        <v>2001</v>
      </c>
      <c r="J1292" s="531">
        <v>29</v>
      </c>
      <c r="K1292" s="531">
        <v>59392</v>
      </c>
      <c r="L1292" s="531">
        <v>1</v>
      </c>
      <c r="M1292" s="531">
        <v>2048</v>
      </c>
      <c r="N1292" s="531">
        <v>22</v>
      </c>
      <c r="O1292" s="531">
        <v>45078</v>
      </c>
      <c r="P1292" s="545">
        <v>0.75899110991379315</v>
      </c>
      <c r="Q1292" s="532">
        <v>2049</v>
      </c>
    </row>
    <row r="1293" spans="1:17" ht="14.4" customHeight="1" x14ac:dyDescent="0.3">
      <c r="A1293" s="526" t="s">
        <v>2407</v>
      </c>
      <c r="B1293" s="527" t="s">
        <v>1849</v>
      </c>
      <c r="C1293" s="527" t="s">
        <v>1832</v>
      </c>
      <c r="D1293" s="527" t="s">
        <v>1949</v>
      </c>
      <c r="E1293" s="527" t="s">
        <v>1950</v>
      </c>
      <c r="F1293" s="531"/>
      <c r="G1293" s="531"/>
      <c r="H1293" s="531"/>
      <c r="I1293" s="531"/>
      <c r="J1293" s="531">
        <v>1</v>
      </c>
      <c r="K1293" s="531">
        <v>2736</v>
      </c>
      <c r="L1293" s="531">
        <v>1</v>
      </c>
      <c r="M1293" s="531">
        <v>2736</v>
      </c>
      <c r="N1293" s="531"/>
      <c r="O1293" s="531"/>
      <c r="P1293" s="545"/>
      <c r="Q1293" s="532"/>
    </row>
    <row r="1294" spans="1:17" ht="14.4" customHeight="1" x14ac:dyDescent="0.3">
      <c r="A1294" s="526" t="s">
        <v>2407</v>
      </c>
      <c r="B1294" s="527" t="s">
        <v>1849</v>
      </c>
      <c r="C1294" s="527" t="s">
        <v>1832</v>
      </c>
      <c r="D1294" s="527" t="s">
        <v>1959</v>
      </c>
      <c r="E1294" s="527" t="s">
        <v>1960</v>
      </c>
      <c r="F1294" s="531">
        <v>3</v>
      </c>
      <c r="G1294" s="531">
        <v>453</v>
      </c>
      <c r="H1294" s="531">
        <v>1.4612903225806451</v>
      </c>
      <c r="I1294" s="531">
        <v>151</v>
      </c>
      <c r="J1294" s="531">
        <v>2</v>
      </c>
      <c r="K1294" s="531">
        <v>310</v>
      </c>
      <c r="L1294" s="531">
        <v>1</v>
      </c>
      <c r="M1294" s="531">
        <v>155</v>
      </c>
      <c r="N1294" s="531">
        <v>6</v>
      </c>
      <c r="O1294" s="531">
        <v>930</v>
      </c>
      <c r="P1294" s="545">
        <v>3</v>
      </c>
      <c r="Q1294" s="532">
        <v>155</v>
      </c>
    </row>
    <row r="1295" spans="1:17" ht="14.4" customHeight="1" x14ac:dyDescent="0.3">
      <c r="A1295" s="526" t="s">
        <v>2407</v>
      </c>
      <c r="B1295" s="527" t="s">
        <v>1849</v>
      </c>
      <c r="C1295" s="527" t="s">
        <v>1832</v>
      </c>
      <c r="D1295" s="527" t="s">
        <v>1961</v>
      </c>
      <c r="E1295" s="527" t="s">
        <v>1962</v>
      </c>
      <c r="F1295" s="531">
        <v>1</v>
      </c>
      <c r="G1295" s="531">
        <v>195</v>
      </c>
      <c r="H1295" s="531"/>
      <c r="I1295" s="531">
        <v>195</v>
      </c>
      <c r="J1295" s="531"/>
      <c r="K1295" s="531"/>
      <c r="L1295" s="531"/>
      <c r="M1295" s="531"/>
      <c r="N1295" s="531">
        <v>1</v>
      </c>
      <c r="O1295" s="531">
        <v>199</v>
      </c>
      <c r="P1295" s="545"/>
      <c r="Q1295" s="532">
        <v>199</v>
      </c>
    </row>
    <row r="1296" spans="1:17" ht="14.4" customHeight="1" x14ac:dyDescent="0.3">
      <c r="A1296" s="526" t="s">
        <v>2407</v>
      </c>
      <c r="B1296" s="527" t="s">
        <v>1849</v>
      </c>
      <c r="C1296" s="527" t="s">
        <v>1832</v>
      </c>
      <c r="D1296" s="527" t="s">
        <v>1969</v>
      </c>
      <c r="E1296" s="527" t="s">
        <v>1970</v>
      </c>
      <c r="F1296" s="531">
        <v>1</v>
      </c>
      <c r="G1296" s="531">
        <v>159</v>
      </c>
      <c r="H1296" s="531"/>
      <c r="I1296" s="531">
        <v>159</v>
      </c>
      <c r="J1296" s="531"/>
      <c r="K1296" s="531"/>
      <c r="L1296" s="531"/>
      <c r="M1296" s="531"/>
      <c r="N1296" s="531">
        <v>2</v>
      </c>
      <c r="O1296" s="531">
        <v>326</v>
      </c>
      <c r="P1296" s="545"/>
      <c r="Q1296" s="532">
        <v>163</v>
      </c>
    </row>
    <row r="1297" spans="1:17" ht="14.4" customHeight="1" x14ac:dyDescent="0.3">
      <c r="A1297" s="526" t="s">
        <v>2407</v>
      </c>
      <c r="B1297" s="527" t="s">
        <v>1849</v>
      </c>
      <c r="C1297" s="527" t="s">
        <v>1832</v>
      </c>
      <c r="D1297" s="527" t="s">
        <v>1973</v>
      </c>
      <c r="E1297" s="527" t="s">
        <v>1974</v>
      </c>
      <c r="F1297" s="531">
        <v>4</v>
      </c>
      <c r="G1297" s="531">
        <v>8492</v>
      </c>
      <c r="H1297" s="531">
        <v>0.28160233452712563</v>
      </c>
      <c r="I1297" s="531">
        <v>2123</v>
      </c>
      <c r="J1297" s="531">
        <v>14</v>
      </c>
      <c r="K1297" s="531">
        <v>30156</v>
      </c>
      <c r="L1297" s="531">
        <v>1</v>
      </c>
      <c r="M1297" s="531">
        <v>2154</v>
      </c>
      <c r="N1297" s="531">
        <v>8</v>
      </c>
      <c r="O1297" s="531">
        <v>17240</v>
      </c>
      <c r="P1297" s="545">
        <v>0.57169385860193656</v>
      </c>
      <c r="Q1297" s="532">
        <v>2155</v>
      </c>
    </row>
    <row r="1298" spans="1:17" ht="14.4" customHeight="1" x14ac:dyDescent="0.3">
      <c r="A1298" s="526" t="s">
        <v>2407</v>
      </c>
      <c r="B1298" s="527" t="s">
        <v>1849</v>
      </c>
      <c r="C1298" s="527" t="s">
        <v>1832</v>
      </c>
      <c r="D1298" s="527" t="s">
        <v>1975</v>
      </c>
      <c r="E1298" s="527" t="s">
        <v>1976</v>
      </c>
      <c r="F1298" s="531">
        <v>1</v>
      </c>
      <c r="G1298" s="531">
        <v>159</v>
      </c>
      <c r="H1298" s="531"/>
      <c r="I1298" s="531">
        <v>159</v>
      </c>
      <c r="J1298" s="531"/>
      <c r="K1298" s="531"/>
      <c r="L1298" s="531"/>
      <c r="M1298" s="531"/>
      <c r="N1298" s="531">
        <v>1</v>
      </c>
      <c r="O1298" s="531">
        <v>163</v>
      </c>
      <c r="P1298" s="545"/>
      <c r="Q1298" s="532">
        <v>163</v>
      </c>
    </row>
    <row r="1299" spans="1:17" ht="14.4" customHeight="1" x14ac:dyDescent="0.3">
      <c r="A1299" s="526" t="s">
        <v>2408</v>
      </c>
      <c r="B1299" s="527" t="s">
        <v>1849</v>
      </c>
      <c r="C1299" s="527" t="s">
        <v>1832</v>
      </c>
      <c r="D1299" s="527" t="s">
        <v>1889</v>
      </c>
      <c r="E1299" s="527" t="s">
        <v>1890</v>
      </c>
      <c r="F1299" s="531"/>
      <c r="G1299" s="531"/>
      <c r="H1299" s="531"/>
      <c r="I1299" s="531"/>
      <c r="J1299" s="531"/>
      <c r="K1299" s="531"/>
      <c r="L1299" s="531"/>
      <c r="M1299" s="531"/>
      <c r="N1299" s="531">
        <v>1</v>
      </c>
      <c r="O1299" s="531">
        <v>37</v>
      </c>
      <c r="P1299" s="545"/>
      <c r="Q1299" s="532">
        <v>37</v>
      </c>
    </row>
    <row r="1300" spans="1:17" ht="14.4" customHeight="1" x14ac:dyDescent="0.3">
      <c r="A1300" s="526" t="s">
        <v>2409</v>
      </c>
      <c r="B1300" s="527" t="s">
        <v>1849</v>
      </c>
      <c r="C1300" s="527" t="s">
        <v>1850</v>
      </c>
      <c r="D1300" s="527" t="s">
        <v>1852</v>
      </c>
      <c r="E1300" s="527" t="s">
        <v>582</v>
      </c>
      <c r="F1300" s="531">
        <v>0.5</v>
      </c>
      <c r="G1300" s="531">
        <v>855.63</v>
      </c>
      <c r="H1300" s="531"/>
      <c r="I1300" s="531">
        <v>1711.26</v>
      </c>
      <c r="J1300" s="531"/>
      <c r="K1300" s="531"/>
      <c r="L1300" s="531"/>
      <c r="M1300" s="531"/>
      <c r="N1300" s="531">
        <v>0.5</v>
      </c>
      <c r="O1300" s="531">
        <v>855.63</v>
      </c>
      <c r="P1300" s="545"/>
      <c r="Q1300" s="532">
        <v>1711.26</v>
      </c>
    </row>
    <row r="1301" spans="1:17" ht="14.4" customHeight="1" x14ac:dyDescent="0.3">
      <c r="A1301" s="526" t="s">
        <v>2409</v>
      </c>
      <c r="B1301" s="527" t="s">
        <v>1849</v>
      </c>
      <c r="C1301" s="527" t="s">
        <v>1850</v>
      </c>
      <c r="D1301" s="527" t="s">
        <v>1853</v>
      </c>
      <c r="E1301" s="527" t="s">
        <v>664</v>
      </c>
      <c r="F1301" s="531">
        <v>1</v>
      </c>
      <c r="G1301" s="531">
        <v>2555.31</v>
      </c>
      <c r="H1301" s="531"/>
      <c r="I1301" s="531">
        <v>2555.31</v>
      </c>
      <c r="J1301" s="531"/>
      <c r="K1301" s="531"/>
      <c r="L1301" s="531"/>
      <c r="M1301" s="531"/>
      <c r="N1301" s="531">
        <v>0.67</v>
      </c>
      <c r="O1301" s="531">
        <v>1814.38</v>
      </c>
      <c r="P1301" s="545"/>
      <c r="Q1301" s="532">
        <v>2708.0298507462685</v>
      </c>
    </row>
    <row r="1302" spans="1:17" ht="14.4" customHeight="1" x14ac:dyDescent="0.3">
      <c r="A1302" s="526" t="s">
        <v>2409</v>
      </c>
      <c r="B1302" s="527" t="s">
        <v>1849</v>
      </c>
      <c r="C1302" s="527" t="s">
        <v>1850</v>
      </c>
      <c r="D1302" s="527" t="s">
        <v>1855</v>
      </c>
      <c r="E1302" s="527" t="s">
        <v>576</v>
      </c>
      <c r="F1302" s="531"/>
      <c r="G1302" s="531"/>
      <c r="H1302" s="531"/>
      <c r="I1302" s="531"/>
      <c r="J1302" s="531"/>
      <c r="K1302" s="531"/>
      <c r="L1302" s="531"/>
      <c r="M1302" s="531"/>
      <c r="N1302" s="531">
        <v>1.7</v>
      </c>
      <c r="O1302" s="531">
        <v>1708.21</v>
      </c>
      <c r="P1302" s="545"/>
      <c r="Q1302" s="532">
        <v>1004.8294117647059</v>
      </c>
    </row>
    <row r="1303" spans="1:17" ht="14.4" customHeight="1" x14ac:dyDescent="0.3">
      <c r="A1303" s="526" t="s">
        <v>2409</v>
      </c>
      <c r="B1303" s="527" t="s">
        <v>1849</v>
      </c>
      <c r="C1303" s="527" t="s">
        <v>1850</v>
      </c>
      <c r="D1303" s="527" t="s">
        <v>1865</v>
      </c>
      <c r="E1303" s="527" t="s">
        <v>584</v>
      </c>
      <c r="F1303" s="531">
        <v>0.25</v>
      </c>
      <c r="G1303" s="531">
        <v>442.7</v>
      </c>
      <c r="H1303" s="531"/>
      <c r="I1303" s="531">
        <v>1770.8</v>
      </c>
      <c r="J1303" s="531"/>
      <c r="K1303" s="531"/>
      <c r="L1303" s="531"/>
      <c r="M1303" s="531"/>
      <c r="N1303" s="531"/>
      <c r="O1303" s="531"/>
      <c r="P1303" s="545"/>
      <c r="Q1303" s="532"/>
    </row>
    <row r="1304" spans="1:17" ht="14.4" customHeight="1" x14ac:dyDescent="0.3">
      <c r="A1304" s="526" t="s">
        <v>2409</v>
      </c>
      <c r="B1304" s="527" t="s">
        <v>1849</v>
      </c>
      <c r="C1304" s="527" t="s">
        <v>1850</v>
      </c>
      <c r="D1304" s="527" t="s">
        <v>1868</v>
      </c>
      <c r="E1304" s="527" t="s">
        <v>584</v>
      </c>
      <c r="F1304" s="531">
        <v>0.01</v>
      </c>
      <c r="G1304" s="531">
        <v>460.41</v>
      </c>
      <c r="H1304" s="531"/>
      <c r="I1304" s="531">
        <v>46041</v>
      </c>
      <c r="J1304" s="531"/>
      <c r="K1304" s="531"/>
      <c r="L1304" s="531"/>
      <c r="M1304" s="531"/>
      <c r="N1304" s="531"/>
      <c r="O1304" s="531"/>
      <c r="P1304" s="545"/>
      <c r="Q1304" s="532"/>
    </row>
    <row r="1305" spans="1:17" ht="14.4" customHeight="1" x14ac:dyDescent="0.3">
      <c r="A1305" s="526" t="s">
        <v>2409</v>
      </c>
      <c r="B1305" s="527" t="s">
        <v>1849</v>
      </c>
      <c r="C1305" s="527" t="s">
        <v>1832</v>
      </c>
      <c r="D1305" s="527" t="s">
        <v>1891</v>
      </c>
      <c r="E1305" s="527" t="s">
        <v>1892</v>
      </c>
      <c r="F1305" s="531"/>
      <c r="G1305" s="531"/>
      <c r="H1305" s="531"/>
      <c r="I1305" s="531"/>
      <c r="J1305" s="531">
        <v>3</v>
      </c>
      <c r="K1305" s="531">
        <v>639</v>
      </c>
      <c r="L1305" s="531">
        <v>1</v>
      </c>
      <c r="M1305" s="531">
        <v>213</v>
      </c>
      <c r="N1305" s="531"/>
      <c r="O1305" s="531"/>
      <c r="P1305" s="545"/>
      <c r="Q1305" s="532"/>
    </row>
    <row r="1306" spans="1:17" ht="14.4" customHeight="1" x14ac:dyDescent="0.3">
      <c r="A1306" s="526" t="s">
        <v>2409</v>
      </c>
      <c r="B1306" s="527" t="s">
        <v>1849</v>
      </c>
      <c r="C1306" s="527" t="s">
        <v>1832</v>
      </c>
      <c r="D1306" s="527" t="s">
        <v>1893</v>
      </c>
      <c r="E1306" s="527" t="s">
        <v>1894</v>
      </c>
      <c r="F1306" s="531">
        <v>2</v>
      </c>
      <c r="G1306" s="531">
        <v>302</v>
      </c>
      <c r="H1306" s="531"/>
      <c r="I1306" s="531">
        <v>151</v>
      </c>
      <c r="J1306" s="531"/>
      <c r="K1306" s="531"/>
      <c r="L1306" s="531"/>
      <c r="M1306" s="531"/>
      <c r="N1306" s="531"/>
      <c r="O1306" s="531"/>
      <c r="P1306" s="545"/>
      <c r="Q1306" s="532"/>
    </row>
    <row r="1307" spans="1:17" ht="14.4" customHeight="1" x14ac:dyDescent="0.3">
      <c r="A1307" s="526" t="s">
        <v>2409</v>
      </c>
      <c r="B1307" s="527" t="s">
        <v>1849</v>
      </c>
      <c r="C1307" s="527" t="s">
        <v>1832</v>
      </c>
      <c r="D1307" s="527" t="s">
        <v>1895</v>
      </c>
      <c r="E1307" s="527" t="s">
        <v>1896</v>
      </c>
      <c r="F1307" s="531">
        <v>6</v>
      </c>
      <c r="G1307" s="531">
        <v>1098</v>
      </c>
      <c r="H1307" s="531"/>
      <c r="I1307" s="531">
        <v>183</v>
      </c>
      <c r="J1307" s="531"/>
      <c r="K1307" s="531"/>
      <c r="L1307" s="531"/>
      <c r="M1307" s="531"/>
      <c r="N1307" s="531"/>
      <c r="O1307" s="531"/>
      <c r="P1307" s="545"/>
      <c r="Q1307" s="532"/>
    </row>
    <row r="1308" spans="1:17" ht="14.4" customHeight="1" x14ac:dyDescent="0.3">
      <c r="A1308" s="526" t="s">
        <v>2409</v>
      </c>
      <c r="B1308" s="527" t="s">
        <v>1849</v>
      </c>
      <c r="C1308" s="527" t="s">
        <v>1832</v>
      </c>
      <c r="D1308" s="527" t="s">
        <v>1897</v>
      </c>
      <c r="E1308" s="527" t="s">
        <v>1898</v>
      </c>
      <c r="F1308" s="531">
        <v>1</v>
      </c>
      <c r="G1308" s="531">
        <v>125</v>
      </c>
      <c r="H1308" s="531"/>
      <c r="I1308" s="531">
        <v>125</v>
      </c>
      <c r="J1308" s="531"/>
      <c r="K1308" s="531"/>
      <c r="L1308" s="531"/>
      <c r="M1308" s="531"/>
      <c r="N1308" s="531">
        <v>1</v>
      </c>
      <c r="O1308" s="531">
        <v>128</v>
      </c>
      <c r="P1308" s="545"/>
      <c r="Q1308" s="532">
        <v>128</v>
      </c>
    </row>
    <row r="1309" spans="1:17" ht="14.4" customHeight="1" x14ac:dyDescent="0.3">
      <c r="A1309" s="526" t="s">
        <v>2409</v>
      </c>
      <c r="B1309" s="527" t="s">
        <v>1849</v>
      </c>
      <c r="C1309" s="527" t="s">
        <v>1832</v>
      </c>
      <c r="D1309" s="527" t="s">
        <v>1899</v>
      </c>
      <c r="E1309" s="527" t="s">
        <v>1900</v>
      </c>
      <c r="F1309" s="531">
        <v>8</v>
      </c>
      <c r="G1309" s="531">
        <v>1752</v>
      </c>
      <c r="H1309" s="531">
        <v>1.9641255605381165</v>
      </c>
      <c r="I1309" s="531">
        <v>219</v>
      </c>
      <c r="J1309" s="531">
        <v>4</v>
      </c>
      <c r="K1309" s="531">
        <v>892</v>
      </c>
      <c r="L1309" s="531">
        <v>1</v>
      </c>
      <c r="M1309" s="531">
        <v>223</v>
      </c>
      <c r="N1309" s="531">
        <v>4</v>
      </c>
      <c r="O1309" s="531">
        <v>892</v>
      </c>
      <c r="P1309" s="545">
        <v>1</v>
      </c>
      <c r="Q1309" s="532">
        <v>223</v>
      </c>
    </row>
    <row r="1310" spans="1:17" ht="14.4" customHeight="1" x14ac:dyDescent="0.3">
      <c r="A1310" s="526" t="s">
        <v>2409</v>
      </c>
      <c r="B1310" s="527" t="s">
        <v>1849</v>
      </c>
      <c r="C1310" s="527" t="s">
        <v>1832</v>
      </c>
      <c r="D1310" s="527" t="s">
        <v>1905</v>
      </c>
      <c r="E1310" s="527" t="s">
        <v>1906</v>
      </c>
      <c r="F1310" s="531"/>
      <c r="G1310" s="531"/>
      <c r="H1310" s="531"/>
      <c r="I1310" s="531"/>
      <c r="J1310" s="531">
        <v>1</v>
      </c>
      <c r="K1310" s="531">
        <v>225</v>
      </c>
      <c r="L1310" s="531">
        <v>1</v>
      </c>
      <c r="M1310" s="531">
        <v>225</v>
      </c>
      <c r="N1310" s="531"/>
      <c r="O1310" s="531"/>
      <c r="P1310" s="545"/>
      <c r="Q1310" s="532"/>
    </row>
    <row r="1311" spans="1:17" ht="14.4" customHeight="1" x14ac:dyDescent="0.3">
      <c r="A1311" s="526" t="s">
        <v>2409</v>
      </c>
      <c r="B1311" s="527" t="s">
        <v>1849</v>
      </c>
      <c r="C1311" s="527" t="s">
        <v>1832</v>
      </c>
      <c r="D1311" s="527" t="s">
        <v>1933</v>
      </c>
      <c r="E1311" s="527" t="s">
        <v>1934</v>
      </c>
      <c r="F1311" s="531">
        <v>2</v>
      </c>
      <c r="G1311" s="531">
        <v>10152</v>
      </c>
      <c r="H1311" s="531"/>
      <c r="I1311" s="531">
        <v>5076</v>
      </c>
      <c r="J1311" s="531"/>
      <c r="K1311" s="531"/>
      <c r="L1311" s="531"/>
      <c r="M1311" s="531"/>
      <c r="N1311" s="531">
        <v>2</v>
      </c>
      <c r="O1311" s="531">
        <v>10314</v>
      </c>
      <c r="P1311" s="545"/>
      <c r="Q1311" s="532">
        <v>5157</v>
      </c>
    </row>
    <row r="1312" spans="1:17" ht="14.4" customHeight="1" x14ac:dyDescent="0.3">
      <c r="A1312" s="526" t="s">
        <v>2409</v>
      </c>
      <c r="B1312" s="527" t="s">
        <v>1849</v>
      </c>
      <c r="C1312" s="527" t="s">
        <v>1832</v>
      </c>
      <c r="D1312" s="527" t="s">
        <v>1941</v>
      </c>
      <c r="E1312" s="527" t="s">
        <v>1942</v>
      </c>
      <c r="F1312" s="531">
        <v>19</v>
      </c>
      <c r="G1312" s="531">
        <v>3325</v>
      </c>
      <c r="H1312" s="531">
        <v>0.64776933567114747</v>
      </c>
      <c r="I1312" s="531">
        <v>175</v>
      </c>
      <c r="J1312" s="531">
        <v>29</v>
      </c>
      <c r="K1312" s="531">
        <v>5133</v>
      </c>
      <c r="L1312" s="531">
        <v>1</v>
      </c>
      <c r="M1312" s="531">
        <v>177</v>
      </c>
      <c r="N1312" s="531">
        <v>41</v>
      </c>
      <c r="O1312" s="531">
        <v>7257</v>
      </c>
      <c r="P1312" s="545">
        <v>1.4137931034482758</v>
      </c>
      <c r="Q1312" s="532">
        <v>177</v>
      </c>
    </row>
    <row r="1313" spans="1:17" ht="14.4" customHeight="1" x14ac:dyDescent="0.3">
      <c r="A1313" s="526" t="s">
        <v>2409</v>
      </c>
      <c r="B1313" s="527" t="s">
        <v>1849</v>
      </c>
      <c r="C1313" s="527" t="s">
        <v>1832</v>
      </c>
      <c r="D1313" s="527" t="s">
        <v>1943</v>
      </c>
      <c r="E1313" s="527" t="s">
        <v>1944</v>
      </c>
      <c r="F1313" s="531"/>
      <c r="G1313" s="531"/>
      <c r="H1313" s="531"/>
      <c r="I1313" s="531"/>
      <c r="J1313" s="531">
        <v>2</v>
      </c>
      <c r="K1313" s="531">
        <v>4096</v>
      </c>
      <c r="L1313" s="531">
        <v>1</v>
      </c>
      <c r="M1313" s="531">
        <v>2048</v>
      </c>
      <c r="N1313" s="531">
        <v>3</v>
      </c>
      <c r="O1313" s="531">
        <v>6147</v>
      </c>
      <c r="P1313" s="545">
        <v>1.500732421875</v>
      </c>
      <c r="Q1313" s="532">
        <v>2049</v>
      </c>
    </row>
    <row r="1314" spans="1:17" ht="14.4" customHeight="1" x14ac:dyDescent="0.3">
      <c r="A1314" s="526" t="s">
        <v>2409</v>
      </c>
      <c r="B1314" s="527" t="s">
        <v>1849</v>
      </c>
      <c r="C1314" s="527" t="s">
        <v>1832</v>
      </c>
      <c r="D1314" s="527" t="s">
        <v>1949</v>
      </c>
      <c r="E1314" s="527" t="s">
        <v>1950</v>
      </c>
      <c r="F1314" s="531">
        <v>2</v>
      </c>
      <c r="G1314" s="531">
        <v>5392</v>
      </c>
      <c r="H1314" s="531"/>
      <c r="I1314" s="531">
        <v>2696</v>
      </c>
      <c r="J1314" s="531"/>
      <c r="K1314" s="531"/>
      <c r="L1314" s="531"/>
      <c r="M1314" s="531"/>
      <c r="N1314" s="531">
        <v>2</v>
      </c>
      <c r="O1314" s="531">
        <v>5474</v>
      </c>
      <c r="P1314" s="545"/>
      <c r="Q1314" s="532">
        <v>2737</v>
      </c>
    </row>
    <row r="1315" spans="1:17" ht="14.4" customHeight="1" x14ac:dyDescent="0.3">
      <c r="A1315" s="526" t="s">
        <v>2409</v>
      </c>
      <c r="B1315" s="527" t="s">
        <v>1849</v>
      </c>
      <c r="C1315" s="527" t="s">
        <v>1832</v>
      </c>
      <c r="D1315" s="527" t="s">
        <v>1951</v>
      </c>
      <c r="E1315" s="527" t="s">
        <v>1952</v>
      </c>
      <c r="F1315" s="531">
        <v>2</v>
      </c>
      <c r="G1315" s="531">
        <v>10376</v>
      </c>
      <c r="H1315" s="531"/>
      <c r="I1315" s="531">
        <v>5188</v>
      </c>
      <c r="J1315" s="531"/>
      <c r="K1315" s="531"/>
      <c r="L1315" s="531"/>
      <c r="M1315" s="531"/>
      <c r="N1315" s="531"/>
      <c r="O1315" s="531"/>
      <c r="P1315" s="545"/>
      <c r="Q1315" s="532"/>
    </row>
    <row r="1316" spans="1:17" ht="14.4" customHeight="1" x14ac:dyDescent="0.3">
      <c r="A1316" s="526" t="s">
        <v>2409</v>
      </c>
      <c r="B1316" s="527" t="s">
        <v>1849</v>
      </c>
      <c r="C1316" s="527" t="s">
        <v>1832</v>
      </c>
      <c r="D1316" s="527" t="s">
        <v>1959</v>
      </c>
      <c r="E1316" s="527" t="s">
        <v>1960</v>
      </c>
      <c r="F1316" s="531">
        <v>4</v>
      </c>
      <c r="G1316" s="531">
        <v>604</v>
      </c>
      <c r="H1316" s="531">
        <v>3.8967741935483873</v>
      </c>
      <c r="I1316" s="531">
        <v>151</v>
      </c>
      <c r="J1316" s="531">
        <v>1</v>
      </c>
      <c r="K1316" s="531">
        <v>155</v>
      </c>
      <c r="L1316" s="531">
        <v>1</v>
      </c>
      <c r="M1316" s="531">
        <v>155</v>
      </c>
      <c r="N1316" s="531">
        <v>5</v>
      </c>
      <c r="O1316" s="531">
        <v>775</v>
      </c>
      <c r="P1316" s="545">
        <v>5</v>
      </c>
      <c r="Q1316" s="532">
        <v>155</v>
      </c>
    </row>
    <row r="1317" spans="1:17" ht="14.4" customHeight="1" x14ac:dyDescent="0.3">
      <c r="A1317" s="526" t="s">
        <v>2409</v>
      </c>
      <c r="B1317" s="527" t="s">
        <v>1849</v>
      </c>
      <c r="C1317" s="527" t="s">
        <v>1832</v>
      </c>
      <c r="D1317" s="527" t="s">
        <v>1961</v>
      </c>
      <c r="E1317" s="527" t="s">
        <v>1962</v>
      </c>
      <c r="F1317" s="531">
        <v>1</v>
      </c>
      <c r="G1317" s="531">
        <v>195</v>
      </c>
      <c r="H1317" s="531"/>
      <c r="I1317" s="531">
        <v>195</v>
      </c>
      <c r="J1317" s="531"/>
      <c r="K1317" s="531"/>
      <c r="L1317" s="531"/>
      <c r="M1317" s="531"/>
      <c r="N1317" s="531">
        <v>1</v>
      </c>
      <c r="O1317" s="531">
        <v>199</v>
      </c>
      <c r="P1317" s="545"/>
      <c r="Q1317" s="532">
        <v>199</v>
      </c>
    </row>
    <row r="1318" spans="1:17" ht="14.4" customHeight="1" x14ac:dyDescent="0.3">
      <c r="A1318" s="526" t="s">
        <v>2409</v>
      </c>
      <c r="B1318" s="527" t="s">
        <v>1849</v>
      </c>
      <c r="C1318" s="527" t="s">
        <v>1832</v>
      </c>
      <c r="D1318" s="527" t="s">
        <v>1973</v>
      </c>
      <c r="E1318" s="527" t="s">
        <v>1974</v>
      </c>
      <c r="F1318" s="531">
        <v>4</v>
      </c>
      <c r="G1318" s="531">
        <v>8492</v>
      </c>
      <c r="H1318" s="531"/>
      <c r="I1318" s="531">
        <v>2123</v>
      </c>
      <c r="J1318" s="531"/>
      <c r="K1318" s="531"/>
      <c r="L1318" s="531"/>
      <c r="M1318" s="531"/>
      <c r="N1318" s="531">
        <v>4</v>
      </c>
      <c r="O1318" s="531">
        <v>8620</v>
      </c>
      <c r="P1318" s="545"/>
      <c r="Q1318" s="532">
        <v>2155</v>
      </c>
    </row>
    <row r="1319" spans="1:17" ht="14.4" customHeight="1" x14ac:dyDescent="0.3">
      <c r="A1319" s="526" t="s">
        <v>2409</v>
      </c>
      <c r="B1319" s="527" t="s">
        <v>1849</v>
      </c>
      <c r="C1319" s="527" t="s">
        <v>1832</v>
      </c>
      <c r="D1319" s="527" t="s">
        <v>1975</v>
      </c>
      <c r="E1319" s="527" t="s">
        <v>1976</v>
      </c>
      <c r="F1319" s="531">
        <v>3</v>
      </c>
      <c r="G1319" s="531">
        <v>477</v>
      </c>
      <c r="H1319" s="531">
        <v>2.9263803680981595</v>
      </c>
      <c r="I1319" s="531">
        <v>159</v>
      </c>
      <c r="J1319" s="531">
        <v>1</v>
      </c>
      <c r="K1319" s="531">
        <v>163</v>
      </c>
      <c r="L1319" s="531">
        <v>1</v>
      </c>
      <c r="M1319" s="531">
        <v>163</v>
      </c>
      <c r="N1319" s="531">
        <v>2</v>
      </c>
      <c r="O1319" s="531">
        <v>326</v>
      </c>
      <c r="P1319" s="545">
        <v>2</v>
      </c>
      <c r="Q1319" s="532">
        <v>163</v>
      </c>
    </row>
    <row r="1320" spans="1:17" ht="14.4" customHeight="1" x14ac:dyDescent="0.3">
      <c r="A1320" s="526" t="s">
        <v>2410</v>
      </c>
      <c r="B1320" s="527" t="s">
        <v>1824</v>
      </c>
      <c r="C1320" s="527" t="s">
        <v>1832</v>
      </c>
      <c r="D1320" s="527" t="s">
        <v>1837</v>
      </c>
      <c r="E1320" s="527" t="s">
        <v>1838</v>
      </c>
      <c r="F1320" s="531">
        <v>1</v>
      </c>
      <c r="G1320" s="531">
        <v>123</v>
      </c>
      <c r="H1320" s="531"/>
      <c r="I1320" s="531">
        <v>123</v>
      </c>
      <c r="J1320" s="531"/>
      <c r="K1320" s="531"/>
      <c r="L1320" s="531"/>
      <c r="M1320" s="531"/>
      <c r="N1320" s="531"/>
      <c r="O1320" s="531"/>
      <c r="P1320" s="545"/>
      <c r="Q1320" s="532"/>
    </row>
    <row r="1321" spans="1:17" ht="14.4" customHeight="1" x14ac:dyDescent="0.3">
      <c r="A1321" s="526" t="s">
        <v>2410</v>
      </c>
      <c r="B1321" s="527" t="s">
        <v>1824</v>
      </c>
      <c r="C1321" s="527" t="s">
        <v>1832</v>
      </c>
      <c r="D1321" s="527" t="s">
        <v>1845</v>
      </c>
      <c r="E1321" s="527" t="s">
        <v>1846</v>
      </c>
      <c r="F1321" s="531">
        <v>1</v>
      </c>
      <c r="G1321" s="531">
        <v>725</v>
      </c>
      <c r="H1321" s="531"/>
      <c r="I1321" s="531">
        <v>725</v>
      </c>
      <c r="J1321" s="531"/>
      <c r="K1321" s="531"/>
      <c r="L1321" s="531"/>
      <c r="M1321" s="531"/>
      <c r="N1321" s="531"/>
      <c r="O1321" s="531"/>
      <c r="P1321" s="545"/>
      <c r="Q1321" s="532"/>
    </row>
    <row r="1322" spans="1:17" ht="14.4" customHeight="1" x14ac:dyDescent="0.3">
      <c r="A1322" s="526" t="s">
        <v>2410</v>
      </c>
      <c r="B1322" s="527" t="s">
        <v>1849</v>
      </c>
      <c r="C1322" s="527" t="s">
        <v>1850</v>
      </c>
      <c r="D1322" s="527" t="s">
        <v>1851</v>
      </c>
      <c r="E1322" s="527" t="s">
        <v>582</v>
      </c>
      <c r="F1322" s="531"/>
      <c r="G1322" s="531"/>
      <c r="H1322" s="531"/>
      <c r="I1322" s="531"/>
      <c r="J1322" s="531">
        <v>1</v>
      </c>
      <c r="K1322" s="531">
        <v>855.64</v>
      </c>
      <c r="L1322" s="531">
        <v>1</v>
      </c>
      <c r="M1322" s="531">
        <v>855.64</v>
      </c>
      <c r="N1322" s="531"/>
      <c r="O1322" s="531"/>
      <c r="P1322" s="545"/>
      <c r="Q1322" s="532"/>
    </row>
    <row r="1323" spans="1:17" ht="14.4" customHeight="1" x14ac:dyDescent="0.3">
      <c r="A1323" s="526" t="s">
        <v>2410</v>
      </c>
      <c r="B1323" s="527" t="s">
        <v>1849</v>
      </c>
      <c r="C1323" s="527" t="s">
        <v>1850</v>
      </c>
      <c r="D1323" s="527" t="s">
        <v>1852</v>
      </c>
      <c r="E1323" s="527" t="s">
        <v>582</v>
      </c>
      <c r="F1323" s="531">
        <v>1</v>
      </c>
      <c r="G1323" s="531">
        <v>1711.26</v>
      </c>
      <c r="H1323" s="531">
        <v>0.57142570924827696</v>
      </c>
      <c r="I1323" s="531">
        <v>1711.26</v>
      </c>
      <c r="J1323" s="531">
        <v>1.75</v>
      </c>
      <c r="K1323" s="531">
        <v>2994.7200000000003</v>
      </c>
      <c r="L1323" s="531">
        <v>1</v>
      </c>
      <c r="M1323" s="531">
        <v>1711.2685714285715</v>
      </c>
      <c r="N1323" s="531"/>
      <c r="O1323" s="531"/>
      <c r="P1323" s="545"/>
      <c r="Q1323" s="532"/>
    </row>
    <row r="1324" spans="1:17" ht="14.4" customHeight="1" x14ac:dyDescent="0.3">
      <c r="A1324" s="526" t="s">
        <v>2410</v>
      </c>
      <c r="B1324" s="527" t="s">
        <v>1849</v>
      </c>
      <c r="C1324" s="527" t="s">
        <v>1850</v>
      </c>
      <c r="D1324" s="527" t="s">
        <v>1853</v>
      </c>
      <c r="E1324" s="527" t="s">
        <v>664</v>
      </c>
      <c r="F1324" s="531">
        <v>0.33</v>
      </c>
      <c r="G1324" s="531">
        <v>843.25</v>
      </c>
      <c r="H1324" s="531"/>
      <c r="I1324" s="531">
        <v>2555.30303030303</v>
      </c>
      <c r="J1324" s="531"/>
      <c r="K1324" s="531"/>
      <c r="L1324" s="531"/>
      <c r="M1324" s="531"/>
      <c r="N1324" s="531"/>
      <c r="O1324" s="531"/>
      <c r="P1324" s="545"/>
      <c r="Q1324" s="532"/>
    </row>
    <row r="1325" spans="1:17" ht="14.4" customHeight="1" x14ac:dyDescent="0.3">
      <c r="A1325" s="526" t="s">
        <v>2410</v>
      </c>
      <c r="B1325" s="527" t="s">
        <v>1849</v>
      </c>
      <c r="C1325" s="527" t="s">
        <v>1850</v>
      </c>
      <c r="D1325" s="527" t="s">
        <v>1854</v>
      </c>
      <c r="E1325" s="527" t="s">
        <v>664</v>
      </c>
      <c r="F1325" s="531">
        <v>0.4</v>
      </c>
      <c r="G1325" s="531">
        <v>2555.3000000000002</v>
      </c>
      <c r="H1325" s="531">
        <v>0.62906505566141324</v>
      </c>
      <c r="I1325" s="531">
        <v>6388.25</v>
      </c>
      <c r="J1325" s="531">
        <v>0.60000000000000009</v>
      </c>
      <c r="K1325" s="531">
        <v>4062.06</v>
      </c>
      <c r="L1325" s="531">
        <v>1</v>
      </c>
      <c r="M1325" s="531">
        <v>6770.0999999999985</v>
      </c>
      <c r="N1325" s="531">
        <v>1</v>
      </c>
      <c r="O1325" s="531">
        <v>6770.1</v>
      </c>
      <c r="P1325" s="545">
        <v>1.6666666666666667</v>
      </c>
      <c r="Q1325" s="532">
        <v>6770.1</v>
      </c>
    </row>
    <row r="1326" spans="1:17" ht="14.4" customHeight="1" x14ac:dyDescent="0.3">
      <c r="A1326" s="526" t="s">
        <v>2410</v>
      </c>
      <c r="B1326" s="527" t="s">
        <v>1849</v>
      </c>
      <c r="C1326" s="527" t="s">
        <v>1850</v>
      </c>
      <c r="D1326" s="527" t="s">
        <v>1997</v>
      </c>
      <c r="E1326" s="527" t="s">
        <v>610</v>
      </c>
      <c r="F1326" s="531">
        <v>0.08</v>
      </c>
      <c r="G1326" s="531">
        <v>370.78</v>
      </c>
      <c r="H1326" s="531">
        <v>0.24999325763909491</v>
      </c>
      <c r="I1326" s="531">
        <v>4634.75</v>
      </c>
      <c r="J1326" s="531">
        <v>0.30000000000000004</v>
      </c>
      <c r="K1326" s="531">
        <v>1483.1599999999999</v>
      </c>
      <c r="L1326" s="531">
        <v>1</v>
      </c>
      <c r="M1326" s="531">
        <v>4943.8666666666659</v>
      </c>
      <c r="N1326" s="531">
        <v>0.36</v>
      </c>
      <c r="O1326" s="531">
        <v>1779.77</v>
      </c>
      <c r="P1326" s="545">
        <v>1.1999851668060089</v>
      </c>
      <c r="Q1326" s="532">
        <v>4943.8055555555557</v>
      </c>
    </row>
    <row r="1327" spans="1:17" ht="14.4" customHeight="1" x14ac:dyDescent="0.3">
      <c r="A1327" s="526" t="s">
        <v>2410</v>
      </c>
      <c r="B1327" s="527" t="s">
        <v>1849</v>
      </c>
      <c r="C1327" s="527" t="s">
        <v>1850</v>
      </c>
      <c r="D1327" s="527" t="s">
        <v>1855</v>
      </c>
      <c r="E1327" s="527" t="s">
        <v>576</v>
      </c>
      <c r="F1327" s="531">
        <v>3.8000000000000003</v>
      </c>
      <c r="G1327" s="531">
        <v>3615.08</v>
      </c>
      <c r="H1327" s="531">
        <v>2.1499649114460051</v>
      </c>
      <c r="I1327" s="531">
        <v>951.33684210526303</v>
      </c>
      <c r="J1327" s="531">
        <v>1.7</v>
      </c>
      <c r="K1327" s="531">
        <v>1681.46</v>
      </c>
      <c r="L1327" s="531">
        <v>1</v>
      </c>
      <c r="M1327" s="531">
        <v>989.09411764705885</v>
      </c>
      <c r="N1327" s="531">
        <v>1.8</v>
      </c>
      <c r="O1327" s="531">
        <v>1808.67</v>
      </c>
      <c r="P1327" s="545">
        <v>1.0756544907401902</v>
      </c>
      <c r="Q1327" s="532">
        <v>1004.8166666666667</v>
      </c>
    </row>
    <row r="1328" spans="1:17" ht="14.4" customHeight="1" x14ac:dyDescent="0.3">
      <c r="A1328" s="526" t="s">
        <v>2410</v>
      </c>
      <c r="B1328" s="527" t="s">
        <v>1849</v>
      </c>
      <c r="C1328" s="527" t="s">
        <v>1850</v>
      </c>
      <c r="D1328" s="527" t="s">
        <v>1856</v>
      </c>
      <c r="E1328" s="527" t="s">
        <v>610</v>
      </c>
      <c r="F1328" s="531">
        <v>1.73</v>
      </c>
      <c r="G1328" s="531">
        <v>17105.84</v>
      </c>
      <c r="H1328" s="531">
        <v>1.1381539988795339</v>
      </c>
      <c r="I1328" s="531">
        <v>9887.7687861271679</v>
      </c>
      <c r="J1328" s="531">
        <v>1.52</v>
      </c>
      <c r="K1328" s="531">
        <v>15029.46</v>
      </c>
      <c r="L1328" s="531">
        <v>1</v>
      </c>
      <c r="M1328" s="531">
        <v>9887.8026315789466</v>
      </c>
      <c r="N1328" s="531">
        <v>1.3399999999999999</v>
      </c>
      <c r="O1328" s="531">
        <v>13249.529999999999</v>
      </c>
      <c r="P1328" s="545">
        <v>0.88157059535073112</v>
      </c>
      <c r="Q1328" s="532">
        <v>9887.7089552238813</v>
      </c>
    </row>
    <row r="1329" spans="1:17" ht="14.4" customHeight="1" x14ac:dyDescent="0.3">
      <c r="A1329" s="526" t="s">
        <v>2410</v>
      </c>
      <c r="B1329" s="527" t="s">
        <v>1849</v>
      </c>
      <c r="C1329" s="527" t="s">
        <v>1850</v>
      </c>
      <c r="D1329" s="527" t="s">
        <v>2211</v>
      </c>
      <c r="E1329" s="527" t="s">
        <v>2212</v>
      </c>
      <c r="F1329" s="531">
        <v>3</v>
      </c>
      <c r="G1329" s="531">
        <v>1194.5999999999999</v>
      </c>
      <c r="H1329" s="531">
        <v>1.5</v>
      </c>
      <c r="I1329" s="531">
        <v>398.2</v>
      </c>
      <c r="J1329" s="531">
        <v>2</v>
      </c>
      <c r="K1329" s="531">
        <v>796.4</v>
      </c>
      <c r="L1329" s="531">
        <v>1</v>
      </c>
      <c r="M1329" s="531">
        <v>398.2</v>
      </c>
      <c r="N1329" s="531"/>
      <c r="O1329" s="531"/>
      <c r="P1329" s="545"/>
      <c r="Q1329" s="532"/>
    </row>
    <row r="1330" spans="1:17" ht="14.4" customHeight="1" x14ac:dyDescent="0.3">
      <c r="A1330" s="526" t="s">
        <v>2410</v>
      </c>
      <c r="B1330" s="527" t="s">
        <v>1849</v>
      </c>
      <c r="C1330" s="527" t="s">
        <v>1850</v>
      </c>
      <c r="D1330" s="527" t="s">
        <v>1860</v>
      </c>
      <c r="E1330" s="527" t="s">
        <v>571</v>
      </c>
      <c r="F1330" s="531">
        <v>3.5</v>
      </c>
      <c r="G1330" s="531">
        <v>3264.87</v>
      </c>
      <c r="H1330" s="531">
        <v>1.1666666666666665</v>
      </c>
      <c r="I1330" s="531">
        <v>932.81999999999994</v>
      </c>
      <c r="J1330" s="531">
        <v>3</v>
      </c>
      <c r="K1330" s="531">
        <v>2798.46</v>
      </c>
      <c r="L1330" s="531">
        <v>1</v>
      </c>
      <c r="M1330" s="531">
        <v>932.82</v>
      </c>
      <c r="N1330" s="531"/>
      <c r="O1330" s="531"/>
      <c r="P1330" s="545"/>
      <c r="Q1330" s="532"/>
    </row>
    <row r="1331" spans="1:17" ht="14.4" customHeight="1" x14ac:dyDescent="0.3">
      <c r="A1331" s="526" t="s">
        <v>2410</v>
      </c>
      <c r="B1331" s="527" t="s">
        <v>1849</v>
      </c>
      <c r="C1331" s="527" t="s">
        <v>1850</v>
      </c>
      <c r="D1331" s="527" t="s">
        <v>1862</v>
      </c>
      <c r="E1331" s="527" t="s">
        <v>584</v>
      </c>
      <c r="F1331" s="531">
        <v>0.15000000000000002</v>
      </c>
      <c r="G1331" s="531">
        <v>664.05</v>
      </c>
      <c r="H1331" s="531">
        <v>0.28846153846153844</v>
      </c>
      <c r="I1331" s="531">
        <v>4426.9999999999991</v>
      </c>
      <c r="J1331" s="531">
        <v>0.52</v>
      </c>
      <c r="K1331" s="531">
        <v>2302.04</v>
      </c>
      <c r="L1331" s="531">
        <v>1</v>
      </c>
      <c r="M1331" s="531">
        <v>4427</v>
      </c>
      <c r="N1331" s="531">
        <v>0.66</v>
      </c>
      <c r="O1331" s="531">
        <v>3001.4</v>
      </c>
      <c r="P1331" s="545">
        <v>1.3038001077305348</v>
      </c>
      <c r="Q1331" s="532">
        <v>4547.5757575757571</v>
      </c>
    </row>
    <row r="1332" spans="1:17" ht="14.4" customHeight="1" x14ac:dyDescent="0.3">
      <c r="A1332" s="526" t="s">
        <v>2410</v>
      </c>
      <c r="B1332" s="527" t="s">
        <v>1849</v>
      </c>
      <c r="C1332" s="527" t="s">
        <v>1850</v>
      </c>
      <c r="D1332" s="527" t="s">
        <v>1863</v>
      </c>
      <c r="E1332" s="527" t="s">
        <v>584</v>
      </c>
      <c r="F1332" s="531">
        <v>0.23</v>
      </c>
      <c r="G1332" s="531">
        <v>2036.4199999999998</v>
      </c>
      <c r="H1332" s="531">
        <v>0.74193548387096775</v>
      </c>
      <c r="I1332" s="531">
        <v>8853.9999999999982</v>
      </c>
      <c r="J1332" s="531">
        <v>0.31</v>
      </c>
      <c r="K1332" s="531">
        <v>2744.74</v>
      </c>
      <c r="L1332" s="531">
        <v>1</v>
      </c>
      <c r="M1332" s="531">
        <v>8854</v>
      </c>
      <c r="N1332" s="531">
        <v>0.24000000000000002</v>
      </c>
      <c r="O1332" s="531">
        <v>2182.84</v>
      </c>
      <c r="P1332" s="545">
        <v>0.79528115595648419</v>
      </c>
      <c r="Q1332" s="532">
        <v>9095.1666666666661</v>
      </c>
    </row>
    <row r="1333" spans="1:17" ht="14.4" customHeight="1" x14ac:dyDescent="0.3">
      <c r="A1333" s="526" t="s">
        <v>2410</v>
      </c>
      <c r="B1333" s="527" t="s">
        <v>1849</v>
      </c>
      <c r="C1333" s="527" t="s">
        <v>1850</v>
      </c>
      <c r="D1333" s="527" t="s">
        <v>1864</v>
      </c>
      <c r="E1333" s="527" t="s">
        <v>649</v>
      </c>
      <c r="F1333" s="531">
        <v>1.3</v>
      </c>
      <c r="G1333" s="531">
        <v>2534.09</v>
      </c>
      <c r="H1333" s="531">
        <v>1.625</v>
      </c>
      <c r="I1333" s="531">
        <v>1949.3</v>
      </c>
      <c r="J1333" s="531">
        <v>0.79999999999999993</v>
      </c>
      <c r="K1333" s="531">
        <v>1559.44</v>
      </c>
      <c r="L1333" s="531">
        <v>1</v>
      </c>
      <c r="M1333" s="531">
        <v>1949.3000000000002</v>
      </c>
      <c r="N1333" s="531">
        <v>0.5</v>
      </c>
      <c r="O1333" s="531">
        <v>974.65000000000009</v>
      </c>
      <c r="P1333" s="545">
        <v>0.625</v>
      </c>
      <c r="Q1333" s="532">
        <v>1949.3000000000002</v>
      </c>
    </row>
    <row r="1334" spans="1:17" ht="14.4" customHeight="1" x14ac:dyDescent="0.3">
      <c r="A1334" s="526" t="s">
        <v>2410</v>
      </c>
      <c r="B1334" s="527" t="s">
        <v>1849</v>
      </c>
      <c r="C1334" s="527" t="s">
        <v>1850</v>
      </c>
      <c r="D1334" s="527" t="s">
        <v>1865</v>
      </c>
      <c r="E1334" s="527" t="s">
        <v>584</v>
      </c>
      <c r="F1334" s="531">
        <v>3.6500000000000004</v>
      </c>
      <c r="G1334" s="531">
        <v>6463.42</v>
      </c>
      <c r="H1334" s="531">
        <v>0.87951807228915668</v>
      </c>
      <c r="I1334" s="531">
        <v>1770.8</v>
      </c>
      <c r="J1334" s="531">
        <v>4.1500000000000004</v>
      </c>
      <c r="K1334" s="531">
        <v>7348.82</v>
      </c>
      <c r="L1334" s="531">
        <v>1</v>
      </c>
      <c r="M1334" s="531">
        <v>1770.7999999999997</v>
      </c>
      <c r="N1334" s="531">
        <v>4</v>
      </c>
      <c r="O1334" s="531">
        <v>7276.14</v>
      </c>
      <c r="P1334" s="545">
        <v>0.99010997683981927</v>
      </c>
      <c r="Q1334" s="532">
        <v>1819.0350000000001</v>
      </c>
    </row>
    <row r="1335" spans="1:17" ht="14.4" customHeight="1" x14ac:dyDescent="0.3">
      <c r="A1335" s="526" t="s">
        <v>2410</v>
      </c>
      <c r="B1335" s="527" t="s">
        <v>1849</v>
      </c>
      <c r="C1335" s="527" t="s">
        <v>1850</v>
      </c>
      <c r="D1335" s="527" t="s">
        <v>1866</v>
      </c>
      <c r="E1335" s="527" t="s">
        <v>578</v>
      </c>
      <c r="F1335" s="531">
        <v>0.35</v>
      </c>
      <c r="G1335" s="531">
        <v>160.41999999999999</v>
      </c>
      <c r="H1335" s="531">
        <v>0.4077990746860542</v>
      </c>
      <c r="I1335" s="531">
        <v>458.34285714285716</v>
      </c>
      <c r="J1335" s="531">
        <v>0.76</v>
      </c>
      <c r="K1335" s="531">
        <v>393.38</v>
      </c>
      <c r="L1335" s="531">
        <v>1</v>
      </c>
      <c r="M1335" s="531">
        <v>517.60526315789468</v>
      </c>
      <c r="N1335" s="531">
        <v>0.5</v>
      </c>
      <c r="O1335" s="531">
        <v>258.8</v>
      </c>
      <c r="P1335" s="545">
        <v>0.65788804718084304</v>
      </c>
      <c r="Q1335" s="532">
        <v>517.6</v>
      </c>
    </row>
    <row r="1336" spans="1:17" ht="14.4" customHeight="1" x14ac:dyDescent="0.3">
      <c r="A1336" s="526" t="s">
        <v>2410</v>
      </c>
      <c r="B1336" s="527" t="s">
        <v>1849</v>
      </c>
      <c r="C1336" s="527" t="s">
        <v>1850</v>
      </c>
      <c r="D1336" s="527" t="s">
        <v>1867</v>
      </c>
      <c r="E1336" s="527" t="s">
        <v>580</v>
      </c>
      <c r="F1336" s="531">
        <v>0.4</v>
      </c>
      <c r="G1336" s="531">
        <v>361.52</v>
      </c>
      <c r="H1336" s="531">
        <v>8</v>
      </c>
      <c r="I1336" s="531">
        <v>903.8</v>
      </c>
      <c r="J1336" s="531">
        <v>0.05</v>
      </c>
      <c r="K1336" s="531">
        <v>45.19</v>
      </c>
      <c r="L1336" s="531">
        <v>1</v>
      </c>
      <c r="M1336" s="531">
        <v>903.8</v>
      </c>
      <c r="N1336" s="531">
        <v>0.4</v>
      </c>
      <c r="O1336" s="531">
        <v>361.52</v>
      </c>
      <c r="P1336" s="545">
        <v>8</v>
      </c>
      <c r="Q1336" s="532">
        <v>903.8</v>
      </c>
    </row>
    <row r="1337" spans="1:17" ht="14.4" customHeight="1" x14ac:dyDescent="0.3">
      <c r="A1337" s="526" t="s">
        <v>2410</v>
      </c>
      <c r="B1337" s="527" t="s">
        <v>1849</v>
      </c>
      <c r="C1337" s="527" t="s">
        <v>1850</v>
      </c>
      <c r="D1337" s="527" t="s">
        <v>1868</v>
      </c>
      <c r="E1337" s="527" t="s">
        <v>584</v>
      </c>
      <c r="F1337" s="531">
        <v>0.4</v>
      </c>
      <c r="G1337" s="531">
        <v>13564.369999999999</v>
      </c>
      <c r="H1337" s="531">
        <v>1.789719028110383</v>
      </c>
      <c r="I1337" s="531">
        <v>33910.924999999996</v>
      </c>
      <c r="J1337" s="531">
        <v>0.22</v>
      </c>
      <c r="K1337" s="531">
        <v>7579.05</v>
      </c>
      <c r="L1337" s="531">
        <v>1</v>
      </c>
      <c r="M1337" s="531">
        <v>34450.227272727272</v>
      </c>
      <c r="N1337" s="531">
        <v>0.33</v>
      </c>
      <c r="O1337" s="531">
        <v>10950.55</v>
      </c>
      <c r="P1337" s="545">
        <v>1.4448446705061979</v>
      </c>
      <c r="Q1337" s="532">
        <v>33183.484848484848</v>
      </c>
    </row>
    <row r="1338" spans="1:17" ht="14.4" customHeight="1" x14ac:dyDescent="0.3">
      <c r="A1338" s="526" t="s">
        <v>2410</v>
      </c>
      <c r="B1338" s="527" t="s">
        <v>1849</v>
      </c>
      <c r="C1338" s="527" t="s">
        <v>1825</v>
      </c>
      <c r="D1338" s="527" t="s">
        <v>2028</v>
      </c>
      <c r="E1338" s="527" t="s">
        <v>2029</v>
      </c>
      <c r="F1338" s="531">
        <v>1</v>
      </c>
      <c r="G1338" s="531">
        <v>589.59</v>
      </c>
      <c r="H1338" s="531"/>
      <c r="I1338" s="531">
        <v>589.59</v>
      </c>
      <c r="J1338" s="531"/>
      <c r="K1338" s="531"/>
      <c r="L1338" s="531"/>
      <c r="M1338" s="531"/>
      <c r="N1338" s="531">
        <v>3</v>
      </c>
      <c r="O1338" s="531">
        <v>1768.77</v>
      </c>
      <c r="P1338" s="545"/>
      <c r="Q1338" s="532">
        <v>589.59</v>
      </c>
    </row>
    <row r="1339" spans="1:17" ht="14.4" customHeight="1" x14ac:dyDescent="0.3">
      <c r="A1339" s="526" t="s">
        <v>2410</v>
      </c>
      <c r="B1339" s="527" t="s">
        <v>1849</v>
      </c>
      <c r="C1339" s="527" t="s">
        <v>1825</v>
      </c>
      <c r="D1339" s="527" t="s">
        <v>2030</v>
      </c>
      <c r="E1339" s="527" t="s">
        <v>2031</v>
      </c>
      <c r="F1339" s="531"/>
      <c r="G1339" s="531"/>
      <c r="H1339" s="531"/>
      <c r="I1339" s="531"/>
      <c r="J1339" s="531">
        <v>2</v>
      </c>
      <c r="K1339" s="531">
        <v>2894.56</v>
      </c>
      <c r="L1339" s="531">
        <v>1</v>
      </c>
      <c r="M1339" s="531">
        <v>1447.28</v>
      </c>
      <c r="N1339" s="531">
        <v>2</v>
      </c>
      <c r="O1339" s="531">
        <v>2894.56</v>
      </c>
      <c r="P1339" s="545">
        <v>1</v>
      </c>
      <c r="Q1339" s="532">
        <v>1447.28</v>
      </c>
    </row>
    <row r="1340" spans="1:17" ht="14.4" customHeight="1" x14ac:dyDescent="0.3">
      <c r="A1340" s="526" t="s">
        <v>2410</v>
      </c>
      <c r="B1340" s="527" t="s">
        <v>1849</v>
      </c>
      <c r="C1340" s="527" t="s">
        <v>1825</v>
      </c>
      <c r="D1340" s="527" t="s">
        <v>2032</v>
      </c>
      <c r="E1340" s="527" t="s">
        <v>2033</v>
      </c>
      <c r="F1340" s="531">
        <v>5</v>
      </c>
      <c r="G1340" s="531">
        <v>4861.6000000000004</v>
      </c>
      <c r="H1340" s="531">
        <v>1</v>
      </c>
      <c r="I1340" s="531">
        <v>972.32</v>
      </c>
      <c r="J1340" s="531">
        <v>5</v>
      </c>
      <c r="K1340" s="531">
        <v>4861.6000000000004</v>
      </c>
      <c r="L1340" s="531">
        <v>1</v>
      </c>
      <c r="M1340" s="531">
        <v>972.32</v>
      </c>
      <c r="N1340" s="531">
        <v>1</v>
      </c>
      <c r="O1340" s="531">
        <v>972.32</v>
      </c>
      <c r="P1340" s="545">
        <v>0.19999999999999998</v>
      </c>
      <c r="Q1340" s="532">
        <v>972.32</v>
      </c>
    </row>
    <row r="1341" spans="1:17" ht="14.4" customHeight="1" x14ac:dyDescent="0.3">
      <c r="A1341" s="526" t="s">
        <v>2410</v>
      </c>
      <c r="B1341" s="527" t="s">
        <v>1849</v>
      </c>
      <c r="C1341" s="527" t="s">
        <v>1825</v>
      </c>
      <c r="D1341" s="527" t="s">
        <v>2035</v>
      </c>
      <c r="E1341" s="527" t="s">
        <v>2033</v>
      </c>
      <c r="F1341" s="531">
        <v>12</v>
      </c>
      <c r="G1341" s="531">
        <v>20487.72</v>
      </c>
      <c r="H1341" s="531">
        <v>0.70588235294117663</v>
      </c>
      <c r="I1341" s="531">
        <v>1707.3100000000002</v>
      </c>
      <c r="J1341" s="531">
        <v>17</v>
      </c>
      <c r="K1341" s="531">
        <v>29024.269999999997</v>
      </c>
      <c r="L1341" s="531">
        <v>1</v>
      </c>
      <c r="M1341" s="531">
        <v>1707.3099999999997</v>
      </c>
      <c r="N1341" s="531">
        <v>17</v>
      </c>
      <c r="O1341" s="531">
        <v>29024.27</v>
      </c>
      <c r="P1341" s="545">
        <v>1.0000000000000002</v>
      </c>
      <c r="Q1341" s="532">
        <v>1707.31</v>
      </c>
    </row>
    <row r="1342" spans="1:17" ht="14.4" customHeight="1" x14ac:dyDescent="0.3">
      <c r="A1342" s="526" t="s">
        <v>2410</v>
      </c>
      <c r="B1342" s="527" t="s">
        <v>1849</v>
      </c>
      <c r="C1342" s="527" t="s">
        <v>1825</v>
      </c>
      <c r="D1342" s="527" t="s">
        <v>2036</v>
      </c>
      <c r="E1342" s="527" t="s">
        <v>2033</v>
      </c>
      <c r="F1342" s="531">
        <v>1</v>
      </c>
      <c r="G1342" s="531">
        <v>2066.3000000000002</v>
      </c>
      <c r="H1342" s="531">
        <v>1</v>
      </c>
      <c r="I1342" s="531">
        <v>2066.3000000000002</v>
      </c>
      <c r="J1342" s="531">
        <v>1</v>
      </c>
      <c r="K1342" s="531">
        <v>2066.3000000000002</v>
      </c>
      <c r="L1342" s="531">
        <v>1</v>
      </c>
      <c r="M1342" s="531">
        <v>2066.3000000000002</v>
      </c>
      <c r="N1342" s="531"/>
      <c r="O1342" s="531"/>
      <c r="P1342" s="545"/>
      <c r="Q1342" s="532"/>
    </row>
    <row r="1343" spans="1:17" ht="14.4" customHeight="1" x14ac:dyDescent="0.3">
      <c r="A1343" s="526" t="s">
        <v>2410</v>
      </c>
      <c r="B1343" s="527" t="s">
        <v>1849</v>
      </c>
      <c r="C1343" s="527" t="s">
        <v>1825</v>
      </c>
      <c r="D1343" s="527" t="s">
        <v>2213</v>
      </c>
      <c r="E1343" s="527" t="s">
        <v>2116</v>
      </c>
      <c r="F1343" s="531">
        <v>2</v>
      </c>
      <c r="G1343" s="531">
        <v>3864.18</v>
      </c>
      <c r="H1343" s="531"/>
      <c r="I1343" s="531">
        <v>1932.09</v>
      </c>
      <c r="J1343" s="531"/>
      <c r="K1343" s="531"/>
      <c r="L1343" s="531"/>
      <c r="M1343" s="531"/>
      <c r="N1343" s="531"/>
      <c r="O1343" s="531"/>
      <c r="P1343" s="545"/>
      <c r="Q1343" s="532"/>
    </row>
    <row r="1344" spans="1:17" ht="14.4" customHeight="1" x14ac:dyDescent="0.3">
      <c r="A1344" s="526" t="s">
        <v>2410</v>
      </c>
      <c r="B1344" s="527" t="s">
        <v>1849</v>
      </c>
      <c r="C1344" s="527" t="s">
        <v>1825</v>
      </c>
      <c r="D1344" s="527" t="s">
        <v>2037</v>
      </c>
      <c r="E1344" s="527" t="s">
        <v>2038</v>
      </c>
      <c r="F1344" s="531">
        <v>1</v>
      </c>
      <c r="G1344" s="531">
        <v>1027.76</v>
      </c>
      <c r="H1344" s="531">
        <v>0.33333333333333337</v>
      </c>
      <c r="I1344" s="531">
        <v>1027.76</v>
      </c>
      <c r="J1344" s="531">
        <v>3</v>
      </c>
      <c r="K1344" s="531">
        <v>3083.2799999999997</v>
      </c>
      <c r="L1344" s="531">
        <v>1</v>
      </c>
      <c r="M1344" s="531">
        <v>1027.76</v>
      </c>
      <c r="N1344" s="531">
        <v>1</v>
      </c>
      <c r="O1344" s="531">
        <v>1027.76</v>
      </c>
      <c r="P1344" s="545">
        <v>0.33333333333333337</v>
      </c>
      <c r="Q1344" s="532">
        <v>1027.76</v>
      </c>
    </row>
    <row r="1345" spans="1:17" ht="14.4" customHeight="1" x14ac:dyDescent="0.3">
      <c r="A1345" s="526" t="s">
        <v>2410</v>
      </c>
      <c r="B1345" s="527" t="s">
        <v>1849</v>
      </c>
      <c r="C1345" s="527" t="s">
        <v>1825</v>
      </c>
      <c r="D1345" s="527" t="s">
        <v>2039</v>
      </c>
      <c r="E1345" s="527" t="s">
        <v>2038</v>
      </c>
      <c r="F1345" s="531">
        <v>8</v>
      </c>
      <c r="G1345" s="531">
        <v>17134.8</v>
      </c>
      <c r="H1345" s="531">
        <v>2</v>
      </c>
      <c r="I1345" s="531">
        <v>2141.85</v>
      </c>
      <c r="J1345" s="531">
        <v>4</v>
      </c>
      <c r="K1345" s="531">
        <v>8567.4</v>
      </c>
      <c r="L1345" s="531">
        <v>1</v>
      </c>
      <c r="M1345" s="531">
        <v>2141.85</v>
      </c>
      <c r="N1345" s="531">
        <v>3</v>
      </c>
      <c r="O1345" s="531">
        <v>6425.5499999999993</v>
      </c>
      <c r="P1345" s="545">
        <v>0.75</v>
      </c>
      <c r="Q1345" s="532">
        <v>2141.85</v>
      </c>
    </row>
    <row r="1346" spans="1:17" ht="14.4" customHeight="1" x14ac:dyDescent="0.3">
      <c r="A1346" s="526" t="s">
        <v>2410</v>
      </c>
      <c r="B1346" s="527" t="s">
        <v>1849</v>
      </c>
      <c r="C1346" s="527" t="s">
        <v>1825</v>
      </c>
      <c r="D1346" s="527" t="s">
        <v>2042</v>
      </c>
      <c r="E1346" s="527" t="s">
        <v>2043</v>
      </c>
      <c r="F1346" s="531">
        <v>1</v>
      </c>
      <c r="G1346" s="531">
        <v>3003.38</v>
      </c>
      <c r="H1346" s="531">
        <v>0.25</v>
      </c>
      <c r="I1346" s="531">
        <v>3003.38</v>
      </c>
      <c r="J1346" s="531">
        <v>4</v>
      </c>
      <c r="K1346" s="531">
        <v>12013.52</v>
      </c>
      <c r="L1346" s="531">
        <v>1</v>
      </c>
      <c r="M1346" s="531">
        <v>3003.38</v>
      </c>
      <c r="N1346" s="531">
        <v>2</v>
      </c>
      <c r="O1346" s="531">
        <v>6006.76</v>
      </c>
      <c r="P1346" s="545">
        <v>0.5</v>
      </c>
      <c r="Q1346" s="532">
        <v>3003.38</v>
      </c>
    </row>
    <row r="1347" spans="1:17" ht="14.4" customHeight="1" x14ac:dyDescent="0.3">
      <c r="A1347" s="526" t="s">
        <v>2410</v>
      </c>
      <c r="B1347" s="527" t="s">
        <v>1849</v>
      </c>
      <c r="C1347" s="527" t="s">
        <v>1825</v>
      </c>
      <c r="D1347" s="527" t="s">
        <v>2048</v>
      </c>
      <c r="E1347" s="527" t="s">
        <v>2049</v>
      </c>
      <c r="F1347" s="531">
        <v>9</v>
      </c>
      <c r="G1347" s="531">
        <v>37241.01</v>
      </c>
      <c r="H1347" s="531">
        <v>0.81818181818181812</v>
      </c>
      <c r="I1347" s="531">
        <v>4137.8900000000003</v>
      </c>
      <c r="J1347" s="531">
        <v>11</v>
      </c>
      <c r="K1347" s="531">
        <v>45516.790000000008</v>
      </c>
      <c r="L1347" s="531">
        <v>1</v>
      </c>
      <c r="M1347" s="531">
        <v>4137.8900000000003</v>
      </c>
      <c r="N1347" s="531">
        <v>13</v>
      </c>
      <c r="O1347" s="531">
        <v>53792.57</v>
      </c>
      <c r="P1347" s="545">
        <v>1.1818181818181817</v>
      </c>
      <c r="Q1347" s="532">
        <v>4137.8900000000003</v>
      </c>
    </row>
    <row r="1348" spans="1:17" ht="14.4" customHeight="1" x14ac:dyDescent="0.3">
      <c r="A1348" s="526" t="s">
        <v>2410</v>
      </c>
      <c r="B1348" s="527" t="s">
        <v>1849</v>
      </c>
      <c r="C1348" s="527" t="s">
        <v>1825</v>
      </c>
      <c r="D1348" s="527" t="s">
        <v>2050</v>
      </c>
      <c r="E1348" s="527" t="s">
        <v>2051</v>
      </c>
      <c r="F1348" s="531"/>
      <c r="G1348" s="531"/>
      <c r="H1348" s="531"/>
      <c r="I1348" s="531"/>
      <c r="J1348" s="531">
        <v>1</v>
      </c>
      <c r="K1348" s="531">
        <v>1123.73</v>
      </c>
      <c r="L1348" s="531">
        <v>1</v>
      </c>
      <c r="M1348" s="531">
        <v>1123.73</v>
      </c>
      <c r="N1348" s="531"/>
      <c r="O1348" s="531"/>
      <c r="P1348" s="545"/>
      <c r="Q1348" s="532"/>
    </row>
    <row r="1349" spans="1:17" ht="14.4" customHeight="1" x14ac:dyDescent="0.3">
      <c r="A1349" s="526" t="s">
        <v>2410</v>
      </c>
      <c r="B1349" s="527" t="s">
        <v>1849</v>
      </c>
      <c r="C1349" s="527" t="s">
        <v>1825</v>
      </c>
      <c r="D1349" s="527" t="s">
        <v>2052</v>
      </c>
      <c r="E1349" s="527" t="s">
        <v>2053</v>
      </c>
      <c r="F1349" s="531">
        <v>1</v>
      </c>
      <c r="G1349" s="531">
        <v>17073.05</v>
      </c>
      <c r="H1349" s="531"/>
      <c r="I1349" s="531">
        <v>17073.05</v>
      </c>
      <c r="J1349" s="531"/>
      <c r="K1349" s="531"/>
      <c r="L1349" s="531"/>
      <c r="M1349" s="531"/>
      <c r="N1349" s="531"/>
      <c r="O1349" s="531"/>
      <c r="P1349" s="545"/>
      <c r="Q1349" s="532"/>
    </row>
    <row r="1350" spans="1:17" ht="14.4" customHeight="1" x14ac:dyDescent="0.3">
      <c r="A1350" s="526" t="s">
        <v>2410</v>
      </c>
      <c r="B1350" s="527" t="s">
        <v>1849</v>
      </c>
      <c r="C1350" s="527" t="s">
        <v>1825</v>
      </c>
      <c r="D1350" s="527" t="s">
        <v>2054</v>
      </c>
      <c r="E1350" s="527" t="s">
        <v>2055</v>
      </c>
      <c r="F1350" s="531">
        <v>2</v>
      </c>
      <c r="G1350" s="531">
        <v>2005.6</v>
      </c>
      <c r="H1350" s="531">
        <v>0.39999999999999997</v>
      </c>
      <c r="I1350" s="531">
        <v>1002.8</v>
      </c>
      <c r="J1350" s="531">
        <v>5</v>
      </c>
      <c r="K1350" s="531">
        <v>5014</v>
      </c>
      <c r="L1350" s="531">
        <v>1</v>
      </c>
      <c r="M1350" s="531">
        <v>1002.8</v>
      </c>
      <c r="N1350" s="531">
        <v>7</v>
      </c>
      <c r="O1350" s="531">
        <v>7019.6</v>
      </c>
      <c r="P1350" s="545">
        <v>1.4000000000000001</v>
      </c>
      <c r="Q1350" s="532">
        <v>1002.8000000000001</v>
      </c>
    </row>
    <row r="1351" spans="1:17" ht="14.4" customHeight="1" x14ac:dyDescent="0.3">
      <c r="A1351" s="526" t="s">
        <v>2410</v>
      </c>
      <c r="B1351" s="527" t="s">
        <v>1849</v>
      </c>
      <c r="C1351" s="527" t="s">
        <v>1825</v>
      </c>
      <c r="D1351" s="527" t="s">
        <v>2056</v>
      </c>
      <c r="E1351" s="527" t="s">
        <v>2057</v>
      </c>
      <c r="F1351" s="531">
        <v>3</v>
      </c>
      <c r="G1351" s="531">
        <v>22950</v>
      </c>
      <c r="H1351" s="531">
        <v>0.75</v>
      </c>
      <c r="I1351" s="531">
        <v>7650</v>
      </c>
      <c r="J1351" s="531">
        <v>4</v>
      </c>
      <c r="K1351" s="531">
        <v>30600</v>
      </c>
      <c r="L1351" s="531">
        <v>1</v>
      </c>
      <c r="M1351" s="531">
        <v>7650</v>
      </c>
      <c r="N1351" s="531">
        <v>2</v>
      </c>
      <c r="O1351" s="531">
        <v>15300</v>
      </c>
      <c r="P1351" s="545">
        <v>0.5</v>
      </c>
      <c r="Q1351" s="532">
        <v>7650</v>
      </c>
    </row>
    <row r="1352" spans="1:17" ht="14.4" customHeight="1" x14ac:dyDescent="0.3">
      <c r="A1352" s="526" t="s">
        <v>2410</v>
      </c>
      <c r="B1352" s="527" t="s">
        <v>1849</v>
      </c>
      <c r="C1352" s="527" t="s">
        <v>1825</v>
      </c>
      <c r="D1352" s="527" t="s">
        <v>2411</v>
      </c>
      <c r="E1352" s="527" t="s">
        <v>2412</v>
      </c>
      <c r="F1352" s="531"/>
      <c r="G1352" s="531"/>
      <c r="H1352" s="531"/>
      <c r="I1352" s="531"/>
      <c r="J1352" s="531"/>
      <c r="K1352" s="531"/>
      <c r="L1352" s="531"/>
      <c r="M1352" s="531"/>
      <c r="N1352" s="531">
        <v>1</v>
      </c>
      <c r="O1352" s="531">
        <v>3399.27</v>
      </c>
      <c r="P1352" s="545"/>
      <c r="Q1352" s="532">
        <v>3399.27</v>
      </c>
    </row>
    <row r="1353" spans="1:17" ht="14.4" customHeight="1" x14ac:dyDescent="0.3">
      <c r="A1353" s="526" t="s">
        <v>2410</v>
      </c>
      <c r="B1353" s="527" t="s">
        <v>1849</v>
      </c>
      <c r="C1353" s="527" t="s">
        <v>1825</v>
      </c>
      <c r="D1353" s="527" t="s">
        <v>2060</v>
      </c>
      <c r="E1353" s="527" t="s">
        <v>2061</v>
      </c>
      <c r="F1353" s="531"/>
      <c r="G1353" s="531"/>
      <c r="H1353" s="531"/>
      <c r="I1353" s="531"/>
      <c r="J1353" s="531"/>
      <c r="K1353" s="531"/>
      <c r="L1353" s="531"/>
      <c r="M1353" s="531"/>
      <c r="N1353" s="531">
        <v>1</v>
      </c>
      <c r="O1353" s="531">
        <v>13284.52</v>
      </c>
      <c r="P1353" s="545"/>
      <c r="Q1353" s="532">
        <v>13284.52</v>
      </c>
    </row>
    <row r="1354" spans="1:17" ht="14.4" customHeight="1" x14ac:dyDescent="0.3">
      <c r="A1354" s="526" t="s">
        <v>2410</v>
      </c>
      <c r="B1354" s="527" t="s">
        <v>1849</v>
      </c>
      <c r="C1354" s="527" t="s">
        <v>1825</v>
      </c>
      <c r="D1354" s="527" t="s">
        <v>2062</v>
      </c>
      <c r="E1354" s="527" t="s">
        <v>2063</v>
      </c>
      <c r="F1354" s="531">
        <v>1</v>
      </c>
      <c r="G1354" s="531">
        <v>2170.9699999999998</v>
      </c>
      <c r="H1354" s="531">
        <v>0.25</v>
      </c>
      <c r="I1354" s="531">
        <v>2170.9699999999998</v>
      </c>
      <c r="J1354" s="531">
        <v>4</v>
      </c>
      <c r="K1354" s="531">
        <v>8683.8799999999992</v>
      </c>
      <c r="L1354" s="531">
        <v>1</v>
      </c>
      <c r="M1354" s="531">
        <v>2170.9699999999998</v>
      </c>
      <c r="N1354" s="531">
        <v>2</v>
      </c>
      <c r="O1354" s="531">
        <v>4341.9399999999996</v>
      </c>
      <c r="P1354" s="545">
        <v>0.5</v>
      </c>
      <c r="Q1354" s="532">
        <v>2170.9699999999998</v>
      </c>
    </row>
    <row r="1355" spans="1:17" ht="14.4" customHeight="1" x14ac:dyDescent="0.3">
      <c r="A1355" s="526" t="s">
        <v>2410</v>
      </c>
      <c r="B1355" s="527" t="s">
        <v>1849</v>
      </c>
      <c r="C1355" s="527" t="s">
        <v>1825</v>
      </c>
      <c r="D1355" s="527" t="s">
        <v>2189</v>
      </c>
      <c r="E1355" s="527" t="s">
        <v>2190</v>
      </c>
      <c r="F1355" s="531">
        <v>5</v>
      </c>
      <c r="G1355" s="531">
        <v>26296.149999999998</v>
      </c>
      <c r="H1355" s="531">
        <v>1.25</v>
      </c>
      <c r="I1355" s="531">
        <v>5259.23</v>
      </c>
      <c r="J1355" s="531">
        <v>4</v>
      </c>
      <c r="K1355" s="531">
        <v>21036.92</v>
      </c>
      <c r="L1355" s="531">
        <v>1</v>
      </c>
      <c r="M1355" s="531">
        <v>5259.23</v>
      </c>
      <c r="N1355" s="531">
        <v>1</v>
      </c>
      <c r="O1355" s="531">
        <v>5259.23</v>
      </c>
      <c r="P1355" s="545">
        <v>0.25</v>
      </c>
      <c r="Q1355" s="532">
        <v>5259.23</v>
      </c>
    </row>
    <row r="1356" spans="1:17" ht="14.4" customHeight="1" x14ac:dyDescent="0.3">
      <c r="A1356" s="526" t="s">
        <v>2410</v>
      </c>
      <c r="B1356" s="527" t="s">
        <v>1849</v>
      </c>
      <c r="C1356" s="527" t="s">
        <v>1825</v>
      </c>
      <c r="D1356" s="527" t="s">
        <v>2240</v>
      </c>
      <c r="E1356" s="527" t="s">
        <v>2241</v>
      </c>
      <c r="F1356" s="531"/>
      <c r="G1356" s="531"/>
      <c r="H1356" s="531"/>
      <c r="I1356" s="531"/>
      <c r="J1356" s="531">
        <v>1</v>
      </c>
      <c r="K1356" s="531">
        <v>4041.82</v>
      </c>
      <c r="L1356" s="531">
        <v>1</v>
      </c>
      <c r="M1356" s="531">
        <v>4041.82</v>
      </c>
      <c r="N1356" s="531"/>
      <c r="O1356" s="531"/>
      <c r="P1356" s="545"/>
      <c r="Q1356" s="532"/>
    </row>
    <row r="1357" spans="1:17" ht="14.4" customHeight="1" x14ac:dyDescent="0.3">
      <c r="A1357" s="526" t="s">
        <v>2410</v>
      </c>
      <c r="B1357" s="527" t="s">
        <v>1849</v>
      </c>
      <c r="C1357" s="527" t="s">
        <v>1825</v>
      </c>
      <c r="D1357" s="527" t="s">
        <v>2066</v>
      </c>
      <c r="E1357" s="527" t="s">
        <v>2067</v>
      </c>
      <c r="F1357" s="531">
        <v>1</v>
      </c>
      <c r="G1357" s="531">
        <v>605.65</v>
      </c>
      <c r="H1357" s="531">
        <v>0.25</v>
      </c>
      <c r="I1357" s="531">
        <v>605.65</v>
      </c>
      <c r="J1357" s="531">
        <v>4</v>
      </c>
      <c r="K1357" s="531">
        <v>2422.6</v>
      </c>
      <c r="L1357" s="531">
        <v>1</v>
      </c>
      <c r="M1357" s="531">
        <v>605.65</v>
      </c>
      <c r="N1357" s="531">
        <v>3</v>
      </c>
      <c r="O1357" s="531">
        <v>1816.9499999999998</v>
      </c>
      <c r="P1357" s="545">
        <v>0.75</v>
      </c>
      <c r="Q1357" s="532">
        <v>605.65</v>
      </c>
    </row>
    <row r="1358" spans="1:17" ht="14.4" customHeight="1" x14ac:dyDescent="0.3">
      <c r="A1358" s="526" t="s">
        <v>2410</v>
      </c>
      <c r="B1358" s="527" t="s">
        <v>1849</v>
      </c>
      <c r="C1358" s="527" t="s">
        <v>1825</v>
      </c>
      <c r="D1358" s="527" t="s">
        <v>2070</v>
      </c>
      <c r="E1358" s="527" t="s">
        <v>2071</v>
      </c>
      <c r="F1358" s="531">
        <v>1</v>
      </c>
      <c r="G1358" s="531">
        <v>831.16</v>
      </c>
      <c r="H1358" s="531">
        <v>1</v>
      </c>
      <c r="I1358" s="531">
        <v>831.16</v>
      </c>
      <c r="J1358" s="531">
        <v>1</v>
      </c>
      <c r="K1358" s="531">
        <v>831.16</v>
      </c>
      <c r="L1358" s="531">
        <v>1</v>
      </c>
      <c r="M1358" s="531">
        <v>831.16</v>
      </c>
      <c r="N1358" s="531">
        <v>1</v>
      </c>
      <c r="O1358" s="531">
        <v>831.16</v>
      </c>
      <c r="P1358" s="545">
        <v>1</v>
      </c>
      <c r="Q1358" s="532">
        <v>831.16</v>
      </c>
    </row>
    <row r="1359" spans="1:17" ht="14.4" customHeight="1" x14ac:dyDescent="0.3">
      <c r="A1359" s="526" t="s">
        <v>2410</v>
      </c>
      <c r="B1359" s="527" t="s">
        <v>1849</v>
      </c>
      <c r="C1359" s="527" t="s">
        <v>1825</v>
      </c>
      <c r="D1359" s="527" t="s">
        <v>2072</v>
      </c>
      <c r="E1359" s="527" t="s">
        <v>2071</v>
      </c>
      <c r="F1359" s="531">
        <v>7</v>
      </c>
      <c r="G1359" s="531">
        <v>6216.4199999999992</v>
      </c>
      <c r="H1359" s="531">
        <v>1</v>
      </c>
      <c r="I1359" s="531">
        <v>888.05999999999983</v>
      </c>
      <c r="J1359" s="531">
        <v>7</v>
      </c>
      <c r="K1359" s="531">
        <v>6216.4199999999992</v>
      </c>
      <c r="L1359" s="531">
        <v>1</v>
      </c>
      <c r="M1359" s="531">
        <v>888.05999999999983</v>
      </c>
      <c r="N1359" s="531"/>
      <c r="O1359" s="531"/>
      <c r="P1359" s="545"/>
      <c r="Q1359" s="532"/>
    </row>
    <row r="1360" spans="1:17" ht="14.4" customHeight="1" x14ac:dyDescent="0.3">
      <c r="A1360" s="526" t="s">
        <v>2410</v>
      </c>
      <c r="B1360" s="527" t="s">
        <v>1849</v>
      </c>
      <c r="C1360" s="527" t="s">
        <v>1825</v>
      </c>
      <c r="D1360" s="527" t="s">
        <v>2073</v>
      </c>
      <c r="E1360" s="527" t="s">
        <v>2074</v>
      </c>
      <c r="F1360" s="531">
        <v>4</v>
      </c>
      <c r="G1360" s="531">
        <v>3552.24</v>
      </c>
      <c r="H1360" s="531">
        <v>4</v>
      </c>
      <c r="I1360" s="531">
        <v>888.06</v>
      </c>
      <c r="J1360" s="531">
        <v>1</v>
      </c>
      <c r="K1360" s="531">
        <v>888.06</v>
      </c>
      <c r="L1360" s="531">
        <v>1</v>
      </c>
      <c r="M1360" s="531">
        <v>888.06</v>
      </c>
      <c r="N1360" s="531"/>
      <c r="O1360" s="531"/>
      <c r="P1360" s="545"/>
      <c r="Q1360" s="532"/>
    </row>
    <row r="1361" spans="1:17" ht="14.4" customHeight="1" x14ac:dyDescent="0.3">
      <c r="A1361" s="526" t="s">
        <v>2410</v>
      </c>
      <c r="B1361" s="527" t="s">
        <v>1849</v>
      </c>
      <c r="C1361" s="527" t="s">
        <v>1825</v>
      </c>
      <c r="D1361" s="527" t="s">
        <v>2075</v>
      </c>
      <c r="E1361" s="527" t="s">
        <v>2076</v>
      </c>
      <c r="F1361" s="531">
        <v>1</v>
      </c>
      <c r="G1361" s="531">
        <v>831.16</v>
      </c>
      <c r="H1361" s="531">
        <v>0.5</v>
      </c>
      <c r="I1361" s="531">
        <v>831.16</v>
      </c>
      <c r="J1361" s="531">
        <v>2</v>
      </c>
      <c r="K1361" s="531">
        <v>1662.32</v>
      </c>
      <c r="L1361" s="531">
        <v>1</v>
      </c>
      <c r="M1361" s="531">
        <v>831.16</v>
      </c>
      <c r="N1361" s="531">
        <v>1</v>
      </c>
      <c r="O1361" s="531">
        <v>831.16</v>
      </c>
      <c r="P1361" s="545">
        <v>0.5</v>
      </c>
      <c r="Q1361" s="532">
        <v>831.16</v>
      </c>
    </row>
    <row r="1362" spans="1:17" ht="14.4" customHeight="1" x14ac:dyDescent="0.3">
      <c r="A1362" s="526" t="s">
        <v>2410</v>
      </c>
      <c r="B1362" s="527" t="s">
        <v>1849</v>
      </c>
      <c r="C1362" s="527" t="s">
        <v>1825</v>
      </c>
      <c r="D1362" s="527" t="s">
        <v>2077</v>
      </c>
      <c r="E1362" s="527" t="s">
        <v>2078</v>
      </c>
      <c r="F1362" s="531">
        <v>1</v>
      </c>
      <c r="G1362" s="531">
        <v>1312.14</v>
      </c>
      <c r="H1362" s="531">
        <v>0.5</v>
      </c>
      <c r="I1362" s="531">
        <v>1312.14</v>
      </c>
      <c r="J1362" s="531">
        <v>2</v>
      </c>
      <c r="K1362" s="531">
        <v>2624.28</v>
      </c>
      <c r="L1362" s="531">
        <v>1</v>
      </c>
      <c r="M1362" s="531">
        <v>1312.14</v>
      </c>
      <c r="N1362" s="531">
        <v>3</v>
      </c>
      <c r="O1362" s="531">
        <v>3936.42</v>
      </c>
      <c r="P1362" s="545">
        <v>1.5</v>
      </c>
      <c r="Q1362" s="532">
        <v>1312.14</v>
      </c>
    </row>
    <row r="1363" spans="1:17" ht="14.4" customHeight="1" x14ac:dyDescent="0.3">
      <c r="A1363" s="526" t="s">
        <v>2410</v>
      </c>
      <c r="B1363" s="527" t="s">
        <v>1849</v>
      </c>
      <c r="C1363" s="527" t="s">
        <v>1825</v>
      </c>
      <c r="D1363" s="527" t="s">
        <v>2222</v>
      </c>
      <c r="E1363" s="527" t="s">
        <v>2223</v>
      </c>
      <c r="F1363" s="531"/>
      <c r="G1363" s="531"/>
      <c r="H1363" s="531"/>
      <c r="I1363" s="531"/>
      <c r="J1363" s="531">
        <v>4</v>
      </c>
      <c r="K1363" s="531">
        <v>14578.32</v>
      </c>
      <c r="L1363" s="531">
        <v>1</v>
      </c>
      <c r="M1363" s="531">
        <v>3644.58</v>
      </c>
      <c r="N1363" s="531">
        <v>5</v>
      </c>
      <c r="O1363" s="531">
        <v>18222.900000000001</v>
      </c>
      <c r="P1363" s="545">
        <v>1.2500000000000002</v>
      </c>
      <c r="Q1363" s="532">
        <v>3644.5800000000004</v>
      </c>
    </row>
    <row r="1364" spans="1:17" ht="14.4" customHeight="1" x14ac:dyDescent="0.3">
      <c r="A1364" s="526" t="s">
        <v>2410</v>
      </c>
      <c r="B1364" s="527" t="s">
        <v>1849</v>
      </c>
      <c r="C1364" s="527" t="s">
        <v>1825</v>
      </c>
      <c r="D1364" s="527" t="s">
        <v>2079</v>
      </c>
      <c r="E1364" s="527" t="s">
        <v>2080</v>
      </c>
      <c r="F1364" s="531">
        <v>4</v>
      </c>
      <c r="G1364" s="531">
        <v>4585.32</v>
      </c>
      <c r="H1364" s="531">
        <v>0.66666666666666663</v>
      </c>
      <c r="I1364" s="531">
        <v>1146.33</v>
      </c>
      <c r="J1364" s="531">
        <v>6</v>
      </c>
      <c r="K1364" s="531">
        <v>6877.98</v>
      </c>
      <c r="L1364" s="531">
        <v>1</v>
      </c>
      <c r="M1364" s="531">
        <v>1146.33</v>
      </c>
      <c r="N1364" s="531">
        <v>5</v>
      </c>
      <c r="O1364" s="531">
        <v>5731.65</v>
      </c>
      <c r="P1364" s="545">
        <v>0.83333333333333337</v>
      </c>
      <c r="Q1364" s="532">
        <v>1146.33</v>
      </c>
    </row>
    <row r="1365" spans="1:17" ht="14.4" customHeight="1" x14ac:dyDescent="0.3">
      <c r="A1365" s="526" t="s">
        <v>2410</v>
      </c>
      <c r="B1365" s="527" t="s">
        <v>1849</v>
      </c>
      <c r="C1365" s="527" t="s">
        <v>1825</v>
      </c>
      <c r="D1365" s="527" t="s">
        <v>2081</v>
      </c>
      <c r="E1365" s="527" t="s">
        <v>2082</v>
      </c>
      <c r="F1365" s="531">
        <v>8</v>
      </c>
      <c r="G1365" s="531">
        <v>2872.8</v>
      </c>
      <c r="H1365" s="531">
        <v>2</v>
      </c>
      <c r="I1365" s="531">
        <v>359.1</v>
      </c>
      <c r="J1365" s="531">
        <v>4</v>
      </c>
      <c r="K1365" s="531">
        <v>1436.4</v>
      </c>
      <c r="L1365" s="531">
        <v>1</v>
      </c>
      <c r="M1365" s="531">
        <v>359.1</v>
      </c>
      <c r="N1365" s="531">
        <v>1</v>
      </c>
      <c r="O1365" s="531">
        <v>359.1</v>
      </c>
      <c r="P1365" s="545">
        <v>0.25</v>
      </c>
      <c r="Q1365" s="532">
        <v>359.1</v>
      </c>
    </row>
    <row r="1366" spans="1:17" ht="14.4" customHeight="1" x14ac:dyDescent="0.3">
      <c r="A1366" s="526" t="s">
        <v>2410</v>
      </c>
      <c r="B1366" s="527" t="s">
        <v>1849</v>
      </c>
      <c r="C1366" s="527" t="s">
        <v>1825</v>
      </c>
      <c r="D1366" s="527" t="s">
        <v>2226</v>
      </c>
      <c r="E1366" s="527" t="s">
        <v>2227</v>
      </c>
      <c r="F1366" s="531">
        <v>1</v>
      </c>
      <c r="G1366" s="531">
        <v>565.85</v>
      </c>
      <c r="H1366" s="531"/>
      <c r="I1366" s="531">
        <v>565.85</v>
      </c>
      <c r="J1366" s="531"/>
      <c r="K1366" s="531"/>
      <c r="L1366" s="531"/>
      <c r="M1366" s="531"/>
      <c r="N1366" s="531"/>
      <c r="O1366" s="531"/>
      <c r="P1366" s="545"/>
      <c r="Q1366" s="532"/>
    </row>
    <row r="1367" spans="1:17" ht="14.4" customHeight="1" x14ac:dyDescent="0.3">
      <c r="A1367" s="526" t="s">
        <v>2410</v>
      </c>
      <c r="B1367" s="527" t="s">
        <v>1849</v>
      </c>
      <c r="C1367" s="527" t="s">
        <v>1825</v>
      </c>
      <c r="D1367" s="527" t="s">
        <v>1826</v>
      </c>
      <c r="E1367" s="527" t="s">
        <v>1827</v>
      </c>
      <c r="F1367" s="531">
        <v>5</v>
      </c>
      <c r="G1367" s="531">
        <v>4469.5</v>
      </c>
      <c r="H1367" s="531">
        <v>2.5</v>
      </c>
      <c r="I1367" s="531">
        <v>893.9</v>
      </c>
      <c r="J1367" s="531">
        <v>2</v>
      </c>
      <c r="K1367" s="531">
        <v>1787.8</v>
      </c>
      <c r="L1367" s="531">
        <v>1</v>
      </c>
      <c r="M1367" s="531">
        <v>893.9</v>
      </c>
      <c r="N1367" s="531">
        <v>7</v>
      </c>
      <c r="O1367" s="531">
        <v>6257.2999999999993</v>
      </c>
      <c r="P1367" s="545">
        <v>3.4999999999999996</v>
      </c>
      <c r="Q1367" s="532">
        <v>893.89999999999986</v>
      </c>
    </row>
    <row r="1368" spans="1:17" ht="14.4" customHeight="1" x14ac:dyDescent="0.3">
      <c r="A1368" s="526" t="s">
        <v>2410</v>
      </c>
      <c r="B1368" s="527" t="s">
        <v>1849</v>
      </c>
      <c r="C1368" s="527" t="s">
        <v>1825</v>
      </c>
      <c r="D1368" s="527" t="s">
        <v>1877</v>
      </c>
      <c r="E1368" s="527" t="s">
        <v>1878</v>
      </c>
      <c r="F1368" s="531">
        <v>1</v>
      </c>
      <c r="G1368" s="531">
        <v>893.9</v>
      </c>
      <c r="H1368" s="531"/>
      <c r="I1368" s="531">
        <v>893.9</v>
      </c>
      <c r="J1368" s="531"/>
      <c r="K1368" s="531"/>
      <c r="L1368" s="531"/>
      <c r="M1368" s="531"/>
      <c r="N1368" s="531">
        <v>1</v>
      </c>
      <c r="O1368" s="531">
        <v>893.9</v>
      </c>
      <c r="P1368" s="545"/>
      <c r="Q1368" s="532">
        <v>893.9</v>
      </c>
    </row>
    <row r="1369" spans="1:17" ht="14.4" customHeight="1" x14ac:dyDescent="0.3">
      <c r="A1369" s="526" t="s">
        <v>2410</v>
      </c>
      <c r="B1369" s="527" t="s">
        <v>1849</v>
      </c>
      <c r="C1369" s="527" t="s">
        <v>1825</v>
      </c>
      <c r="D1369" s="527" t="s">
        <v>2083</v>
      </c>
      <c r="E1369" s="527" t="s">
        <v>2084</v>
      </c>
      <c r="F1369" s="531">
        <v>2</v>
      </c>
      <c r="G1369" s="531">
        <v>33663.379999999997</v>
      </c>
      <c r="H1369" s="531">
        <v>2</v>
      </c>
      <c r="I1369" s="531">
        <v>16831.689999999999</v>
      </c>
      <c r="J1369" s="531">
        <v>1</v>
      </c>
      <c r="K1369" s="531">
        <v>16831.689999999999</v>
      </c>
      <c r="L1369" s="531">
        <v>1</v>
      </c>
      <c r="M1369" s="531">
        <v>16831.689999999999</v>
      </c>
      <c r="N1369" s="531">
        <v>1</v>
      </c>
      <c r="O1369" s="531">
        <v>16831.689999999999</v>
      </c>
      <c r="P1369" s="545">
        <v>1</v>
      </c>
      <c r="Q1369" s="532">
        <v>16831.689999999999</v>
      </c>
    </row>
    <row r="1370" spans="1:17" ht="14.4" customHeight="1" x14ac:dyDescent="0.3">
      <c r="A1370" s="526" t="s">
        <v>2410</v>
      </c>
      <c r="B1370" s="527" t="s">
        <v>1849</v>
      </c>
      <c r="C1370" s="527" t="s">
        <v>1825</v>
      </c>
      <c r="D1370" s="527" t="s">
        <v>2085</v>
      </c>
      <c r="E1370" s="527" t="s">
        <v>2086</v>
      </c>
      <c r="F1370" s="531">
        <v>5</v>
      </c>
      <c r="G1370" s="531">
        <v>32935.65</v>
      </c>
      <c r="H1370" s="531">
        <v>1.6666666666666667</v>
      </c>
      <c r="I1370" s="531">
        <v>6587.13</v>
      </c>
      <c r="J1370" s="531">
        <v>3</v>
      </c>
      <c r="K1370" s="531">
        <v>19761.39</v>
      </c>
      <c r="L1370" s="531">
        <v>1</v>
      </c>
      <c r="M1370" s="531">
        <v>6587.13</v>
      </c>
      <c r="N1370" s="531">
        <v>1</v>
      </c>
      <c r="O1370" s="531">
        <v>6587.13</v>
      </c>
      <c r="P1370" s="545">
        <v>0.33333333333333337</v>
      </c>
      <c r="Q1370" s="532">
        <v>6587.13</v>
      </c>
    </row>
    <row r="1371" spans="1:17" ht="14.4" customHeight="1" x14ac:dyDescent="0.3">
      <c r="A1371" s="526" t="s">
        <v>2410</v>
      </c>
      <c r="B1371" s="527" t="s">
        <v>1849</v>
      </c>
      <c r="C1371" s="527" t="s">
        <v>1825</v>
      </c>
      <c r="D1371" s="527" t="s">
        <v>1879</v>
      </c>
      <c r="E1371" s="527" t="s">
        <v>1880</v>
      </c>
      <c r="F1371" s="531"/>
      <c r="G1371" s="531"/>
      <c r="H1371" s="531"/>
      <c r="I1371" s="531"/>
      <c r="J1371" s="531">
        <v>1</v>
      </c>
      <c r="K1371" s="531">
        <v>1841.62</v>
      </c>
      <c r="L1371" s="531">
        <v>1</v>
      </c>
      <c r="M1371" s="531">
        <v>1841.62</v>
      </c>
      <c r="N1371" s="531">
        <v>2</v>
      </c>
      <c r="O1371" s="531">
        <v>3683.24</v>
      </c>
      <c r="P1371" s="545">
        <v>2</v>
      </c>
      <c r="Q1371" s="532">
        <v>1841.62</v>
      </c>
    </row>
    <row r="1372" spans="1:17" ht="14.4" customHeight="1" x14ac:dyDescent="0.3">
      <c r="A1372" s="526" t="s">
        <v>2410</v>
      </c>
      <c r="B1372" s="527" t="s">
        <v>1849</v>
      </c>
      <c r="C1372" s="527" t="s">
        <v>1825</v>
      </c>
      <c r="D1372" s="527" t="s">
        <v>2089</v>
      </c>
      <c r="E1372" s="527" t="s">
        <v>2090</v>
      </c>
      <c r="F1372" s="531"/>
      <c r="G1372" s="531"/>
      <c r="H1372" s="531"/>
      <c r="I1372" s="531"/>
      <c r="J1372" s="531"/>
      <c r="K1372" s="531"/>
      <c r="L1372" s="531"/>
      <c r="M1372" s="531"/>
      <c r="N1372" s="531">
        <v>2</v>
      </c>
      <c r="O1372" s="531">
        <v>33438</v>
      </c>
      <c r="P1372" s="545"/>
      <c r="Q1372" s="532">
        <v>16719</v>
      </c>
    </row>
    <row r="1373" spans="1:17" ht="14.4" customHeight="1" x14ac:dyDescent="0.3">
      <c r="A1373" s="526" t="s">
        <v>2410</v>
      </c>
      <c r="B1373" s="527" t="s">
        <v>1849</v>
      </c>
      <c r="C1373" s="527" t="s">
        <v>1825</v>
      </c>
      <c r="D1373" s="527" t="s">
        <v>1830</v>
      </c>
      <c r="E1373" s="527" t="s">
        <v>1831</v>
      </c>
      <c r="F1373" s="531"/>
      <c r="G1373" s="531"/>
      <c r="H1373" s="531"/>
      <c r="I1373" s="531"/>
      <c r="J1373" s="531">
        <v>1</v>
      </c>
      <c r="K1373" s="531">
        <v>511</v>
      </c>
      <c r="L1373" s="531">
        <v>1</v>
      </c>
      <c r="M1373" s="531">
        <v>511</v>
      </c>
      <c r="N1373" s="531"/>
      <c r="O1373" s="531"/>
      <c r="P1373" s="545"/>
      <c r="Q1373" s="532"/>
    </row>
    <row r="1374" spans="1:17" ht="14.4" customHeight="1" x14ac:dyDescent="0.3">
      <c r="A1374" s="526" t="s">
        <v>2410</v>
      </c>
      <c r="B1374" s="527" t="s">
        <v>1849</v>
      </c>
      <c r="C1374" s="527" t="s">
        <v>1825</v>
      </c>
      <c r="D1374" s="527" t="s">
        <v>2093</v>
      </c>
      <c r="E1374" s="527" t="s">
        <v>2094</v>
      </c>
      <c r="F1374" s="531">
        <v>3</v>
      </c>
      <c r="G1374" s="531">
        <v>70668.69</v>
      </c>
      <c r="H1374" s="531">
        <v>1.8750003979839724</v>
      </c>
      <c r="I1374" s="531">
        <v>23556.23</v>
      </c>
      <c r="J1374" s="531">
        <v>2</v>
      </c>
      <c r="K1374" s="531">
        <v>37689.96</v>
      </c>
      <c r="L1374" s="531">
        <v>1</v>
      </c>
      <c r="M1374" s="531">
        <v>18844.98</v>
      </c>
      <c r="N1374" s="531"/>
      <c r="O1374" s="531"/>
      <c r="P1374" s="545"/>
      <c r="Q1374" s="532"/>
    </row>
    <row r="1375" spans="1:17" ht="14.4" customHeight="1" x14ac:dyDescent="0.3">
      <c r="A1375" s="526" t="s">
        <v>2410</v>
      </c>
      <c r="B1375" s="527" t="s">
        <v>1849</v>
      </c>
      <c r="C1375" s="527" t="s">
        <v>1825</v>
      </c>
      <c r="D1375" s="527" t="s">
        <v>2097</v>
      </c>
      <c r="E1375" s="527" t="s">
        <v>2098</v>
      </c>
      <c r="F1375" s="531"/>
      <c r="G1375" s="531"/>
      <c r="H1375" s="531"/>
      <c r="I1375" s="531"/>
      <c r="J1375" s="531"/>
      <c r="K1375" s="531"/>
      <c r="L1375" s="531"/>
      <c r="M1375" s="531"/>
      <c r="N1375" s="531">
        <v>1</v>
      </c>
      <c r="O1375" s="531">
        <v>3106.5</v>
      </c>
      <c r="P1375" s="545"/>
      <c r="Q1375" s="532">
        <v>3106.5</v>
      </c>
    </row>
    <row r="1376" spans="1:17" ht="14.4" customHeight="1" x14ac:dyDescent="0.3">
      <c r="A1376" s="526" t="s">
        <v>2410</v>
      </c>
      <c r="B1376" s="527" t="s">
        <v>1849</v>
      </c>
      <c r="C1376" s="527" t="s">
        <v>1825</v>
      </c>
      <c r="D1376" s="527" t="s">
        <v>2099</v>
      </c>
      <c r="E1376" s="527" t="s">
        <v>2100</v>
      </c>
      <c r="F1376" s="531">
        <v>1</v>
      </c>
      <c r="G1376" s="531">
        <v>380.86</v>
      </c>
      <c r="H1376" s="531">
        <v>0.33333333333333337</v>
      </c>
      <c r="I1376" s="531">
        <v>380.86</v>
      </c>
      <c r="J1376" s="531">
        <v>3</v>
      </c>
      <c r="K1376" s="531">
        <v>1142.58</v>
      </c>
      <c r="L1376" s="531">
        <v>1</v>
      </c>
      <c r="M1376" s="531">
        <v>380.85999999999996</v>
      </c>
      <c r="N1376" s="531">
        <v>3</v>
      </c>
      <c r="O1376" s="531">
        <v>1142.58</v>
      </c>
      <c r="P1376" s="545">
        <v>1</v>
      </c>
      <c r="Q1376" s="532">
        <v>380.85999999999996</v>
      </c>
    </row>
    <row r="1377" spans="1:17" ht="14.4" customHeight="1" x14ac:dyDescent="0.3">
      <c r="A1377" s="526" t="s">
        <v>2410</v>
      </c>
      <c r="B1377" s="527" t="s">
        <v>1849</v>
      </c>
      <c r="C1377" s="527" t="s">
        <v>1825</v>
      </c>
      <c r="D1377" s="527" t="s">
        <v>2230</v>
      </c>
      <c r="E1377" s="527" t="s">
        <v>2231</v>
      </c>
      <c r="F1377" s="531"/>
      <c r="G1377" s="531"/>
      <c r="H1377" s="531"/>
      <c r="I1377" s="531"/>
      <c r="J1377" s="531">
        <v>1</v>
      </c>
      <c r="K1377" s="531">
        <v>1085.2</v>
      </c>
      <c r="L1377" s="531">
        <v>1</v>
      </c>
      <c r="M1377" s="531">
        <v>1085.2</v>
      </c>
      <c r="N1377" s="531">
        <v>3</v>
      </c>
      <c r="O1377" s="531">
        <v>3255.6000000000004</v>
      </c>
      <c r="P1377" s="545">
        <v>3</v>
      </c>
      <c r="Q1377" s="532">
        <v>1085.2</v>
      </c>
    </row>
    <row r="1378" spans="1:17" ht="14.4" customHeight="1" x14ac:dyDescent="0.3">
      <c r="A1378" s="526" t="s">
        <v>2410</v>
      </c>
      <c r="B1378" s="527" t="s">
        <v>1849</v>
      </c>
      <c r="C1378" s="527" t="s">
        <v>1825</v>
      </c>
      <c r="D1378" s="527" t="s">
        <v>2251</v>
      </c>
      <c r="E1378" s="527" t="s">
        <v>2252</v>
      </c>
      <c r="F1378" s="531"/>
      <c r="G1378" s="531"/>
      <c r="H1378" s="531"/>
      <c r="I1378" s="531"/>
      <c r="J1378" s="531">
        <v>2</v>
      </c>
      <c r="K1378" s="531">
        <v>26930.94</v>
      </c>
      <c r="L1378" s="531">
        <v>1</v>
      </c>
      <c r="M1378" s="531">
        <v>13465.47</v>
      </c>
      <c r="N1378" s="531">
        <v>1</v>
      </c>
      <c r="O1378" s="531">
        <v>13465.47</v>
      </c>
      <c r="P1378" s="545">
        <v>0.5</v>
      </c>
      <c r="Q1378" s="532">
        <v>13465.47</v>
      </c>
    </row>
    <row r="1379" spans="1:17" ht="14.4" customHeight="1" x14ac:dyDescent="0.3">
      <c r="A1379" s="526" t="s">
        <v>2410</v>
      </c>
      <c r="B1379" s="527" t="s">
        <v>1849</v>
      </c>
      <c r="C1379" s="527" t="s">
        <v>1825</v>
      </c>
      <c r="D1379" s="527" t="s">
        <v>2103</v>
      </c>
      <c r="E1379" s="527" t="s">
        <v>2104</v>
      </c>
      <c r="F1379" s="531"/>
      <c r="G1379" s="531"/>
      <c r="H1379" s="531"/>
      <c r="I1379" s="531"/>
      <c r="J1379" s="531">
        <v>2</v>
      </c>
      <c r="K1379" s="531">
        <v>51776.1</v>
      </c>
      <c r="L1379" s="531">
        <v>1</v>
      </c>
      <c r="M1379" s="531">
        <v>25888.05</v>
      </c>
      <c r="N1379" s="531">
        <v>2</v>
      </c>
      <c r="O1379" s="531">
        <v>51776.1</v>
      </c>
      <c r="P1379" s="545">
        <v>1</v>
      </c>
      <c r="Q1379" s="532">
        <v>25888.05</v>
      </c>
    </row>
    <row r="1380" spans="1:17" ht="14.4" customHeight="1" x14ac:dyDescent="0.3">
      <c r="A1380" s="526" t="s">
        <v>2410</v>
      </c>
      <c r="B1380" s="527" t="s">
        <v>1849</v>
      </c>
      <c r="C1380" s="527" t="s">
        <v>1825</v>
      </c>
      <c r="D1380" s="527" t="s">
        <v>2232</v>
      </c>
      <c r="E1380" s="527" t="s">
        <v>2233</v>
      </c>
      <c r="F1380" s="531">
        <v>1</v>
      </c>
      <c r="G1380" s="531">
        <v>20319.98</v>
      </c>
      <c r="H1380" s="531"/>
      <c r="I1380" s="531">
        <v>20319.98</v>
      </c>
      <c r="J1380" s="531"/>
      <c r="K1380" s="531"/>
      <c r="L1380" s="531"/>
      <c r="M1380" s="531"/>
      <c r="N1380" s="531"/>
      <c r="O1380" s="531"/>
      <c r="P1380" s="545"/>
      <c r="Q1380" s="532"/>
    </row>
    <row r="1381" spans="1:17" ht="14.4" customHeight="1" x14ac:dyDescent="0.3">
      <c r="A1381" s="526" t="s">
        <v>2410</v>
      </c>
      <c r="B1381" s="527" t="s">
        <v>1849</v>
      </c>
      <c r="C1381" s="527" t="s">
        <v>1825</v>
      </c>
      <c r="D1381" s="527" t="s">
        <v>2113</v>
      </c>
      <c r="E1381" s="527" t="s">
        <v>2114</v>
      </c>
      <c r="F1381" s="531"/>
      <c r="G1381" s="531"/>
      <c r="H1381" s="531"/>
      <c r="I1381" s="531"/>
      <c r="J1381" s="531">
        <v>2</v>
      </c>
      <c r="K1381" s="531">
        <v>37800</v>
      </c>
      <c r="L1381" s="531">
        <v>1</v>
      </c>
      <c r="M1381" s="531">
        <v>18900</v>
      </c>
      <c r="N1381" s="531">
        <v>2</v>
      </c>
      <c r="O1381" s="531">
        <v>37800</v>
      </c>
      <c r="P1381" s="545">
        <v>1</v>
      </c>
      <c r="Q1381" s="532">
        <v>18900</v>
      </c>
    </row>
    <row r="1382" spans="1:17" ht="14.4" customHeight="1" x14ac:dyDescent="0.3">
      <c r="A1382" s="526" t="s">
        <v>2410</v>
      </c>
      <c r="B1382" s="527" t="s">
        <v>1849</v>
      </c>
      <c r="C1382" s="527" t="s">
        <v>1825</v>
      </c>
      <c r="D1382" s="527" t="s">
        <v>2117</v>
      </c>
      <c r="E1382" s="527" t="s">
        <v>2118</v>
      </c>
      <c r="F1382" s="531"/>
      <c r="G1382" s="531"/>
      <c r="H1382" s="531"/>
      <c r="I1382" s="531"/>
      <c r="J1382" s="531"/>
      <c r="K1382" s="531"/>
      <c r="L1382" s="531"/>
      <c r="M1382" s="531"/>
      <c r="N1382" s="531">
        <v>1</v>
      </c>
      <c r="O1382" s="531">
        <v>8860.39</v>
      </c>
      <c r="P1382" s="545"/>
      <c r="Q1382" s="532">
        <v>8860.39</v>
      </c>
    </row>
    <row r="1383" spans="1:17" ht="14.4" customHeight="1" x14ac:dyDescent="0.3">
      <c r="A1383" s="526" t="s">
        <v>2410</v>
      </c>
      <c r="B1383" s="527" t="s">
        <v>1849</v>
      </c>
      <c r="C1383" s="527" t="s">
        <v>1832</v>
      </c>
      <c r="D1383" s="527" t="s">
        <v>1891</v>
      </c>
      <c r="E1383" s="527" t="s">
        <v>1892</v>
      </c>
      <c r="F1383" s="531">
        <v>2</v>
      </c>
      <c r="G1383" s="531">
        <v>414</v>
      </c>
      <c r="H1383" s="531">
        <v>0.647887323943662</v>
      </c>
      <c r="I1383" s="531">
        <v>207</v>
      </c>
      <c r="J1383" s="531">
        <v>3</v>
      </c>
      <c r="K1383" s="531">
        <v>639</v>
      </c>
      <c r="L1383" s="531">
        <v>1</v>
      </c>
      <c r="M1383" s="531">
        <v>213</v>
      </c>
      <c r="N1383" s="531"/>
      <c r="O1383" s="531"/>
      <c r="P1383" s="545"/>
      <c r="Q1383" s="532"/>
    </row>
    <row r="1384" spans="1:17" ht="14.4" customHeight="1" x14ac:dyDescent="0.3">
      <c r="A1384" s="526" t="s">
        <v>2410</v>
      </c>
      <c r="B1384" s="527" t="s">
        <v>1849</v>
      </c>
      <c r="C1384" s="527" t="s">
        <v>1832</v>
      </c>
      <c r="D1384" s="527" t="s">
        <v>1893</v>
      </c>
      <c r="E1384" s="527" t="s">
        <v>1894</v>
      </c>
      <c r="F1384" s="531">
        <v>4</v>
      </c>
      <c r="G1384" s="531">
        <v>604</v>
      </c>
      <c r="H1384" s="531">
        <v>1.2989247311827956</v>
      </c>
      <c r="I1384" s="531">
        <v>151</v>
      </c>
      <c r="J1384" s="531">
        <v>3</v>
      </c>
      <c r="K1384" s="531">
        <v>465</v>
      </c>
      <c r="L1384" s="531">
        <v>1</v>
      </c>
      <c r="M1384" s="531">
        <v>155</v>
      </c>
      <c r="N1384" s="531">
        <v>3</v>
      </c>
      <c r="O1384" s="531">
        <v>465</v>
      </c>
      <c r="P1384" s="545">
        <v>1</v>
      </c>
      <c r="Q1384" s="532">
        <v>155</v>
      </c>
    </row>
    <row r="1385" spans="1:17" ht="14.4" customHeight="1" x14ac:dyDescent="0.3">
      <c r="A1385" s="526" t="s">
        <v>2410</v>
      </c>
      <c r="B1385" s="527" t="s">
        <v>1849</v>
      </c>
      <c r="C1385" s="527" t="s">
        <v>1832</v>
      </c>
      <c r="D1385" s="527" t="s">
        <v>1895</v>
      </c>
      <c r="E1385" s="527" t="s">
        <v>1896</v>
      </c>
      <c r="F1385" s="531">
        <v>17</v>
      </c>
      <c r="G1385" s="531">
        <v>3111</v>
      </c>
      <c r="H1385" s="531">
        <v>0.61616161616161613</v>
      </c>
      <c r="I1385" s="531">
        <v>183</v>
      </c>
      <c r="J1385" s="531">
        <v>27</v>
      </c>
      <c r="K1385" s="531">
        <v>5049</v>
      </c>
      <c r="L1385" s="531">
        <v>1</v>
      </c>
      <c r="M1385" s="531">
        <v>187</v>
      </c>
      <c r="N1385" s="531">
        <v>2</v>
      </c>
      <c r="O1385" s="531">
        <v>374</v>
      </c>
      <c r="P1385" s="545">
        <v>7.407407407407407E-2</v>
      </c>
      <c r="Q1385" s="532">
        <v>187</v>
      </c>
    </row>
    <row r="1386" spans="1:17" ht="14.4" customHeight="1" x14ac:dyDescent="0.3">
      <c r="A1386" s="526" t="s">
        <v>2410</v>
      </c>
      <c r="B1386" s="527" t="s">
        <v>1849</v>
      </c>
      <c r="C1386" s="527" t="s">
        <v>1832</v>
      </c>
      <c r="D1386" s="527" t="s">
        <v>1897</v>
      </c>
      <c r="E1386" s="527" t="s">
        <v>1898</v>
      </c>
      <c r="F1386" s="531">
        <v>6</v>
      </c>
      <c r="G1386" s="531">
        <v>750</v>
      </c>
      <c r="H1386" s="531">
        <v>0.9765625</v>
      </c>
      <c r="I1386" s="531">
        <v>125</v>
      </c>
      <c r="J1386" s="531">
        <v>6</v>
      </c>
      <c r="K1386" s="531">
        <v>768</v>
      </c>
      <c r="L1386" s="531">
        <v>1</v>
      </c>
      <c r="M1386" s="531">
        <v>128</v>
      </c>
      <c r="N1386" s="531">
        <v>6</v>
      </c>
      <c r="O1386" s="531">
        <v>768</v>
      </c>
      <c r="P1386" s="545">
        <v>1</v>
      </c>
      <c r="Q1386" s="532">
        <v>128</v>
      </c>
    </row>
    <row r="1387" spans="1:17" ht="14.4" customHeight="1" x14ac:dyDescent="0.3">
      <c r="A1387" s="526" t="s">
        <v>2410</v>
      </c>
      <c r="B1387" s="527" t="s">
        <v>1849</v>
      </c>
      <c r="C1387" s="527" t="s">
        <v>1832</v>
      </c>
      <c r="D1387" s="527" t="s">
        <v>1899</v>
      </c>
      <c r="E1387" s="527" t="s">
        <v>1900</v>
      </c>
      <c r="F1387" s="531">
        <v>10</v>
      </c>
      <c r="G1387" s="531">
        <v>2190</v>
      </c>
      <c r="H1387" s="531">
        <v>1.4029468289557976</v>
      </c>
      <c r="I1387" s="531">
        <v>219</v>
      </c>
      <c r="J1387" s="531">
        <v>7</v>
      </c>
      <c r="K1387" s="531">
        <v>1561</v>
      </c>
      <c r="L1387" s="531">
        <v>1</v>
      </c>
      <c r="M1387" s="531">
        <v>223</v>
      </c>
      <c r="N1387" s="531">
        <v>6</v>
      </c>
      <c r="O1387" s="531">
        <v>1338</v>
      </c>
      <c r="P1387" s="545">
        <v>0.8571428571428571</v>
      </c>
      <c r="Q1387" s="532">
        <v>223</v>
      </c>
    </row>
    <row r="1388" spans="1:17" ht="14.4" customHeight="1" x14ac:dyDescent="0.3">
      <c r="A1388" s="526" t="s">
        <v>2410</v>
      </c>
      <c r="B1388" s="527" t="s">
        <v>1849</v>
      </c>
      <c r="C1388" s="527" t="s">
        <v>1832</v>
      </c>
      <c r="D1388" s="527" t="s">
        <v>1905</v>
      </c>
      <c r="E1388" s="527" t="s">
        <v>1906</v>
      </c>
      <c r="F1388" s="531">
        <v>66</v>
      </c>
      <c r="G1388" s="531">
        <v>14586</v>
      </c>
      <c r="H1388" s="531">
        <v>1.0987570621468927</v>
      </c>
      <c r="I1388" s="531">
        <v>221</v>
      </c>
      <c r="J1388" s="531">
        <v>59</v>
      </c>
      <c r="K1388" s="531">
        <v>13275</v>
      </c>
      <c r="L1388" s="531">
        <v>1</v>
      </c>
      <c r="M1388" s="531">
        <v>225</v>
      </c>
      <c r="N1388" s="531">
        <v>65</v>
      </c>
      <c r="O1388" s="531">
        <v>14625</v>
      </c>
      <c r="P1388" s="545">
        <v>1.1016949152542372</v>
      </c>
      <c r="Q1388" s="532">
        <v>225</v>
      </c>
    </row>
    <row r="1389" spans="1:17" ht="14.4" customHeight="1" x14ac:dyDescent="0.3">
      <c r="A1389" s="526" t="s">
        <v>2410</v>
      </c>
      <c r="B1389" s="527" t="s">
        <v>1849</v>
      </c>
      <c r="C1389" s="527" t="s">
        <v>1832</v>
      </c>
      <c r="D1389" s="527" t="s">
        <v>1907</v>
      </c>
      <c r="E1389" s="527" t="s">
        <v>1908</v>
      </c>
      <c r="F1389" s="531">
        <v>3</v>
      </c>
      <c r="G1389" s="531">
        <v>1839</v>
      </c>
      <c r="H1389" s="531">
        <v>1.4712000000000001</v>
      </c>
      <c r="I1389" s="531">
        <v>613</v>
      </c>
      <c r="J1389" s="531">
        <v>2</v>
      </c>
      <c r="K1389" s="531">
        <v>1250</v>
      </c>
      <c r="L1389" s="531">
        <v>1</v>
      </c>
      <c r="M1389" s="531">
        <v>625</v>
      </c>
      <c r="N1389" s="531">
        <v>3</v>
      </c>
      <c r="O1389" s="531">
        <v>1878</v>
      </c>
      <c r="P1389" s="545">
        <v>1.5024</v>
      </c>
      <c r="Q1389" s="532">
        <v>626</v>
      </c>
    </row>
    <row r="1390" spans="1:17" ht="14.4" customHeight="1" x14ac:dyDescent="0.3">
      <c r="A1390" s="526" t="s">
        <v>2410</v>
      </c>
      <c r="B1390" s="527" t="s">
        <v>1849</v>
      </c>
      <c r="C1390" s="527" t="s">
        <v>1832</v>
      </c>
      <c r="D1390" s="527" t="s">
        <v>1917</v>
      </c>
      <c r="E1390" s="527" t="s">
        <v>1918</v>
      </c>
      <c r="F1390" s="531"/>
      <c r="G1390" s="531"/>
      <c r="H1390" s="531"/>
      <c r="I1390" s="531"/>
      <c r="J1390" s="531">
        <v>4</v>
      </c>
      <c r="K1390" s="531">
        <v>1060</v>
      </c>
      <c r="L1390" s="531">
        <v>1</v>
      </c>
      <c r="M1390" s="531">
        <v>265</v>
      </c>
      <c r="N1390" s="531">
        <v>1</v>
      </c>
      <c r="O1390" s="531">
        <v>265</v>
      </c>
      <c r="P1390" s="545">
        <v>0.25</v>
      </c>
      <c r="Q1390" s="532">
        <v>265</v>
      </c>
    </row>
    <row r="1391" spans="1:17" ht="14.4" customHeight="1" x14ac:dyDescent="0.3">
      <c r="A1391" s="526" t="s">
        <v>2410</v>
      </c>
      <c r="B1391" s="527" t="s">
        <v>1849</v>
      </c>
      <c r="C1391" s="527" t="s">
        <v>1832</v>
      </c>
      <c r="D1391" s="527" t="s">
        <v>1919</v>
      </c>
      <c r="E1391" s="527" t="s">
        <v>1920</v>
      </c>
      <c r="F1391" s="531">
        <v>39</v>
      </c>
      <c r="G1391" s="531">
        <v>12870</v>
      </c>
      <c r="H1391" s="531">
        <v>3.0730659025787967</v>
      </c>
      <c r="I1391" s="531">
        <v>330</v>
      </c>
      <c r="J1391" s="531">
        <v>12</v>
      </c>
      <c r="K1391" s="531">
        <v>4188</v>
      </c>
      <c r="L1391" s="531">
        <v>1</v>
      </c>
      <c r="M1391" s="531">
        <v>349</v>
      </c>
      <c r="N1391" s="531">
        <v>24</v>
      </c>
      <c r="O1391" s="531">
        <v>8400</v>
      </c>
      <c r="P1391" s="545">
        <v>2.005730659025788</v>
      </c>
      <c r="Q1391" s="532">
        <v>350</v>
      </c>
    </row>
    <row r="1392" spans="1:17" ht="14.4" customHeight="1" x14ac:dyDescent="0.3">
      <c r="A1392" s="526" t="s">
        <v>2410</v>
      </c>
      <c r="B1392" s="527" t="s">
        <v>1849</v>
      </c>
      <c r="C1392" s="527" t="s">
        <v>1832</v>
      </c>
      <c r="D1392" s="527" t="s">
        <v>2121</v>
      </c>
      <c r="E1392" s="527" t="s">
        <v>2122</v>
      </c>
      <c r="F1392" s="531">
        <v>4</v>
      </c>
      <c r="G1392" s="531">
        <v>16556</v>
      </c>
      <c r="H1392" s="531">
        <v>1.3253282100544348</v>
      </c>
      <c r="I1392" s="531">
        <v>4139</v>
      </c>
      <c r="J1392" s="531">
        <v>3</v>
      </c>
      <c r="K1392" s="531">
        <v>12492</v>
      </c>
      <c r="L1392" s="531">
        <v>1</v>
      </c>
      <c r="M1392" s="531">
        <v>4164</v>
      </c>
      <c r="N1392" s="531">
        <v>1</v>
      </c>
      <c r="O1392" s="531">
        <v>4164</v>
      </c>
      <c r="P1392" s="545">
        <v>0.33333333333333331</v>
      </c>
      <c r="Q1392" s="532">
        <v>4164</v>
      </c>
    </row>
    <row r="1393" spans="1:17" ht="14.4" customHeight="1" x14ac:dyDescent="0.3">
      <c r="A1393" s="526" t="s">
        <v>2410</v>
      </c>
      <c r="B1393" s="527" t="s">
        <v>1849</v>
      </c>
      <c r="C1393" s="527" t="s">
        <v>1832</v>
      </c>
      <c r="D1393" s="527" t="s">
        <v>2123</v>
      </c>
      <c r="E1393" s="527" t="s">
        <v>2124</v>
      </c>
      <c r="F1393" s="531">
        <v>8</v>
      </c>
      <c r="G1393" s="531">
        <v>2232</v>
      </c>
      <c r="H1393" s="531">
        <v>0.43816254416961131</v>
      </c>
      <c r="I1393" s="531">
        <v>279</v>
      </c>
      <c r="J1393" s="531">
        <v>18</v>
      </c>
      <c r="K1393" s="531">
        <v>5094</v>
      </c>
      <c r="L1393" s="531">
        <v>1</v>
      </c>
      <c r="M1393" s="531">
        <v>283</v>
      </c>
      <c r="N1393" s="531">
        <v>17</v>
      </c>
      <c r="O1393" s="531">
        <v>4811</v>
      </c>
      <c r="P1393" s="545">
        <v>0.94444444444444442</v>
      </c>
      <c r="Q1393" s="532">
        <v>283</v>
      </c>
    </row>
    <row r="1394" spans="1:17" ht="14.4" customHeight="1" x14ac:dyDescent="0.3">
      <c r="A1394" s="526" t="s">
        <v>2410</v>
      </c>
      <c r="B1394" s="527" t="s">
        <v>1849</v>
      </c>
      <c r="C1394" s="527" t="s">
        <v>1832</v>
      </c>
      <c r="D1394" s="527" t="s">
        <v>2125</v>
      </c>
      <c r="E1394" s="527" t="s">
        <v>2126</v>
      </c>
      <c r="F1394" s="531">
        <v>14</v>
      </c>
      <c r="G1394" s="531">
        <v>87696</v>
      </c>
      <c r="H1394" s="531">
        <v>0.86738407975945564</v>
      </c>
      <c r="I1394" s="531">
        <v>6264</v>
      </c>
      <c r="J1394" s="531">
        <v>16</v>
      </c>
      <c r="K1394" s="531">
        <v>101104</v>
      </c>
      <c r="L1394" s="531">
        <v>1</v>
      </c>
      <c r="M1394" s="531">
        <v>6319</v>
      </c>
      <c r="N1394" s="531">
        <v>18</v>
      </c>
      <c r="O1394" s="531">
        <v>113760</v>
      </c>
      <c r="P1394" s="545">
        <v>1.1251780344991296</v>
      </c>
      <c r="Q1394" s="532">
        <v>6320</v>
      </c>
    </row>
    <row r="1395" spans="1:17" ht="14.4" customHeight="1" x14ac:dyDescent="0.3">
      <c r="A1395" s="526" t="s">
        <v>2410</v>
      </c>
      <c r="B1395" s="527" t="s">
        <v>1849</v>
      </c>
      <c r="C1395" s="527" t="s">
        <v>1832</v>
      </c>
      <c r="D1395" s="527" t="s">
        <v>2127</v>
      </c>
      <c r="E1395" s="527" t="s">
        <v>2128</v>
      </c>
      <c r="F1395" s="531">
        <v>4</v>
      </c>
      <c r="G1395" s="531">
        <v>6108</v>
      </c>
      <c r="H1395" s="531">
        <v>0.96952380952380957</v>
      </c>
      <c r="I1395" s="531">
        <v>1527</v>
      </c>
      <c r="J1395" s="531">
        <v>4</v>
      </c>
      <c r="K1395" s="531">
        <v>6300</v>
      </c>
      <c r="L1395" s="531">
        <v>1</v>
      </c>
      <c r="M1395" s="531">
        <v>1575</v>
      </c>
      <c r="N1395" s="531">
        <v>6</v>
      </c>
      <c r="O1395" s="531">
        <v>9450</v>
      </c>
      <c r="P1395" s="545">
        <v>1.5</v>
      </c>
      <c r="Q1395" s="532">
        <v>1575</v>
      </c>
    </row>
    <row r="1396" spans="1:17" ht="14.4" customHeight="1" x14ac:dyDescent="0.3">
      <c r="A1396" s="526" t="s">
        <v>2410</v>
      </c>
      <c r="B1396" s="527" t="s">
        <v>1849</v>
      </c>
      <c r="C1396" s="527" t="s">
        <v>1832</v>
      </c>
      <c r="D1396" s="527" t="s">
        <v>2018</v>
      </c>
      <c r="E1396" s="527" t="s">
        <v>2019</v>
      </c>
      <c r="F1396" s="531">
        <v>1</v>
      </c>
      <c r="G1396" s="531">
        <v>1096</v>
      </c>
      <c r="H1396" s="531"/>
      <c r="I1396" s="531">
        <v>1096</v>
      </c>
      <c r="J1396" s="531"/>
      <c r="K1396" s="531"/>
      <c r="L1396" s="531"/>
      <c r="M1396" s="531"/>
      <c r="N1396" s="531"/>
      <c r="O1396" s="531"/>
      <c r="P1396" s="545"/>
      <c r="Q1396" s="532"/>
    </row>
    <row r="1397" spans="1:17" ht="14.4" customHeight="1" x14ac:dyDescent="0.3">
      <c r="A1397" s="526" t="s">
        <v>2410</v>
      </c>
      <c r="B1397" s="527" t="s">
        <v>1849</v>
      </c>
      <c r="C1397" s="527" t="s">
        <v>1832</v>
      </c>
      <c r="D1397" s="527" t="s">
        <v>2129</v>
      </c>
      <c r="E1397" s="527" t="s">
        <v>2130</v>
      </c>
      <c r="F1397" s="531">
        <v>8</v>
      </c>
      <c r="G1397" s="531">
        <v>30592</v>
      </c>
      <c r="H1397" s="531">
        <v>0.99067357512953369</v>
      </c>
      <c r="I1397" s="531">
        <v>3824</v>
      </c>
      <c r="J1397" s="531">
        <v>8</v>
      </c>
      <c r="K1397" s="531">
        <v>30880</v>
      </c>
      <c r="L1397" s="531">
        <v>1</v>
      </c>
      <c r="M1397" s="531">
        <v>3860</v>
      </c>
      <c r="N1397" s="531">
        <v>2</v>
      </c>
      <c r="O1397" s="531">
        <v>7720</v>
      </c>
      <c r="P1397" s="545">
        <v>0.25</v>
      </c>
      <c r="Q1397" s="532">
        <v>3860</v>
      </c>
    </row>
    <row r="1398" spans="1:17" ht="14.4" customHeight="1" x14ac:dyDescent="0.3">
      <c r="A1398" s="526" t="s">
        <v>2410</v>
      </c>
      <c r="B1398" s="527" t="s">
        <v>1849</v>
      </c>
      <c r="C1398" s="527" t="s">
        <v>1832</v>
      </c>
      <c r="D1398" s="527" t="s">
        <v>2131</v>
      </c>
      <c r="E1398" s="527" t="s">
        <v>2132</v>
      </c>
      <c r="F1398" s="531">
        <v>1</v>
      </c>
      <c r="G1398" s="531">
        <v>5162</v>
      </c>
      <c r="H1398" s="531"/>
      <c r="I1398" s="531">
        <v>5162</v>
      </c>
      <c r="J1398" s="531"/>
      <c r="K1398" s="531"/>
      <c r="L1398" s="531"/>
      <c r="M1398" s="531"/>
      <c r="N1398" s="531">
        <v>1</v>
      </c>
      <c r="O1398" s="531">
        <v>5210</v>
      </c>
      <c r="P1398" s="545"/>
      <c r="Q1398" s="532">
        <v>5210</v>
      </c>
    </row>
    <row r="1399" spans="1:17" ht="14.4" customHeight="1" x14ac:dyDescent="0.3">
      <c r="A1399" s="526" t="s">
        <v>2410</v>
      </c>
      <c r="B1399" s="527" t="s">
        <v>1849</v>
      </c>
      <c r="C1399" s="527" t="s">
        <v>1832</v>
      </c>
      <c r="D1399" s="527" t="s">
        <v>2135</v>
      </c>
      <c r="E1399" s="527" t="s">
        <v>2136</v>
      </c>
      <c r="F1399" s="531">
        <v>3</v>
      </c>
      <c r="G1399" s="531">
        <v>4998</v>
      </c>
      <c r="H1399" s="531">
        <v>0.73413631022326675</v>
      </c>
      <c r="I1399" s="531">
        <v>1666</v>
      </c>
      <c r="J1399" s="531">
        <v>4</v>
      </c>
      <c r="K1399" s="531">
        <v>6808</v>
      </c>
      <c r="L1399" s="531">
        <v>1</v>
      </c>
      <c r="M1399" s="531">
        <v>1702</v>
      </c>
      <c r="N1399" s="531">
        <v>2</v>
      </c>
      <c r="O1399" s="531">
        <v>3404</v>
      </c>
      <c r="P1399" s="545">
        <v>0.5</v>
      </c>
      <c r="Q1399" s="532">
        <v>1702</v>
      </c>
    </row>
    <row r="1400" spans="1:17" ht="14.4" customHeight="1" x14ac:dyDescent="0.3">
      <c r="A1400" s="526" t="s">
        <v>2410</v>
      </c>
      <c r="B1400" s="527" t="s">
        <v>1849</v>
      </c>
      <c r="C1400" s="527" t="s">
        <v>1832</v>
      </c>
      <c r="D1400" s="527" t="s">
        <v>1929</v>
      </c>
      <c r="E1400" s="527" t="s">
        <v>1930</v>
      </c>
      <c r="F1400" s="531">
        <v>25</v>
      </c>
      <c r="G1400" s="531">
        <v>32025</v>
      </c>
      <c r="H1400" s="531">
        <v>2.0639984532095901</v>
      </c>
      <c r="I1400" s="531">
        <v>1281</v>
      </c>
      <c r="J1400" s="531">
        <v>12</v>
      </c>
      <c r="K1400" s="531">
        <v>15516</v>
      </c>
      <c r="L1400" s="531">
        <v>1</v>
      </c>
      <c r="M1400" s="531">
        <v>1293</v>
      </c>
      <c r="N1400" s="531">
        <v>20</v>
      </c>
      <c r="O1400" s="531">
        <v>25880</v>
      </c>
      <c r="P1400" s="545">
        <v>1.6679556586749162</v>
      </c>
      <c r="Q1400" s="532">
        <v>1294</v>
      </c>
    </row>
    <row r="1401" spans="1:17" ht="14.4" customHeight="1" x14ac:dyDescent="0.3">
      <c r="A1401" s="526" t="s">
        <v>2410</v>
      </c>
      <c r="B1401" s="527" t="s">
        <v>1849</v>
      </c>
      <c r="C1401" s="527" t="s">
        <v>1832</v>
      </c>
      <c r="D1401" s="527" t="s">
        <v>1931</v>
      </c>
      <c r="E1401" s="527" t="s">
        <v>1932</v>
      </c>
      <c r="F1401" s="531">
        <v>24</v>
      </c>
      <c r="G1401" s="531">
        <v>28008</v>
      </c>
      <c r="H1401" s="531">
        <v>2.3796091758708582</v>
      </c>
      <c r="I1401" s="531">
        <v>1167</v>
      </c>
      <c r="J1401" s="531">
        <v>10</v>
      </c>
      <c r="K1401" s="531">
        <v>11770</v>
      </c>
      <c r="L1401" s="531">
        <v>1</v>
      </c>
      <c r="M1401" s="531">
        <v>1177</v>
      </c>
      <c r="N1401" s="531">
        <v>19</v>
      </c>
      <c r="O1401" s="531">
        <v>22382</v>
      </c>
      <c r="P1401" s="545">
        <v>1.9016142735768904</v>
      </c>
      <c r="Q1401" s="532">
        <v>1178</v>
      </c>
    </row>
    <row r="1402" spans="1:17" ht="14.4" customHeight="1" x14ac:dyDescent="0.3">
      <c r="A1402" s="526" t="s">
        <v>2410</v>
      </c>
      <c r="B1402" s="527" t="s">
        <v>1849</v>
      </c>
      <c r="C1402" s="527" t="s">
        <v>1832</v>
      </c>
      <c r="D1402" s="527" t="s">
        <v>1933</v>
      </c>
      <c r="E1402" s="527" t="s">
        <v>1934</v>
      </c>
      <c r="F1402" s="531">
        <v>16</v>
      </c>
      <c r="G1402" s="531">
        <v>81216</v>
      </c>
      <c r="H1402" s="531">
        <v>0.98429319371727753</v>
      </c>
      <c r="I1402" s="531">
        <v>5076</v>
      </c>
      <c r="J1402" s="531">
        <v>16</v>
      </c>
      <c r="K1402" s="531">
        <v>82512</v>
      </c>
      <c r="L1402" s="531">
        <v>1</v>
      </c>
      <c r="M1402" s="531">
        <v>5157</v>
      </c>
      <c r="N1402" s="531">
        <v>7</v>
      </c>
      <c r="O1402" s="531">
        <v>36099</v>
      </c>
      <c r="P1402" s="545">
        <v>0.4375</v>
      </c>
      <c r="Q1402" s="532">
        <v>5157</v>
      </c>
    </row>
    <row r="1403" spans="1:17" ht="14.4" customHeight="1" x14ac:dyDescent="0.3">
      <c r="A1403" s="526" t="s">
        <v>2410</v>
      </c>
      <c r="B1403" s="527" t="s">
        <v>1849</v>
      </c>
      <c r="C1403" s="527" t="s">
        <v>1832</v>
      </c>
      <c r="D1403" s="527" t="s">
        <v>2137</v>
      </c>
      <c r="E1403" s="527" t="s">
        <v>2138</v>
      </c>
      <c r="F1403" s="531">
        <v>1</v>
      </c>
      <c r="G1403" s="531">
        <v>752</v>
      </c>
      <c r="H1403" s="531">
        <v>0.188</v>
      </c>
      <c r="I1403" s="531">
        <v>752</v>
      </c>
      <c r="J1403" s="531">
        <v>5</v>
      </c>
      <c r="K1403" s="531">
        <v>4000</v>
      </c>
      <c r="L1403" s="531">
        <v>1</v>
      </c>
      <c r="M1403" s="531">
        <v>800</v>
      </c>
      <c r="N1403" s="531">
        <v>6</v>
      </c>
      <c r="O1403" s="531">
        <v>4806</v>
      </c>
      <c r="P1403" s="545">
        <v>1.2015</v>
      </c>
      <c r="Q1403" s="532">
        <v>801</v>
      </c>
    </row>
    <row r="1404" spans="1:17" ht="14.4" customHeight="1" x14ac:dyDescent="0.3">
      <c r="A1404" s="526" t="s">
        <v>2410</v>
      </c>
      <c r="B1404" s="527" t="s">
        <v>1849</v>
      </c>
      <c r="C1404" s="527" t="s">
        <v>1832</v>
      </c>
      <c r="D1404" s="527" t="s">
        <v>1941</v>
      </c>
      <c r="E1404" s="527" t="s">
        <v>1942</v>
      </c>
      <c r="F1404" s="531">
        <v>230</v>
      </c>
      <c r="G1404" s="531">
        <v>40250</v>
      </c>
      <c r="H1404" s="531">
        <v>0.98442047594589965</v>
      </c>
      <c r="I1404" s="531">
        <v>175</v>
      </c>
      <c r="J1404" s="531">
        <v>231</v>
      </c>
      <c r="K1404" s="531">
        <v>40887</v>
      </c>
      <c r="L1404" s="531">
        <v>1</v>
      </c>
      <c r="M1404" s="531">
        <v>177</v>
      </c>
      <c r="N1404" s="531">
        <v>202</v>
      </c>
      <c r="O1404" s="531">
        <v>35754</v>
      </c>
      <c r="P1404" s="545">
        <v>0.87445887445887449</v>
      </c>
      <c r="Q1404" s="532">
        <v>177</v>
      </c>
    </row>
    <row r="1405" spans="1:17" ht="14.4" customHeight="1" x14ac:dyDescent="0.3">
      <c r="A1405" s="526" t="s">
        <v>2410</v>
      </c>
      <c r="B1405" s="527" t="s">
        <v>1849</v>
      </c>
      <c r="C1405" s="527" t="s">
        <v>1832</v>
      </c>
      <c r="D1405" s="527" t="s">
        <v>1943</v>
      </c>
      <c r="E1405" s="527" t="s">
        <v>1944</v>
      </c>
      <c r="F1405" s="531">
        <v>44</v>
      </c>
      <c r="G1405" s="531">
        <v>88044</v>
      </c>
      <c r="H1405" s="531">
        <v>0.99977289244186052</v>
      </c>
      <c r="I1405" s="531">
        <v>2001</v>
      </c>
      <c r="J1405" s="531">
        <v>43</v>
      </c>
      <c r="K1405" s="531">
        <v>88064</v>
      </c>
      <c r="L1405" s="531">
        <v>1</v>
      </c>
      <c r="M1405" s="531">
        <v>2048</v>
      </c>
      <c r="N1405" s="531">
        <v>37</v>
      </c>
      <c r="O1405" s="531">
        <v>75813</v>
      </c>
      <c r="P1405" s="545">
        <v>0.8608852652616279</v>
      </c>
      <c r="Q1405" s="532">
        <v>2049</v>
      </c>
    </row>
    <row r="1406" spans="1:17" ht="14.4" customHeight="1" x14ac:dyDescent="0.3">
      <c r="A1406" s="526" t="s">
        <v>2410</v>
      </c>
      <c r="B1406" s="527" t="s">
        <v>1849</v>
      </c>
      <c r="C1406" s="527" t="s">
        <v>1832</v>
      </c>
      <c r="D1406" s="527" t="s">
        <v>1949</v>
      </c>
      <c r="E1406" s="527" t="s">
        <v>1950</v>
      </c>
      <c r="F1406" s="531">
        <v>10</v>
      </c>
      <c r="G1406" s="531">
        <v>26960</v>
      </c>
      <c r="H1406" s="531">
        <v>1.0948667966211827</v>
      </c>
      <c r="I1406" s="531">
        <v>2696</v>
      </c>
      <c r="J1406" s="531">
        <v>9</v>
      </c>
      <c r="K1406" s="531">
        <v>24624</v>
      </c>
      <c r="L1406" s="531">
        <v>1</v>
      </c>
      <c r="M1406" s="531">
        <v>2736</v>
      </c>
      <c r="N1406" s="531">
        <v>5</v>
      </c>
      <c r="O1406" s="531">
        <v>13685</v>
      </c>
      <c r="P1406" s="545">
        <v>0.55575860948667966</v>
      </c>
      <c r="Q1406" s="532">
        <v>2737</v>
      </c>
    </row>
    <row r="1407" spans="1:17" ht="14.4" customHeight="1" x14ac:dyDescent="0.3">
      <c r="A1407" s="526" t="s">
        <v>2410</v>
      </c>
      <c r="B1407" s="527" t="s">
        <v>1849</v>
      </c>
      <c r="C1407" s="527" t="s">
        <v>1832</v>
      </c>
      <c r="D1407" s="527" t="s">
        <v>1951</v>
      </c>
      <c r="E1407" s="527" t="s">
        <v>1952</v>
      </c>
      <c r="F1407" s="531">
        <v>1</v>
      </c>
      <c r="G1407" s="531">
        <v>5188</v>
      </c>
      <c r="H1407" s="531"/>
      <c r="I1407" s="531">
        <v>5188</v>
      </c>
      <c r="J1407" s="531"/>
      <c r="K1407" s="531"/>
      <c r="L1407" s="531"/>
      <c r="M1407" s="531"/>
      <c r="N1407" s="531"/>
      <c r="O1407" s="531"/>
      <c r="P1407" s="545"/>
      <c r="Q1407" s="532"/>
    </row>
    <row r="1408" spans="1:17" ht="14.4" customHeight="1" x14ac:dyDescent="0.3">
      <c r="A1408" s="526" t="s">
        <v>2410</v>
      </c>
      <c r="B1408" s="527" t="s">
        <v>1849</v>
      </c>
      <c r="C1408" s="527" t="s">
        <v>1832</v>
      </c>
      <c r="D1408" s="527" t="s">
        <v>1955</v>
      </c>
      <c r="E1408" s="527" t="s">
        <v>1956</v>
      </c>
      <c r="F1408" s="531">
        <v>2</v>
      </c>
      <c r="G1408" s="531">
        <v>1324</v>
      </c>
      <c r="H1408" s="531">
        <v>1.9643916913946589</v>
      </c>
      <c r="I1408" s="531">
        <v>662</v>
      </c>
      <c r="J1408" s="531">
        <v>1</v>
      </c>
      <c r="K1408" s="531">
        <v>674</v>
      </c>
      <c r="L1408" s="531">
        <v>1</v>
      </c>
      <c r="M1408" s="531">
        <v>674</v>
      </c>
      <c r="N1408" s="531">
        <v>1</v>
      </c>
      <c r="O1408" s="531">
        <v>675</v>
      </c>
      <c r="P1408" s="545">
        <v>1.0014836795252227</v>
      </c>
      <c r="Q1408" s="532">
        <v>675</v>
      </c>
    </row>
    <row r="1409" spans="1:17" ht="14.4" customHeight="1" x14ac:dyDescent="0.3">
      <c r="A1409" s="526" t="s">
        <v>2410</v>
      </c>
      <c r="B1409" s="527" t="s">
        <v>1849</v>
      </c>
      <c r="C1409" s="527" t="s">
        <v>1832</v>
      </c>
      <c r="D1409" s="527" t="s">
        <v>1959</v>
      </c>
      <c r="E1409" s="527" t="s">
        <v>1960</v>
      </c>
      <c r="F1409" s="531"/>
      <c r="G1409" s="531"/>
      <c r="H1409" s="531"/>
      <c r="I1409" s="531"/>
      <c r="J1409" s="531">
        <v>1</v>
      </c>
      <c r="K1409" s="531">
        <v>155</v>
      </c>
      <c r="L1409" s="531">
        <v>1</v>
      </c>
      <c r="M1409" s="531">
        <v>155</v>
      </c>
      <c r="N1409" s="531"/>
      <c r="O1409" s="531"/>
      <c r="P1409" s="545"/>
      <c r="Q1409" s="532"/>
    </row>
    <row r="1410" spans="1:17" ht="14.4" customHeight="1" x14ac:dyDescent="0.3">
      <c r="A1410" s="526" t="s">
        <v>2410</v>
      </c>
      <c r="B1410" s="527" t="s">
        <v>1849</v>
      </c>
      <c r="C1410" s="527" t="s">
        <v>1832</v>
      </c>
      <c r="D1410" s="527" t="s">
        <v>1961</v>
      </c>
      <c r="E1410" s="527" t="s">
        <v>1962</v>
      </c>
      <c r="F1410" s="531">
        <v>1</v>
      </c>
      <c r="G1410" s="531">
        <v>195</v>
      </c>
      <c r="H1410" s="531">
        <v>0.97989949748743721</v>
      </c>
      <c r="I1410" s="531">
        <v>195</v>
      </c>
      <c r="J1410" s="531">
        <v>1</v>
      </c>
      <c r="K1410" s="531">
        <v>199</v>
      </c>
      <c r="L1410" s="531">
        <v>1</v>
      </c>
      <c r="M1410" s="531">
        <v>199</v>
      </c>
      <c r="N1410" s="531">
        <v>1</v>
      </c>
      <c r="O1410" s="531">
        <v>199</v>
      </c>
      <c r="P1410" s="545">
        <v>1</v>
      </c>
      <c r="Q1410" s="532">
        <v>199</v>
      </c>
    </row>
    <row r="1411" spans="1:17" ht="14.4" customHeight="1" x14ac:dyDescent="0.3">
      <c r="A1411" s="526" t="s">
        <v>2410</v>
      </c>
      <c r="B1411" s="527" t="s">
        <v>1849</v>
      </c>
      <c r="C1411" s="527" t="s">
        <v>1832</v>
      </c>
      <c r="D1411" s="527" t="s">
        <v>1963</v>
      </c>
      <c r="E1411" s="527" t="s">
        <v>1964</v>
      </c>
      <c r="F1411" s="531">
        <v>10</v>
      </c>
      <c r="G1411" s="531">
        <v>2000</v>
      </c>
      <c r="H1411" s="531">
        <v>0.28835063437139563</v>
      </c>
      <c r="I1411" s="531">
        <v>200</v>
      </c>
      <c r="J1411" s="531">
        <v>34</v>
      </c>
      <c r="K1411" s="531">
        <v>6936</v>
      </c>
      <c r="L1411" s="531">
        <v>1</v>
      </c>
      <c r="M1411" s="531">
        <v>204</v>
      </c>
      <c r="N1411" s="531">
        <v>20</v>
      </c>
      <c r="O1411" s="531">
        <v>4080</v>
      </c>
      <c r="P1411" s="545">
        <v>0.58823529411764708</v>
      </c>
      <c r="Q1411" s="532">
        <v>204</v>
      </c>
    </row>
    <row r="1412" spans="1:17" ht="14.4" customHeight="1" x14ac:dyDescent="0.3">
      <c r="A1412" s="526" t="s">
        <v>2410</v>
      </c>
      <c r="B1412" s="527" t="s">
        <v>1849</v>
      </c>
      <c r="C1412" s="527" t="s">
        <v>1832</v>
      </c>
      <c r="D1412" s="527" t="s">
        <v>1965</v>
      </c>
      <c r="E1412" s="527" t="s">
        <v>1966</v>
      </c>
      <c r="F1412" s="531">
        <v>5</v>
      </c>
      <c r="G1412" s="531">
        <v>2090</v>
      </c>
      <c r="H1412" s="531">
        <v>0.40884194053208139</v>
      </c>
      <c r="I1412" s="531">
        <v>418</v>
      </c>
      <c r="J1412" s="531">
        <v>12</v>
      </c>
      <c r="K1412" s="531">
        <v>5112</v>
      </c>
      <c r="L1412" s="531">
        <v>1</v>
      </c>
      <c r="M1412" s="531">
        <v>426</v>
      </c>
      <c r="N1412" s="531">
        <v>9</v>
      </c>
      <c r="O1412" s="531">
        <v>3834</v>
      </c>
      <c r="P1412" s="545">
        <v>0.75</v>
      </c>
      <c r="Q1412" s="532">
        <v>426</v>
      </c>
    </row>
    <row r="1413" spans="1:17" ht="14.4" customHeight="1" x14ac:dyDescent="0.3">
      <c r="A1413" s="526" t="s">
        <v>2410</v>
      </c>
      <c r="B1413" s="527" t="s">
        <v>1849</v>
      </c>
      <c r="C1413" s="527" t="s">
        <v>1832</v>
      </c>
      <c r="D1413" s="527" t="s">
        <v>1969</v>
      </c>
      <c r="E1413" s="527" t="s">
        <v>1970</v>
      </c>
      <c r="F1413" s="531">
        <v>1</v>
      </c>
      <c r="G1413" s="531">
        <v>159</v>
      </c>
      <c r="H1413" s="531"/>
      <c r="I1413" s="531">
        <v>159</v>
      </c>
      <c r="J1413" s="531"/>
      <c r="K1413" s="531"/>
      <c r="L1413" s="531"/>
      <c r="M1413" s="531"/>
      <c r="N1413" s="531">
        <v>3</v>
      </c>
      <c r="O1413" s="531">
        <v>489</v>
      </c>
      <c r="P1413" s="545"/>
      <c r="Q1413" s="532">
        <v>163</v>
      </c>
    </row>
    <row r="1414" spans="1:17" ht="14.4" customHeight="1" x14ac:dyDescent="0.3">
      <c r="A1414" s="526" t="s">
        <v>2410</v>
      </c>
      <c r="B1414" s="527" t="s">
        <v>1849</v>
      </c>
      <c r="C1414" s="527" t="s">
        <v>1832</v>
      </c>
      <c r="D1414" s="527" t="s">
        <v>1971</v>
      </c>
      <c r="E1414" s="527" t="s">
        <v>1972</v>
      </c>
      <c r="F1414" s="531">
        <v>1</v>
      </c>
      <c r="G1414" s="531">
        <v>428</v>
      </c>
      <c r="H1414" s="531">
        <v>0.327217125382263</v>
      </c>
      <c r="I1414" s="531">
        <v>428</v>
      </c>
      <c r="J1414" s="531">
        <v>3</v>
      </c>
      <c r="K1414" s="531">
        <v>1308</v>
      </c>
      <c r="L1414" s="531">
        <v>1</v>
      </c>
      <c r="M1414" s="531">
        <v>436</v>
      </c>
      <c r="N1414" s="531">
        <v>1</v>
      </c>
      <c r="O1414" s="531">
        <v>436</v>
      </c>
      <c r="P1414" s="545">
        <v>0.33333333333333331</v>
      </c>
      <c r="Q1414" s="532">
        <v>436</v>
      </c>
    </row>
    <row r="1415" spans="1:17" ht="14.4" customHeight="1" x14ac:dyDescent="0.3">
      <c r="A1415" s="526" t="s">
        <v>2410</v>
      </c>
      <c r="B1415" s="527" t="s">
        <v>1849</v>
      </c>
      <c r="C1415" s="527" t="s">
        <v>1832</v>
      </c>
      <c r="D1415" s="527" t="s">
        <v>1973</v>
      </c>
      <c r="E1415" s="527" t="s">
        <v>1974</v>
      </c>
      <c r="F1415" s="531">
        <v>21</v>
      </c>
      <c r="G1415" s="531">
        <v>44583</v>
      </c>
      <c r="H1415" s="531">
        <v>0.79606813799014353</v>
      </c>
      <c r="I1415" s="531">
        <v>2123</v>
      </c>
      <c r="J1415" s="531">
        <v>26</v>
      </c>
      <c r="K1415" s="531">
        <v>56004</v>
      </c>
      <c r="L1415" s="531">
        <v>1</v>
      </c>
      <c r="M1415" s="531">
        <v>2154</v>
      </c>
      <c r="N1415" s="531">
        <v>33</v>
      </c>
      <c r="O1415" s="531">
        <v>71115</v>
      </c>
      <c r="P1415" s="545">
        <v>1.2698200128562245</v>
      </c>
      <c r="Q1415" s="532">
        <v>2155</v>
      </c>
    </row>
    <row r="1416" spans="1:17" ht="14.4" customHeight="1" x14ac:dyDescent="0.3">
      <c r="A1416" s="526" t="s">
        <v>2410</v>
      </c>
      <c r="B1416" s="527" t="s">
        <v>1849</v>
      </c>
      <c r="C1416" s="527" t="s">
        <v>1832</v>
      </c>
      <c r="D1416" s="527" t="s">
        <v>2141</v>
      </c>
      <c r="E1416" s="527" t="s">
        <v>2130</v>
      </c>
      <c r="F1416" s="531">
        <v>8</v>
      </c>
      <c r="G1416" s="531">
        <v>14952</v>
      </c>
      <c r="H1416" s="531">
        <v>0.98993644067796616</v>
      </c>
      <c r="I1416" s="531">
        <v>1869</v>
      </c>
      <c r="J1416" s="531">
        <v>8</v>
      </c>
      <c r="K1416" s="531">
        <v>15104</v>
      </c>
      <c r="L1416" s="531">
        <v>1</v>
      </c>
      <c r="M1416" s="531">
        <v>1888</v>
      </c>
      <c r="N1416" s="531">
        <v>2</v>
      </c>
      <c r="O1416" s="531">
        <v>3778</v>
      </c>
      <c r="P1416" s="545">
        <v>0.25013241525423729</v>
      </c>
      <c r="Q1416" s="532">
        <v>1889</v>
      </c>
    </row>
    <row r="1417" spans="1:17" ht="14.4" customHeight="1" x14ac:dyDescent="0.3">
      <c r="A1417" s="526" t="s">
        <v>2410</v>
      </c>
      <c r="B1417" s="527" t="s">
        <v>1849</v>
      </c>
      <c r="C1417" s="527" t="s">
        <v>1832</v>
      </c>
      <c r="D1417" s="527" t="s">
        <v>1975</v>
      </c>
      <c r="E1417" s="527" t="s">
        <v>1976</v>
      </c>
      <c r="F1417" s="531">
        <v>1</v>
      </c>
      <c r="G1417" s="531">
        <v>159</v>
      </c>
      <c r="H1417" s="531">
        <v>0.97546012269938653</v>
      </c>
      <c r="I1417" s="531">
        <v>159</v>
      </c>
      <c r="J1417" s="531">
        <v>1</v>
      </c>
      <c r="K1417" s="531">
        <v>163</v>
      </c>
      <c r="L1417" s="531">
        <v>1</v>
      </c>
      <c r="M1417" s="531">
        <v>163</v>
      </c>
      <c r="N1417" s="531">
        <v>1</v>
      </c>
      <c r="O1417" s="531">
        <v>163</v>
      </c>
      <c r="P1417" s="545">
        <v>1</v>
      </c>
      <c r="Q1417" s="532">
        <v>163</v>
      </c>
    </row>
    <row r="1418" spans="1:17" ht="14.4" customHeight="1" x14ac:dyDescent="0.3">
      <c r="A1418" s="526" t="s">
        <v>2410</v>
      </c>
      <c r="B1418" s="527" t="s">
        <v>1849</v>
      </c>
      <c r="C1418" s="527" t="s">
        <v>1832</v>
      </c>
      <c r="D1418" s="527" t="s">
        <v>1977</v>
      </c>
      <c r="E1418" s="527" t="s">
        <v>1978</v>
      </c>
      <c r="F1418" s="531"/>
      <c r="G1418" s="531"/>
      <c r="H1418" s="531"/>
      <c r="I1418" s="531"/>
      <c r="J1418" s="531"/>
      <c r="K1418" s="531"/>
      <c r="L1418" s="531"/>
      <c r="M1418" s="531"/>
      <c r="N1418" s="531">
        <v>1</v>
      </c>
      <c r="O1418" s="531">
        <v>934</v>
      </c>
      <c r="P1418" s="545"/>
      <c r="Q1418" s="532">
        <v>934</v>
      </c>
    </row>
    <row r="1419" spans="1:17" ht="14.4" customHeight="1" x14ac:dyDescent="0.3">
      <c r="A1419" s="526" t="s">
        <v>2410</v>
      </c>
      <c r="B1419" s="527" t="s">
        <v>1849</v>
      </c>
      <c r="C1419" s="527" t="s">
        <v>1832</v>
      </c>
      <c r="D1419" s="527" t="s">
        <v>1981</v>
      </c>
      <c r="E1419" s="527" t="s">
        <v>1982</v>
      </c>
      <c r="F1419" s="531">
        <v>25</v>
      </c>
      <c r="G1419" s="531">
        <v>209975</v>
      </c>
      <c r="H1419" s="531">
        <v>2.06855617291248</v>
      </c>
      <c r="I1419" s="531">
        <v>8399</v>
      </c>
      <c r="J1419" s="531">
        <v>12</v>
      </c>
      <c r="K1419" s="531">
        <v>101508</v>
      </c>
      <c r="L1419" s="531">
        <v>1</v>
      </c>
      <c r="M1419" s="531">
        <v>8459</v>
      </c>
      <c r="N1419" s="531">
        <v>18</v>
      </c>
      <c r="O1419" s="531">
        <v>152280</v>
      </c>
      <c r="P1419" s="545">
        <v>1.5001773259250502</v>
      </c>
      <c r="Q1419" s="532">
        <v>8460</v>
      </c>
    </row>
    <row r="1420" spans="1:17" ht="14.4" customHeight="1" x14ac:dyDescent="0.3">
      <c r="A1420" s="526" t="s">
        <v>2410</v>
      </c>
      <c r="B1420" s="527" t="s">
        <v>1849</v>
      </c>
      <c r="C1420" s="527" t="s">
        <v>1832</v>
      </c>
      <c r="D1420" s="527" t="s">
        <v>2024</v>
      </c>
      <c r="E1420" s="527" t="s">
        <v>2025</v>
      </c>
      <c r="F1420" s="531"/>
      <c r="G1420" s="531"/>
      <c r="H1420" s="531"/>
      <c r="I1420" s="531"/>
      <c r="J1420" s="531"/>
      <c r="K1420" s="531"/>
      <c r="L1420" s="531"/>
      <c r="M1420" s="531"/>
      <c r="N1420" s="531">
        <v>2</v>
      </c>
      <c r="O1420" s="531">
        <v>320</v>
      </c>
      <c r="P1420" s="545"/>
      <c r="Q1420" s="532">
        <v>160</v>
      </c>
    </row>
    <row r="1421" spans="1:17" ht="14.4" customHeight="1" x14ac:dyDescent="0.3">
      <c r="A1421" s="526" t="s">
        <v>2410</v>
      </c>
      <c r="B1421" s="527" t="s">
        <v>1849</v>
      </c>
      <c r="C1421" s="527" t="s">
        <v>1832</v>
      </c>
      <c r="D1421" s="527" t="s">
        <v>1985</v>
      </c>
      <c r="E1421" s="527" t="s">
        <v>1986</v>
      </c>
      <c r="F1421" s="531"/>
      <c r="G1421" s="531"/>
      <c r="H1421" s="531"/>
      <c r="I1421" s="531"/>
      <c r="J1421" s="531">
        <v>1</v>
      </c>
      <c r="K1421" s="531">
        <v>2053</v>
      </c>
      <c r="L1421" s="531">
        <v>1</v>
      </c>
      <c r="M1421" s="531">
        <v>2053</v>
      </c>
      <c r="N1421" s="531">
        <v>1</v>
      </c>
      <c r="O1421" s="531">
        <v>2053</v>
      </c>
      <c r="P1421" s="545">
        <v>1</v>
      </c>
      <c r="Q1421" s="532">
        <v>2053</v>
      </c>
    </row>
    <row r="1422" spans="1:17" ht="14.4" customHeight="1" x14ac:dyDescent="0.3">
      <c r="A1422" s="526" t="s">
        <v>2410</v>
      </c>
      <c r="B1422" s="527" t="s">
        <v>1849</v>
      </c>
      <c r="C1422" s="527" t="s">
        <v>1832</v>
      </c>
      <c r="D1422" s="527" t="s">
        <v>1989</v>
      </c>
      <c r="E1422" s="527" t="s">
        <v>1990</v>
      </c>
      <c r="F1422" s="531"/>
      <c r="G1422" s="531"/>
      <c r="H1422" s="531"/>
      <c r="I1422" s="531"/>
      <c r="J1422" s="531">
        <v>1</v>
      </c>
      <c r="K1422" s="531">
        <v>373</v>
      </c>
      <c r="L1422" s="531">
        <v>1</v>
      </c>
      <c r="M1422" s="531">
        <v>373</v>
      </c>
      <c r="N1422" s="531"/>
      <c r="O1422" s="531"/>
      <c r="P1422" s="545"/>
      <c r="Q1422" s="532"/>
    </row>
    <row r="1423" spans="1:17" ht="14.4" customHeight="1" x14ac:dyDescent="0.3">
      <c r="A1423" s="526" t="s">
        <v>2410</v>
      </c>
      <c r="B1423" s="527" t="s">
        <v>1849</v>
      </c>
      <c r="C1423" s="527" t="s">
        <v>1832</v>
      </c>
      <c r="D1423" s="527" t="s">
        <v>1995</v>
      </c>
      <c r="E1423" s="527" t="s">
        <v>1996</v>
      </c>
      <c r="F1423" s="531"/>
      <c r="G1423" s="531"/>
      <c r="H1423" s="531"/>
      <c r="I1423" s="531"/>
      <c r="J1423" s="531">
        <v>2</v>
      </c>
      <c r="K1423" s="531">
        <v>704</v>
      </c>
      <c r="L1423" s="531">
        <v>1</v>
      </c>
      <c r="M1423" s="531">
        <v>352</v>
      </c>
      <c r="N1423" s="531"/>
      <c r="O1423" s="531"/>
      <c r="P1423" s="545"/>
      <c r="Q1423" s="532"/>
    </row>
    <row r="1424" spans="1:17" ht="14.4" customHeight="1" x14ac:dyDescent="0.3">
      <c r="A1424" s="526" t="s">
        <v>2413</v>
      </c>
      <c r="B1424" s="527" t="s">
        <v>1849</v>
      </c>
      <c r="C1424" s="527" t="s">
        <v>1850</v>
      </c>
      <c r="D1424" s="527" t="s">
        <v>1855</v>
      </c>
      <c r="E1424" s="527" t="s">
        <v>576</v>
      </c>
      <c r="F1424" s="531"/>
      <c r="G1424" s="531"/>
      <c r="H1424" s="531"/>
      <c r="I1424" s="531"/>
      <c r="J1424" s="531">
        <v>0.6</v>
      </c>
      <c r="K1424" s="531">
        <v>602.89</v>
      </c>
      <c r="L1424" s="531">
        <v>1</v>
      </c>
      <c r="M1424" s="531">
        <v>1004.8166666666667</v>
      </c>
      <c r="N1424" s="531">
        <v>1.2999999999999998</v>
      </c>
      <c r="O1424" s="531">
        <v>1306.27</v>
      </c>
      <c r="P1424" s="545">
        <v>2.1666804889780891</v>
      </c>
      <c r="Q1424" s="532">
        <v>1004.823076923077</v>
      </c>
    </row>
    <row r="1425" spans="1:17" ht="14.4" customHeight="1" x14ac:dyDescent="0.3">
      <c r="A1425" s="526" t="s">
        <v>2413</v>
      </c>
      <c r="B1425" s="527" t="s">
        <v>1849</v>
      </c>
      <c r="C1425" s="527" t="s">
        <v>1850</v>
      </c>
      <c r="D1425" s="527" t="s">
        <v>1856</v>
      </c>
      <c r="E1425" s="527" t="s">
        <v>610</v>
      </c>
      <c r="F1425" s="531">
        <v>0.13</v>
      </c>
      <c r="G1425" s="531">
        <v>1285.43</v>
      </c>
      <c r="H1425" s="531"/>
      <c r="I1425" s="531">
        <v>9887.9230769230762</v>
      </c>
      <c r="J1425" s="531"/>
      <c r="K1425" s="531"/>
      <c r="L1425" s="531"/>
      <c r="M1425" s="531"/>
      <c r="N1425" s="531">
        <v>0.1</v>
      </c>
      <c r="O1425" s="531">
        <v>988.78</v>
      </c>
      <c r="P1425" s="545"/>
      <c r="Q1425" s="532">
        <v>9887.7999999999993</v>
      </c>
    </row>
    <row r="1426" spans="1:17" ht="14.4" customHeight="1" x14ac:dyDescent="0.3">
      <c r="A1426" s="526" t="s">
        <v>2413</v>
      </c>
      <c r="B1426" s="527" t="s">
        <v>1849</v>
      </c>
      <c r="C1426" s="527" t="s">
        <v>1850</v>
      </c>
      <c r="D1426" s="527" t="s">
        <v>1863</v>
      </c>
      <c r="E1426" s="527" t="s">
        <v>584</v>
      </c>
      <c r="F1426" s="531"/>
      <c r="G1426" s="531"/>
      <c r="H1426" s="531"/>
      <c r="I1426" s="531"/>
      <c r="J1426" s="531"/>
      <c r="K1426" s="531"/>
      <c r="L1426" s="531"/>
      <c r="M1426" s="531"/>
      <c r="N1426" s="531">
        <v>7.0000000000000007E-2</v>
      </c>
      <c r="O1426" s="531">
        <v>636.66</v>
      </c>
      <c r="P1426" s="545"/>
      <c r="Q1426" s="532">
        <v>9095.1428571428551</v>
      </c>
    </row>
    <row r="1427" spans="1:17" ht="14.4" customHeight="1" x14ac:dyDescent="0.3">
      <c r="A1427" s="526" t="s">
        <v>2413</v>
      </c>
      <c r="B1427" s="527" t="s">
        <v>1849</v>
      </c>
      <c r="C1427" s="527" t="s">
        <v>1850</v>
      </c>
      <c r="D1427" s="527" t="s">
        <v>1865</v>
      </c>
      <c r="E1427" s="527" t="s">
        <v>584</v>
      </c>
      <c r="F1427" s="531"/>
      <c r="G1427" s="531"/>
      <c r="H1427" s="531"/>
      <c r="I1427" s="531"/>
      <c r="J1427" s="531">
        <v>2.25</v>
      </c>
      <c r="K1427" s="531">
        <v>3984.2999999999997</v>
      </c>
      <c r="L1427" s="531">
        <v>1</v>
      </c>
      <c r="M1427" s="531">
        <v>1770.8</v>
      </c>
      <c r="N1427" s="531">
        <v>1.1000000000000001</v>
      </c>
      <c r="O1427" s="531">
        <v>2000.94</v>
      </c>
      <c r="P1427" s="545">
        <v>0.50220615917476097</v>
      </c>
      <c r="Q1427" s="532">
        <v>1819.0363636363636</v>
      </c>
    </row>
    <row r="1428" spans="1:17" ht="14.4" customHeight="1" x14ac:dyDescent="0.3">
      <c r="A1428" s="526" t="s">
        <v>2413</v>
      </c>
      <c r="B1428" s="527" t="s">
        <v>1849</v>
      </c>
      <c r="C1428" s="527" t="s">
        <v>1850</v>
      </c>
      <c r="D1428" s="527" t="s">
        <v>1866</v>
      </c>
      <c r="E1428" s="527" t="s">
        <v>578</v>
      </c>
      <c r="F1428" s="531"/>
      <c r="G1428" s="531"/>
      <c r="H1428" s="531"/>
      <c r="I1428" s="531"/>
      <c r="J1428" s="531"/>
      <c r="K1428" s="531"/>
      <c r="L1428" s="531"/>
      <c r="M1428" s="531"/>
      <c r="N1428" s="531">
        <v>0.15</v>
      </c>
      <c r="O1428" s="531">
        <v>77.64</v>
      </c>
      <c r="P1428" s="545"/>
      <c r="Q1428" s="532">
        <v>517.6</v>
      </c>
    </row>
    <row r="1429" spans="1:17" ht="14.4" customHeight="1" x14ac:dyDescent="0.3">
      <c r="A1429" s="526" t="s">
        <v>2413</v>
      </c>
      <c r="B1429" s="527" t="s">
        <v>1849</v>
      </c>
      <c r="C1429" s="527" t="s">
        <v>1850</v>
      </c>
      <c r="D1429" s="527" t="s">
        <v>1868</v>
      </c>
      <c r="E1429" s="527" t="s">
        <v>584</v>
      </c>
      <c r="F1429" s="531">
        <v>0.06</v>
      </c>
      <c r="G1429" s="531">
        <v>1593.72</v>
      </c>
      <c r="H1429" s="531">
        <v>0.71428507401813368</v>
      </c>
      <c r="I1429" s="531">
        <v>26562</v>
      </c>
      <c r="J1429" s="531">
        <v>0.08</v>
      </c>
      <c r="K1429" s="531">
        <v>2231.21</v>
      </c>
      <c r="L1429" s="531">
        <v>1</v>
      </c>
      <c r="M1429" s="531">
        <v>27890.125</v>
      </c>
      <c r="N1429" s="531">
        <v>0.06</v>
      </c>
      <c r="O1429" s="531">
        <v>1855.4099999999999</v>
      </c>
      <c r="P1429" s="545">
        <v>0.83157121024018354</v>
      </c>
      <c r="Q1429" s="532">
        <v>30923.5</v>
      </c>
    </row>
    <row r="1430" spans="1:17" ht="14.4" customHeight="1" x14ac:dyDescent="0.3">
      <c r="A1430" s="526" t="s">
        <v>2413</v>
      </c>
      <c r="B1430" s="527" t="s">
        <v>1849</v>
      </c>
      <c r="C1430" s="527" t="s">
        <v>1825</v>
      </c>
      <c r="D1430" s="527" t="s">
        <v>2028</v>
      </c>
      <c r="E1430" s="527" t="s">
        <v>2029</v>
      </c>
      <c r="F1430" s="531"/>
      <c r="G1430" s="531"/>
      <c r="H1430" s="531"/>
      <c r="I1430" s="531"/>
      <c r="J1430" s="531"/>
      <c r="K1430" s="531"/>
      <c r="L1430" s="531"/>
      <c r="M1430" s="531"/>
      <c r="N1430" s="531">
        <v>1</v>
      </c>
      <c r="O1430" s="531">
        <v>589.59</v>
      </c>
      <c r="P1430" s="545"/>
      <c r="Q1430" s="532">
        <v>589.59</v>
      </c>
    </row>
    <row r="1431" spans="1:17" ht="14.4" customHeight="1" x14ac:dyDescent="0.3">
      <c r="A1431" s="526" t="s">
        <v>2413</v>
      </c>
      <c r="B1431" s="527" t="s">
        <v>1849</v>
      </c>
      <c r="C1431" s="527" t="s">
        <v>1825</v>
      </c>
      <c r="D1431" s="527" t="s">
        <v>2032</v>
      </c>
      <c r="E1431" s="527" t="s">
        <v>2033</v>
      </c>
      <c r="F1431" s="531"/>
      <c r="G1431" s="531"/>
      <c r="H1431" s="531"/>
      <c r="I1431" s="531"/>
      <c r="J1431" s="531"/>
      <c r="K1431" s="531"/>
      <c r="L1431" s="531"/>
      <c r="M1431" s="531"/>
      <c r="N1431" s="531">
        <v>1</v>
      </c>
      <c r="O1431" s="531">
        <v>972.32</v>
      </c>
      <c r="P1431" s="545"/>
      <c r="Q1431" s="532">
        <v>972.32</v>
      </c>
    </row>
    <row r="1432" spans="1:17" ht="14.4" customHeight="1" x14ac:dyDescent="0.3">
      <c r="A1432" s="526" t="s">
        <v>2413</v>
      </c>
      <c r="B1432" s="527" t="s">
        <v>1849</v>
      </c>
      <c r="C1432" s="527" t="s">
        <v>1825</v>
      </c>
      <c r="D1432" s="527" t="s">
        <v>2042</v>
      </c>
      <c r="E1432" s="527" t="s">
        <v>2043</v>
      </c>
      <c r="F1432" s="531"/>
      <c r="G1432" s="531"/>
      <c r="H1432" s="531"/>
      <c r="I1432" s="531"/>
      <c r="J1432" s="531"/>
      <c r="K1432" s="531"/>
      <c r="L1432" s="531"/>
      <c r="M1432" s="531"/>
      <c r="N1432" s="531">
        <v>1</v>
      </c>
      <c r="O1432" s="531">
        <v>3003.38</v>
      </c>
      <c r="P1432" s="545"/>
      <c r="Q1432" s="532">
        <v>3003.38</v>
      </c>
    </row>
    <row r="1433" spans="1:17" ht="14.4" customHeight="1" x14ac:dyDescent="0.3">
      <c r="A1433" s="526" t="s">
        <v>2413</v>
      </c>
      <c r="B1433" s="527" t="s">
        <v>1849</v>
      </c>
      <c r="C1433" s="527" t="s">
        <v>1825</v>
      </c>
      <c r="D1433" s="527" t="s">
        <v>2107</v>
      </c>
      <c r="E1433" s="527" t="s">
        <v>2108</v>
      </c>
      <c r="F1433" s="531"/>
      <c r="G1433" s="531"/>
      <c r="H1433" s="531"/>
      <c r="I1433" s="531"/>
      <c r="J1433" s="531"/>
      <c r="K1433" s="531"/>
      <c r="L1433" s="531"/>
      <c r="M1433" s="531"/>
      <c r="N1433" s="531">
        <v>1</v>
      </c>
      <c r="O1433" s="531">
        <v>310</v>
      </c>
      <c r="P1433" s="545"/>
      <c r="Q1433" s="532">
        <v>310</v>
      </c>
    </row>
    <row r="1434" spans="1:17" ht="14.4" customHeight="1" x14ac:dyDescent="0.3">
      <c r="A1434" s="526" t="s">
        <v>2413</v>
      </c>
      <c r="B1434" s="527" t="s">
        <v>1849</v>
      </c>
      <c r="C1434" s="527" t="s">
        <v>1832</v>
      </c>
      <c r="D1434" s="527" t="s">
        <v>1891</v>
      </c>
      <c r="E1434" s="527" t="s">
        <v>1892</v>
      </c>
      <c r="F1434" s="531">
        <v>12</v>
      </c>
      <c r="G1434" s="531">
        <v>2484</v>
      </c>
      <c r="H1434" s="531">
        <v>0.83299798792756541</v>
      </c>
      <c r="I1434" s="531">
        <v>207</v>
      </c>
      <c r="J1434" s="531">
        <v>14</v>
      </c>
      <c r="K1434" s="531">
        <v>2982</v>
      </c>
      <c r="L1434" s="531">
        <v>1</v>
      </c>
      <c r="M1434" s="531">
        <v>213</v>
      </c>
      <c r="N1434" s="531">
        <v>12</v>
      </c>
      <c r="O1434" s="531">
        <v>2556</v>
      </c>
      <c r="P1434" s="545">
        <v>0.8571428571428571</v>
      </c>
      <c r="Q1434" s="532">
        <v>213</v>
      </c>
    </row>
    <row r="1435" spans="1:17" ht="14.4" customHeight="1" x14ac:dyDescent="0.3">
      <c r="A1435" s="526" t="s">
        <v>2413</v>
      </c>
      <c r="B1435" s="527" t="s">
        <v>1849</v>
      </c>
      <c r="C1435" s="527" t="s">
        <v>1832</v>
      </c>
      <c r="D1435" s="527" t="s">
        <v>1893</v>
      </c>
      <c r="E1435" s="527" t="s">
        <v>1894</v>
      </c>
      <c r="F1435" s="531">
        <v>1</v>
      </c>
      <c r="G1435" s="531">
        <v>151</v>
      </c>
      <c r="H1435" s="531">
        <v>0.48709677419354841</v>
      </c>
      <c r="I1435" s="531">
        <v>151</v>
      </c>
      <c r="J1435" s="531">
        <v>2</v>
      </c>
      <c r="K1435" s="531">
        <v>310</v>
      </c>
      <c r="L1435" s="531">
        <v>1</v>
      </c>
      <c r="M1435" s="531">
        <v>155</v>
      </c>
      <c r="N1435" s="531"/>
      <c r="O1435" s="531"/>
      <c r="P1435" s="545"/>
      <c r="Q1435" s="532"/>
    </row>
    <row r="1436" spans="1:17" ht="14.4" customHeight="1" x14ac:dyDescent="0.3">
      <c r="A1436" s="526" t="s">
        <v>2413</v>
      </c>
      <c r="B1436" s="527" t="s">
        <v>1849</v>
      </c>
      <c r="C1436" s="527" t="s">
        <v>1832</v>
      </c>
      <c r="D1436" s="527" t="s">
        <v>1895</v>
      </c>
      <c r="E1436" s="527" t="s">
        <v>1896</v>
      </c>
      <c r="F1436" s="531"/>
      <c r="G1436" s="531"/>
      <c r="H1436" s="531"/>
      <c r="I1436" s="531"/>
      <c r="J1436" s="531"/>
      <c r="K1436" s="531"/>
      <c r="L1436" s="531"/>
      <c r="M1436" s="531"/>
      <c r="N1436" s="531">
        <v>2</v>
      </c>
      <c r="O1436" s="531">
        <v>374</v>
      </c>
      <c r="P1436" s="545"/>
      <c r="Q1436" s="532">
        <v>187</v>
      </c>
    </row>
    <row r="1437" spans="1:17" ht="14.4" customHeight="1" x14ac:dyDescent="0.3">
      <c r="A1437" s="526" t="s">
        <v>2413</v>
      </c>
      <c r="B1437" s="527" t="s">
        <v>1849</v>
      </c>
      <c r="C1437" s="527" t="s">
        <v>1832</v>
      </c>
      <c r="D1437" s="527" t="s">
        <v>1897</v>
      </c>
      <c r="E1437" s="527" t="s">
        <v>1898</v>
      </c>
      <c r="F1437" s="531"/>
      <c r="G1437" s="531"/>
      <c r="H1437" s="531"/>
      <c r="I1437" s="531"/>
      <c r="J1437" s="531">
        <v>1</v>
      </c>
      <c r="K1437" s="531">
        <v>128</v>
      </c>
      <c r="L1437" s="531">
        <v>1</v>
      </c>
      <c r="M1437" s="531">
        <v>128</v>
      </c>
      <c r="N1437" s="531">
        <v>1</v>
      </c>
      <c r="O1437" s="531">
        <v>128</v>
      </c>
      <c r="P1437" s="545">
        <v>1</v>
      </c>
      <c r="Q1437" s="532">
        <v>128</v>
      </c>
    </row>
    <row r="1438" spans="1:17" ht="14.4" customHeight="1" x14ac:dyDescent="0.3">
      <c r="A1438" s="526" t="s">
        <v>2413</v>
      </c>
      <c r="B1438" s="527" t="s">
        <v>1849</v>
      </c>
      <c r="C1438" s="527" t="s">
        <v>1832</v>
      </c>
      <c r="D1438" s="527" t="s">
        <v>1899</v>
      </c>
      <c r="E1438" s="527" t="s">
        <v>1900</v>
      </c>
      <c r="F1438" s="531">
        <v>7</v>
      </c>
      <c r="G1438" s="531">
        <v>1533</v>
      </c>
      <c r="H1438" s="531">
        <v>1.7186098654708519</v>
      </c>
      <c r="I1438" s="531">
        <v>219</v>
      </c>
      <c r="J1438" s="531">
        <v>4</v>
      </c>
      <c r="K1438" s="531">
        <v>892</v>
      </c>
      <c r="L1438" s="531">
        <v>1</v>
      </c>
      <c r="M1438" s="531">
        <v>223</v>
      </c>
      <c r="N1438" s="531">
        <v>1</v>
      </c>
      <c r="O1438" s="531">
        <v>223</v>
      </c>
      <c r="P1438" s="545">
        <v>0.25</v>
      </c>
      <c r="Q1438" s="532">
        <v>223</v>
      </c>
    </row>
    <row r="1439" spans="1:17" ht="14.4" customHeight="1" x14ac:dyDescent="0.3">
      <c r="A1439" s="526" t="s">
        <v>2413</v>
      </c>
      <c r="B1439" s="527" t="s">
        <v>1849</v>
      </c>
      <c r="C1439" s="527" t="s">
        <v>1832</v>
      </c>
      <c r="D1439" s="527" t="s">
        <v>1901</v>
      </c>
      <c r="E1439" s="527" t="s">
        <v>1902</v>
      </c>
      <c r="F1439" s="531">
        <v>2</v>
      </c>
      <c r="G1439" s="531">
        <v>438</v>
      </c>
      <c r="H1439" s="531">
        <v>0.98206278026905824</v>
      </c>
      <c r="I1439" s="531">
        <v>219</v>
      </c>
      <c r="J1439" s="531">
        <v>2</v>
      </c>
      <c r="K1439" s="531">
        <v>446</v>
      </c>
      <c r="L1439" s="531">
        <v>1</v>
      </c>
      <c r="M1439" s="531">
        <v>223</v>
      </c>
      <c r="N1439" s="531">
        <v>1</v>
      </c>
      <c r="O1439" s="531">
        <v>223</v>
      </c>
      <c r="P1439" s="545">
        <v>0.5</v>
      </c>
      <c r="Q1439" s="532">
        <v>223</v>
      </c>
    </row>
    <row r="1440" spans="1:17" ht="14.4" customHeight="1" x14ac:dyDescent="0.3">
      <c r="A1440" s="526" t="s">
        <v>2413</v>
      </c>
      <c r="B1440" s="527" t="s">
        <v>1849</v>
      </c>
      <c r="C1440" s="527" t="s">
        <v>1832</v>
      </c>
      <c r="D1440" s="527" t="s">
        <v>1907</v>
      </c>
      <c r="E1440" s="527" t="s">
        <v>1908</v>
      </c>
      <c r="F1440" s="531"/>
      <c r="G1440" s="531"/>
      <c r="H1440" s="531"/>
      <c r="I1440" s="531"/>
      <c r="J1440" s="531"/>
      <c r="K1440" s="531"/>
      <c r="L1440" s="531"/>
      <c r="M1440" s="531"/>
      <c r="N1440" s="531">
        <v>1</v>
      </c>
      <c r="O1440" s="531">
        <v>626</v>
      </c>
      <c r="P1440" s="545"/>
      <c r="Q1440" s="532">
        <v>626</v>
      </c>
    </row>
    <row r="1441" spans="1:17" ht="14.4" customHeight="1" x14ac:dyDescent="0.3">
      <c r="A1441" s="526" t="s">
        <v>2413</v>
      </c>
      <c r="B1441" s="527" t="s">
        <v>1849</v>
      </c>
      <c r="C1441" s="527" t="s">
        <v>1832</v>
      </c>
      <c r="D1441" s="527" t="s">
        <v>1919</v>
      </c>
      <c r="E1441" s="527" t="s">
        <v>1920</v>
      </c>
      <c r="F1441" s="531"/>
      <c r="G1441" s="531"/>
      <c r="H1441" s="531"/>
      <c r="I1441" s="531"/>
      <c r="J1441" s="531">
        <v>1</v>
      </c>
      <c r="K1441" s="531">
        <v>349</v>
      </c>
      <c r="L1441" s="531">
        <v>1</v>
      </c>
      <c r="M1441" s="531">
        <v>349</v>
      </c>
      <c r="N1441" s="531"/>
      <c r="O1441" s="531"/>
      <c r="P1441" s="545"/>
      <c r="Q1441" s="532"/>
    </row>
    <row r="1442" spans="1:17" ht="14.4" customHeight="1" x14ac:dyDescent="0.3">
      <c r="A1442" s="526" t="s">
        <v>2413</v>
      </c>
      <c r="B1442" s="527" t="s">
        <v>1849</v>
      </c>
      <c r="C1442" s="527" t="s">
        <v>1832</v>
      </c>
      <c r="D1442" s="527" t="s">
        <v>2137</v>
      </c>
      <c r="E1442" s="527" t="s">
        <v>2138</v>
      </c>
      <c r="F1442" s="531"/>
      <c r="G1442" s="531"/>
      <c r="H1442" s="531"/>
      <c r="I1442" s="531"/>
      <c r="J1442" s="531"/>
      <c r="K1442" s="531"/>
      <c r="L1442" s="531"/>
      <c r="M1442" s="531"/>
      <c r="N1442" s="531">
        <v>1</v>
      </c>
      <c r="O1442" s="531">
        <v>801</v>
      </c>
      <c r="P1442" s="545"/>
      <c r="Q1442" s="532">
        <v>801</v>
      </c>
    </row>
    <row r="1443" spans="1:17" ht="14.4" customHeight="1" x14ac:dyDescent="0.3">
      <c r="A1443" s="526" t="s">
        <v>2413</v>
      </c>
      <c r="B1443" s="527" t="s">
        <v>1849</v>
      </c>
      <c r="C1443" s="527" t="s">
        <v>1832</v>
      </c>
      <c r="D1443" s="527" t="s">
        <v>1941</v>
      </c>
      <c r="E1443" s="527" t="s">
        <v>1942</v>
      </c>
      <c r="F1443" s="531">
        <v>18</v>
      </c>
      <c r="G1443" s="531">
        <v>3150</v>
      </c>
      <c r="H1443" s="531">
        <v>0.77376565954310983</v>
      </c>
      <c r="I1443" s="531">
        <v>175</v>
      </c>
      <c r="J1443" s="531">
        <v>23</v>
      </c>
      <c r="K1443" s="531">
        <v>4071</v>
      </c>
      <c r="L1443" s="531">
        <v>1</v>
      </c>
      <c r="M1443" s="531">
        <v>177</v>
      </c>
      <c r="N1443" s="531">
        <v>14</v>
      </c>
      <c r="O1443" s="531">
        <v>2478</v>
      </c>
      <c r="P1443" s="545">
        <v>0.60869565217391308</v>
      </c>
      <c r="Q1443" s="532">
        <v>177</v>
      </c>
    </row>
    <row r="1444" spans="1:17" ht="14.4" customHeight="1" x14ac:dyDescent="0.3">
      <c r="A1444" s="526" t="s">
        <v>2413</v>
      </c>
      <c r="B1444" s="527" t="s">
        <v>1849</v>
      </c>
      <c r="C1444" s="527" t="s">
        <v>1832</v>
      </c>
      <c r="D1444" s="527" t="s">
        <v>1943</v>
      </c>
      <c r="E1444" s="527" t="s">
        <v>1944</v>
      </c>
      <c r="F1444" s="531">
        <v>12</v>
      </c>
      <c r="G1444" s="531">
        <v>24012</v>
      </c>
      <c r="H1444" s="531">
        <v>1.302734375</v>
      </c>
      <c r="I1444" s="531">
        <v>2001</v>
      </c>
      <c r="J1444" s="531">
        <v>9</v>
      </c>
      <c r="K1444" s="531">
        <v>18432</v>
      </c>
      <c r="L1444" s="531">
        <v>1</v>
      </c>
      <c r="M1444" s="531">
        <v>2048</v>
      </c>
      <c r="N1444" s="531">
        <v>6</v>
      </c>
      <c r="O1444" s="531">
        <v>12294</v>
      </c>
      <c r="P1444" s="545">
        <v>0.6669921875</v>
      </c>
      <c r="Q1444" s="532">
        <v>2049</v>
      </c>
    </row>
    <row r="1445" spans="1:17" ht="14.4" customHeight="1" x14ac:dyDescent="0.3">
      <c r="A1445" s="526" t="s">
        <v>2413</v>
      </c>
      <c r="B1445" s="527" t="s">
        <v>1849</v>
      </c>
      <c r="C1445" s="527" t="s">
        <v>1832</v>
      </c>
      <c r="D1445" s="527" t="s">
        <v>1959</v>
      </c>
      <c r="E1445" s="527" t="s">
        <v>1960</v>
      </c>
      <c r="F1445" s="531">
        <v>2</v>
      </c>
      <c r="G1445" s="531">
        <v>302</v>
      </c>
      <c r="H1445" s="531">
        <v>1.9483870967741936</v>
      </c>
      <c r="I1445" s="531">
        <v>151</v>
      </c>
      <c r="J1445" s="531">
        <v>1</v>
      </c>
      <c r="K1445" s="531">
        <v>155</v>
      </c>
      <c r="L1445" s="531">
        <v>1</v>
      </c>
      <c r="M1445" s="531">
        <v>155</v>
      </c>
      <c r="N1445" s="531">
        <v>1</v>
      </c>
      <c r="O1445" s="531">
        <v>155</v>
      </c>
      <c r="P1445" s="545">
        <v>1</v>
      </c>
      <c r="Q1445" s="532">
        <v>155</v>
      </c>
    </row>
    <row r="1446" spans="1:17" ht="14.4" customHeight="1" x14ac:dyDescent="0.3">
      <c r="A1446" s="526" t="s">
        <v>2413</v>
      </c>
      <c r="B1446" s="527" t="s">
        <v>1849</v>
      </c>
      <c r="C1446" s="527" t="s">
        <v>1832</v>
      </c>
      <c r="D1446" s="527" t="s">
        <v>1961</v>
      </c>
      <c r="E1446" s="527" t="s">
        <v>1962</v>
      </c>
      <c r="F1446" s="531">
        <v>1</v>
      </c>
      <c r="G1446" s="531">
        <v>195</v>
      </c>
      <c r="H1446" s="531"/>
      <c r="I1446" s="531">
        <v>195</v>
      </c>
      <c r="J1446" s="531"/>
      <c r="K1446" s="531"/>
      <c r="L1446" s="531"/>
      <c r="M1446" s="531"/>
      <c r="N1446" s="531"/>
      <c r="O1446" s="531"/>
      <c r="P1446" s="545"/>
      <c r="Q1446" s="532"/>
    </row>
    <row r="1447" spans="1:17" ht="14.4" customHeight="1" x14ac:dyDescent="0.3">
      <c r="A1447" s="526" t="s">
        <v>2413</v>
      </c>
      <c r="B1447" s="527" t="s">
        <v>1849</v>
      </c>
      <c r="C1447" s="527" t="s">
        <v>1832</v>
      </c>
      <c r="D1447" s="527" t="s">
        <v>1963</v>
      </c>
      <c r="E1447" s="527" t="s">
        <v>1964</v>
      </c>
      <c r="F1447" s="531">
        <v>3</v>
      </c>
      <c r="G1447" s="531">
        <v>600</v>
      </c>
      <c r="H1447" s="531"/>
      <c r="I1447" s="531">
        <v>200</v>
      </c>
      <c r="J1447" s="531"/>
      <c r="K1447" s="531"/>
      <c r="L1447" s="531"/>
      <c r="M1447" s="531"/>
      <c r="N1447" s="531"/>
      <c r="O1447" s="531"/>
      <c r="P1447" s="545"/>
      <c r="Q1447" s="532"/>
    </row>
    <row r="1448" spans="1:17" ht="14.4" customHeight="1" x14ac:dyDescent="0.3">
      <c r="A1448" s="526" t="s">
        <v>2413</v>
      </c>
      <c r="B1448" s="527" t="s">
        <v>1849</v>
      </c>
      <c r="C1448" s="527" t="s">
        <v>1832</v>
      </c>
      <c r="D1448" s="527" t="s">
        <v>1965</v>
      </c>
      <c r="E1448" s="527" t="s">
        <v>1966</v>
      </c>
      <c r="F1448" s="531"/>
      <c r="G1448" s="531"/>
      <c r="H1448" s="531"/>
      <c r="I1448" s="531"/>
      <c r="J1448" s="531"/>
      <c r="K1448" s="531"/>
      <c r="L1448" s="531"/>
      <c r="M1448" s="531"/>
      <c r="N1448" s="531">
        <v>1</v>
      </c>
      <c r="O1448" s="531">
        <v>426</v>
      </c>
      <c r="P1448" s="545"/>
      <c r="Q1448" s="532">
        <v>426</v>
      </c>
    </row>
    <row r="1449" spans="1:17" ht="14.4" customHeight="1" x14ac:dyDescent="0.3">
      <c r="A1449" s="526" t="s">
        <v>2413</v>
      </c>
      <c r="B1449" s="527" t="s">
        <v>1849</v>
      </c>
      <c r="C1449" s="527" t="s">
        <v>1832</v>
      </c>
      <c r="D1449" s="527" t="s">
        <v>1969</v>
      </c>
      <c r="E1449" s="527" t="s">
        <v>1970</v>
      </c>
      <c r="F1449" s="531">
        <v>6</v>
      </c>
      <c r="G1449" s="531">
        <v>954</v>
      </c>
      <c r="H1449" s="531">
        <v>1.9509202453987731</v>
      </c>
      <c r="I1449" s="531">
        <v>159</v>
      </c>
      <c r="J1449" s="531">
        <v>3</v>
      </c>
      <c r="K1449" s="531">
        <v>489</v>
      </c>
      <c r="L1449" s="531">
        <v>1</v>
      </c>
      <c r="M1449" s="531">
        <v>163</v>
      </c>
      <c r="N1449" s="531">
        <v>5</v>
      </c>
      <c r="O1449" s="531">
        <v>815</v>
      </c>
      <c r="P1449" s="545">
        <v>1.6666666666666667</v>
      </c>
      <c r="Q1449" s="532">
        <v>163</v>
      </c>
    </row>
    <row r="1450" spans="1:17" ht="14.4" customHeight="1" x14ac:dyDescent="0.3">
      <c r="A1450" s="526" t="s">
        <v>2413</v>
      </c>
      <c r="B1450" s="527" t="s">
        <v>1849</v>
      </c>
      <c r="C1450" s="527" t="s">
        <v>1832</v>
      </c>
      <c r="D1450" s="527" t="s">
        <v>1973</v>
      </c>
      <c r="E1450" s="527" t="s">
        <v>1974</v>
      </c>
      <c r="F1450" s="531">
        <v>4</v>
      </c>
      <c r="G1450" s="531">
        <v>8492</v>
      </c>
      <c r="H1450" s="531">
        <v>0.30326405256767375</v>
      </c>
      <c r="I1450" s="531">
        <v>2123</v>
      </c>
      <c r="J1450" s="531">
        <v>13</v>
      </c>
      <c r="K1450" s="531">
        <v>28002</v>
      </c>
      <c r="L1450" s="531">
        <v>1</v>
      </c>
      <c r="M1450" s="531">
        <v>2154</v>
      </c>
      <c r="N1450" s="531">
        <v>12</v>
      </c>
      <c r="O1450" s="531">
        <v>25860</v>
      </c>
      <c r="P1450" s="545">
        <v>0.92350546389543609</v>
      </c>
      <c r="Q1450" s="532">
        <v>2155</v>
      </c>
    </row>
    <row r="1451" spans="1:17" ht="14.4" customHeight="1" x14ac:dyDescent="0.3">
      <c r="A1451" s="526" t="s">
        <v>2413</v>
      </c>
      <c r="B1451" s="527" t="s">
        <v>1849</v>
      </c>
      <c r="C1451" s="527" t="s">
        <v>1832</v>
      </c>
      <c r="D1451" s="527" t="s">
        <v>2141</v>
      </c>
      <c r="E1451" s="527" t="s">
        <v>2130</v>
      </c>
      <c r="F1451" s="531">
        <v>2</v>
      </c>
      <c r="G1451" s="531">
        <v>3738</v>
      </c>
      <c r="H1451" s="531"/>
      <c r="I1451" s="531">
        <v>1869</v>
      </c>
      <c r="J1451" s="531"/>
      <c r="K1451" s="531"/>
      <c r="L1451" s="531"/>
      <c r="M1451" s="531"/>
      <c r="N1451" s="531"/>
      <c r="O1451" s="531"/>
      <c r="P1451" s="545"/>
      <c r="Q1451" s="532"/>
    </row>
    <row r="1452" spans="1:17" ht="14.4" customHeight="1" x14ac:dyDescent="0.3">
      <c r="A1452" s="526" t="s">
        <v>2413</v>
      </c>
      <c r="B1452" s="527" t="s">
        <v>1849</v>
      </c>
      <c r="C1452" s="527" t="s">
        <v>1832</v>
      </c>
      <c r="D1452" s="527" t="s">
        <v>1981</v>
      </c>
      <c r="E1452" s="527" t="s">
        <v>1982</v>
      </c>
      <c r="F1452" s="531">
        <v>1</v>
      </c>
      <c r="G1452" s="531">
        <v>8399</v>
      </c>
      <c r="H1452" s="531"/>
      <c r="I1452" s="531">
        <v>8399</v>
      </c>
      <c r="J1452" s="531"/>
      <c r="K1452" s="531"/>
      <c r="L1452" s="531"/>
      <c r="M1452" s="531"/>
      <c r="N1452" s="531"/>
      <c r="O1452" s="531"/>
      <c r="P1452" s="545"/>
      <c r="Q1452" s="532"/>
    </row>
    <row r="1453" spans="1:17" ht="14.4" customHeight="1" x14ac:dyDescent="0.3">
      <c r="A1453" s="526" t="s">
        <v>2414</v>
      </c>
      <c r="B1453" s="527" t="s">
        <v>1824</v>
      </c>
      <c r="C1453" s="527" t="s">
        <v>1832</v>
      </c>
      <c r="D1453" s="527" t="s">
        <v>1837</v>
      </c>
      <c r="E1453" s="527" t="s">
        <v>1838</v>
      </c>
      <c r="F1453" s="531">
        <v>1</v>
      </c>
      <c r="G1453" s="531">
        <v>123</v>
      </c>
      <c r="H1453" s="531"/>
      <c r="I1453" s="531">
        <v>123</v>
      </c>
      <c r="J1453" s="531"/>
      <c r="K1453" s="531"/>
      <c r="L1453" s="531"/>
      <c r="M1453" s="531"/>
      <c r="N1453" s="531"/>
      <c r="O1453" s="531"/>
      <c r="P1453" s="545"/>
      <c r="Q1453" s="532"/>
    </row>
    <row r="1454" spans="1:17" ht="14.4" customHeight="1" x14ac:dyDescent="0.3">
      <c r="A1454" s="526" t="s">
        <v>2414</v>
      </c>
      <c r="B1454" s="527" t="s">
        <v>1824</v>
      </c>
      <c r="C1454" s="527" t="s">
        <v>1832</v>
      </c>
      <c r="D1454" s="527" t="s">
        <v>1845</v>
      </c>
      <c r="E1454" s="527" t="s">
        <v>1846</v>
      </c>
      <c r="F1454" s="531">
        <v>1</v>
      </c>
      <c r="G1454" s="531">
        <v>725</v>
      </c>
      <c r="H1454" s="531"/>
      <c r="I1454" s="531">
        <v>725</v>
      </c>
      <c r="J1454" s="531"/>
      <c r="K1454" s="531"/>
      <c r="L1454" s="531"/>
      <c r="M1454" s="531"/>
      <c r="N1454" s="531"/>
      <c r="O1454" s="531"/>
      <c r="P1454" s="545"/>
      <c r="Q1454" s="532"/>
    </row>
    <row r="1455" spans="1:17" ht="14.4" customHeight="1" x14ac:dyDescent="0.3">
      <c r="A1455" s="526" t="s">
        <v>2414</v>
      </c>
      <c r="B1455" s="527" t="s">
        <v>1849</v>
      </c>
      <c r="C1455" s="527" t="s">
        <v>1850</v>
      </c>
      <c r="D1455" s="527" t="s">
        <v>1852</v>
      </c>
      <c r="E1455" s="527" t="s">
        <v>582</v>
      </c>
      <c r="F1455" s="531">
        <v>0.5</v>
      </c>
      <c r="G1455" s="531">
        <v>855.63</v>
      </c>
      <c r="H1455" s="531"/>
      <c r="I1455" s="531">
        <v>1711.26</v>
      </c>
      <c r="J1455" s="531"/>
      <c r="K1455" s="531"/>
      <c r="L1455" s="531"/>
      <c r="M1455" s="531"/>
      <c r="N1455" s="531"/>
      <c r="O1455" s="531"/>
      <c r="P1455" s="545"/>
      <c r="Q1455" s="532"/>
    </row>
    <row r="1456" spans="1:17" ht="14.4" customHeight="1" x14ac:dyDescent="0.3">
      <c r="A1456" s="526" t="s">
        <v>2414</v>
      </c>
      <c r="B1456" s="527" t="s">
        <v>1849</v>
      </c>
      <c r="C1456" s="527" t="s">
        <v>1850</v>
      </c>
      <c r="D1456" s="527" t="s">
        <v>1853</v>
      </c>
      <c r="E1456" s="527" t="s">
        <v>664</v>
      </c>
      <c r="F1456" s="531">
        <v>0.67</v>
      </c>
      <c r="G1456" s="531">
        <v>1712.05</v>
      </c>
      <c r="H1456" s="531"/>
      <c r="I1456" s="531">
        <v>2555.2985074626863</v>
      </c>
      <c r="J1456" s="531"/>
      <c r="K1456" s="531"/>
      <c r="L1456" s="531"/>
      <c r="M1456" s="531"/>
      <c r="N1456" s="531">
        <v>0.35</v>
      </c>
      <c r="O1456" s="531">
        <v>947.81</v>
      </c>
      <c r="P1456" s="545"/>
      <c r="Q1456" s="532">
        <v>2708.0285714285715</v>
      </c>
    </row>
    <row r="1457" spans="1:17" ht="14.4" customHeight="1" x14ac:dyDescent="0.3">
      <c r="A1457" s="526" t="s">
        <v>2414</v>
      </c>
      <c r="B1457" s="527" t="s">
        <v>1849</v>
      </c>
      <c r="C1457" s="527" t="s">
        <v>1850</v>
      </c>
      <c r="D1457" s="527" t="s">
        <v>1854</v>
      </c>
      <c r="E1457" s="527" t="s">
        <v>664</v>
      </c>
      <c r="F1457" s="531">
        <v>0.4</v>
      </c>
      <c r="G1457" s="531">
        <v>2555.3000000000002</v>
      </c>
      <c r="H1457" s="531"/>
      <c r="I1457" s="531">
        <v>6388.25</v>
      </c>
      <c r="J1457" s="531"/>
      <c r="K1457" s="531"/>
      <c r="L1457" s="531"/>
      <c r="M1457" s="531"/>
      <c r="N1457" s="531">
        <v>0.2</v>
      </c>
      <c r="O1457" s="531">
        <v>1354.02</v>
      </c>
      <c r="P1457" s="545"/>
      <c r="Q1457" s="532">
        <v>6770.0999999999995</v>
      </c>
    </row>
    <row r="1458" spans="1:17" ht="14.4" customHeight="1" x14ac:dyDescent="0.3">
      <c r="A1458" s="526" t="s">
        <v>2414</v>
      </c>
      <c r="B1458" s="527" t="s">
        <v>1849</v>
      </c>
      <c r="C1458" s="527" t="s">
        <v>1850</v>
      </c>
      <c r="D1458" s="527" t="s">
        <v>1860</v>
      </c>
      <c r="E1458" s="527" t="s">
        <v>571</v>
      </c>
      <c r="F1458" s="531">
        <v>2</v>
      </c>
      <c r="G1458" s="531">
        <v>1865.64</v>
      </c>
      <c r="H1458" s="531"/>
      <c r="I1458" s="531">
        <v>932.82</v>
      </c>
      <c r="J1458" s="531"/>
      <c r="K1458" s="531"/>
      <c r="L1458" s="531"/>
      <c r="M1458" s="531"/>
      <c r="N1458" s="531"/>
      <c r="O1458" s="531"/>
      <c r="P1458" s="545"/>
      <c r="Q1458" s="532"/>
    </row>
    <row r="1459" spans="1:17" ht="14.4" customHeight="1" x14ac:dyDescent="0.3">
      <c r="A1459" s="526" t="s">
        <v>2414</v>
      </c>
      <c r="B1459" s="527" t="s">
        <v>1849</v>
      </c>
      <c r="C1459" s="527" t="s">
        <v>1850</v>
      </c>
      <c r="D1459" s="527" t="s">
        <v>1863</v>
      </c>
      <c r="E1459" s="527" t="s">
        <v>584</v>
      </c>
      <c r="F1459" s="531"/>
      <c r="G1459" s="531"/>
      <c r="H1459" s="531"/>
      <c r="I1459" s="531"/>
      <c r="J1459" s="531"/>
      <c r="K1459" s="531"/>
      <c r="L1459" s="531"/>
      <c r="M1459" s="531"/>
      <c r="N1459" s="531">
        <v>7.0000000000000007E-2</v>
      </c>
      <c r="O1459" s="531">
        <v>636.66</v>
      </c>
      <c r="P1459" s="545"/>
      <c r="Q1459" s="532">
        <v>9095.1428571428551</v>
      </c>
    </row>
    <row r="1460" spans="1:17" ht="14.4" customHeight="1" x14ac:dyDescent="0.3">
      <c r="A1460" s="526" t="s">
        <v>2414</v>
      </c>
      <c r="B1460" s="527" t="s">
        <v>1849</v>
      </c>
      <c r="C1460" s="527" t="s">
        <v>1850</v>
      </c>
      <c r="D1460" s="527" t="s">
        <v>1864</v>
      </c>
      <c r="E1460" s="527" t="s">
        <v>649</v>
      </c>
      <c r="F1460" s="531"/>
      <c r="G1460" s="531"/>
      <c r="H1460" s="531"/>
      <c r="I1460" s="531"/>
      <c r="J1460" s="531"/>
      <c r="K1460" s="531"/>
      <c r="L1460" s="531"/>
      <c r="M1460" s="531"/>
      <c r="N1460" s="531">
        <v>0.1</v>
      </c>
      <c r="O1460" s="531">
        <v>194.93</v>
      </c>
      <c r="P1460" s="545"/>
      <c r="Q1460" s="532">
        <v>1949.3</v>
      </c>
    </row>
    <row r="1461" spans="1:17" ht="14.4" customHeight="1" x14ac:dyDescent="0.3">
      <c r="A1461" s="526" t="s">
        <v>2414</v>
      </c>
      <c r="B1461" s="527" t="s">
        <v>1849</v>
      </c>
      <c r="C1461" s="527" t="s">
        <v>1850</v>
      </c>
      <c r="D1461" s="527" t="s">
        <v>1865</v>
      </c>
      <c r="E1461" s="527" t="s">
        <v>584</v>
      </c>
      <c r="F1461" s="531">
        <v>0.55000000000000004</v>
      </c>
      <c r="G1461" s="531">
        <v>973.94</v>
      </c>
      <c r="H1461" s="531"/>
      <c r="I1461" s="531">
        <v>1770.8</v>
      </c>
      <c r="J1461" s="531"/>
      <c r="K1461" s="531"/>
      <c r="L1461" s="531"/>
      <c r="M1461" s="531"/>
      <c r="N1461" s="531"/>
      <c r="O1461" s="531"/>
      <c r="P1461" s="545"/>
      <c r="Q1461" s="532"/>
    </row>
    <row r="1462" spans="1:17" ht="14.4" customHeight="1" x14ac:dyDescent="0.3">
      <c r="A1462" s="526" t="s">
        <v>2414</v>
      </c>
      <c r="B1462" s="527" t="s">
        <v>1849</v>
      </c>
      <c r="C1462" s="527" t="s">
        <v>1850</v>
      </c>
      <c r="D1462" s="527" t="s">
        <v>1866</v>
      </c>
      <c r="E1462" s="527" t="s">
        <v>578</v>
      </c>
      <c r="F1462" s="531"/>
      <c r="G1462" s="531"/>
      <c r="H1462" s="531"/>
      <c r="I1462" s="531"/>
      <c r="J1462" s="531"/>
      <c r="K1462" s="531"/>
      <c r="L1462" s="531"/>
      <c r="M1462" s="531"/>
      <c r="N1462" s="531">
        <v>0.15</v>
      </c>
      <c r="O1462" s="531">
        <v>77.64</v>
      </c>
      <c r="P1462" s="545"/>
      <c r="Q1462" s="532">
        <v>517.6</v>
      </c>
    </row>
    <row r="1463" spans="1:17" ht="14.4" customHeight="1" x14ac:dyDescent="0.3">
      <c r="A1463" s="526" t="s">
        <v>2414</v>
      </c>
      <c r="B1463" s="527" t="s">
        <v>1849</v>
      </c>
      <c r="C1463" s="527" t="s">
        <v>1850</v>
      </c>
      <c r="D1463" s="527" t="s">
        <v>1867</v>
      </c>
      <c r="E1463" s="527" t="s">
        <v>580</v>
      </c>
      <c r="F1463" s="531"/>
      <c r="G1463" s="531"/>
      <c r="H1463" s="531"/>
      <c r="I1463" s="531"/>
      <c r="J1463" s="531"/>
      <c r="K1463" s="531"/>
      <c r="L1463" s="531"/>
      <c r="M1463" s="531"/>
      <c r="N1463" s="531">
        <v>0.05</v>
      </c>
      <c r="O1463" s="531">
        <v>45.19</v>
      </c>
      <c r="P1463" s="545"/>
      <c r="Q1463" s="532">
        <v>903.8</v>
      </c>
    </row>
    <row r="1464" spans="1:17" ht="14.4" customHeight="1" x14ac:dyDescent="0.3">
      <c r="A1464" s="526" t="s">
        <v>2414</v>
      </c>
      <c r="B1464" s="527" t="s">
        <v>1849</v>
      </c>
      <c r="C1464" s="527" t="s">
        <v>1850</v>
      </c>
      <c r="D1464" s="527" t="s">
        <v>1868</v>
      </c>
      <c r="E1464" s="527" t="s">
        <v>584</v>
      </c>
      <c r="F1464" s="531">
        <v>0.03</v>
      </c>
      <c r="G1464" s="531">
        <v>1097.9000000000001</v>
      </c>
      <c r="H1464" s="531"/>
      <c r="I1464" s="531">
        <v>36596.666666666672</v>
      </c>
      <c r="J1464" s="531"/>
      <c r="K1464" s="531"/>
      <c r="L1464" s="531"/>
      <c r="M1464" s="531"/>
      <c r="N1464" s="531">
        <v>0.04</v>
      </c>
      <c r="O1464" s="531">
        <v>1309.7</v>
      </c>
      <c r="P1464" s="545"/>
      <c r="Q1464" s="532">
        <v>32742.5</v>
      </c>
    </row>
    <row r="1465" spans="1:17" ht="14.4" customHeight="1" x14ac:dyDescent="0.3">
      <c r="A1465" s="526" t="s">
        <v>2414</v>
      </c>
      <c r="B1465" s="527" t="s">
        <v>1849</v>
      </c>
      <c r="C1465" s="527" t="s">
        <v>1825</v>
      </c>
      <c r="D1465" s="527" t="s">
        <v>1879</v>
      </c>
      <c r="E1465" s="527" t="s">
        <v>1880</v>
      </c>
      <c r="F1465" s="531"/>
      <c r="G1465" s="531"/>
      <c r="H1465" s="531"/>
      <c r="I1465" s="531"/>
      <c r="J1465" s="531"/>
      <c r="K1465" s="531"/>
      <c r="L1465" s="531"/>
      <c r="M1465" s="531"/>
      <c r="N1465" s="531">
        <v>1</v>
      </c>
      <c r="O1465" s="531">
        <v>1841.62</v>
      </c>
      <c r="P1465" s="545"/>
      <c r="Q1465" s="532">
        <v>1841.62</v>
      </c>
    </row>
    <row r="1466" spans="1:17" ht="14.4" customHeight="1" x14ac:dyDescent="0.3">
      <c r="A1466" s="526" t="s">
        <v>2414</v>
      </c>
      <c r="B1466" s="527" t="s">
        <v>1849</v>
      </c>
      <c r="C1466" s="527" t="s">
        <v>1832</v>
      </c>
      <c r="D1466" s="527" t="s">
        <v>1893</v>
      </c>
      <c r="E1466" s="527" t="s">
        <v>1894</v>
      </c>
      <c r="F1466" s="531">
        <v>1</v>
      </c>
      <c r="G1466" s="531">
        <v>151</v>
      </c>
      <c r="H1466" s="531">
        <v>0.3247311827956989</v>
      </c>
      <c r="I1466" s="531">
        <v>151</v>
      </c>
      <c r="J1466" s="531">
        <v>3</v>
      </c>
      <c r="K1466" s="531">
        <v>465</v>
      </c>
      <c r="L1466" s="531">
        <v>1</v>
      </c>
      <c r="M1466" s="531">
        <v>155</v>
      </c>
      <c r="N1466" s="531">
        <v>5</v>
      </c>
      <c r="O1466" s="531">
        <v>775</v>
      </c>
      <c r="P1466" s="545">
        <v>1.6666666666666667</v>
      </c>
      <c r="Q1466" s="532">
        <v>155</v>
      </c>
    </row>
    <row r="1467" spans="1:17" ht="14.4" customHeight="1" x14ac:dyDescent="0.3">
      <c r="A1467" s="526" t="s">
        <v>2414</v>
      </c>
      <c r="B1467" s="527" t="s">
        <v>1849</v>
      </c>
      <c r="C1467" s="527" t="s">
        <v>1832</v>
      </c>
      <c r="D1467" s="527" t="s">
        <v>1895</v>
      </c>
      <c r="E1467" s="527" t="s">
        <v>1896</v>
      </c>
      <c r="F1467" s="531">
        <v>10</v>
      </c>
      <c r="G1467" s="531">
        <v>1830</v>
      </c>
      <c r="H1467" s="531">
        <v>1.2232620320855614</v>
      </c>
      <c r="I1467" s="531">
        <v>183</v>
      </c>
      <c r="J1467" s="531">
        <v>8</v>
      </c>
      <c r="K1467" s="531">
        <v>1496</v>
      </c>
      <c r="L1467" s="531">
        <v>1</v>
      </c>
      <c r="M1467" s="531">
        <v>187</v>
      </c>
      <c r="N1467" s="531">
        <v>12</v>
      </c>
      <c r="O1467" s="531">
        <v>2244</v>
      </c>
      <c r="P1467" s="545">
        <v>1.5</v>
      </c>
      <c r="Q1467" s="532">
        <v>187</v>
      </c>
    </row>
    <row r="1468" spans="1:17" ht="14.4" customHeight="1" x14ac:dyDescent="0.3">
      <c r="A1468" s="526" t="s">
        <v>2414</v>
      </c>
      <c r="B1468" s="527" t="s">
        <v>1849</v>
      </c>
      <c r="C1468" s="527" t="s">
        <v>1832</v>
      </c>
      <c r="D1468" s="527" t="s">
        <v>1897</v>
      </c>
      <c r="E1468" s="527" t="s">
        <v>1898</v>
      </c>
      <c r="F1468" s="531">
        <v>7</v>
      </c>
      <c r="G1468" s="531">
        <v>875</v>
      </c>
      <c r="H1468" s="531">
        <v>1.3671875</v>
      </c>
      <c r="I1468" s="531">
        <v>125</v>
      </c>
      <c r="J1468" s="531">
        <v>5</v>
      </c>
      <c r="K1468" s="531">
        <v>640</v>
      </c>
      <c r="L1468" s="531">
        <v>1</v>
      </c>
      <c r="M1468" s="531">
        <v>128</v>
      </c>
      <c r="N1468" s="531">
        <v>15</v>
      </c>
      <c r="O1468" s="531">
        <v>1920</v>
      </c>
      <c r="P1468" s="545">
        <v>3</v>
      </c>
      <c r="Q1468" s="532">
        <v>128</v>
      </c>
    </row>
    <row r="1469" spans="1:17" ht="14.4" customHeight="1" x14ac:dyDescent="0.3">
      <c r="A1469" s="526" t="s">
        <v>2414</v>
      </c>
      <c r="B1469" s="527" t="s">
        <v>1849</v>
      </c>
      <c r="C1469" s="527" t="s">
        <v>1832</v>
      </c>
      <c r="D1469" s="527" t="s">
        <v>1899</v>
      </c>
      <c r="E1469" s="527" t="s">
        <v>1900</v>
      </c>
      <c r="F1469" s="531">
        <v>17</v>
      </c>
      <c r="G1469" s="531">
        <v>3723</v>
      </c>
      <c r="H1469" s="531">
        <v>0.59625240230621401</v>
      </c>
      <c r="I1469" s="531">
        <v>219</v>
      </c>
      <c r="J1469" s="531">
        <v>28</v>
      </c>
      <c r="K1469" s="531">
        <v>6244</v>
      </c>
      <c r="L1469" s="531">
        <v>1</v>
      </c>
      <c r="M1469" s="531">
        <v>223</v>
      </c>
      <c r="N1469" s="531">
        <v>37</v>
      </c>
      <c r="O1469" s="531">
        <v>8251</v>
      </c>
      <c r="P1469" s="545">
        <v>1.3214285714285714</v>
      </c>
      <c r="Q1469" s="532">
        <v>223</v>
      </c>
    </row>
    <row r="1470" spans="1:17" ht="14.4" customHeight="1" x14ac:dyDescent="0.3">
      <c r="A1470" s="526" t="s">
        <v>2414</v>
      </c>
      <c r="B1470" s="527" t="s">
        <v>1849</v>
      </c>
      <c r="C1470" s="527" t="s">
        <v>1832</v>
      </c>
      <c r="D1470" s="527" t="s">
        <v>1901</v>
      </c>
      <c r="E1470" s="527" t="s">
        <v>1902</v>
      </c>
      <c r="F1470" s="531"/>
      <c r="G1470" s="531"/>
      <c r="H1470" s="531"/>
      <c r="I1470" s="531"/>
      <c r="J1470" s="531"/>
      <c r="K1470" s="531"/>
      <c r="L1470" s="531"/>
      <c r="M1470" s="531"/>
      <c r="N1470" s="531">
        <v>1</v>
      </c>
      <c r="O1470" s="531">
        <v>223</v>
      </c>
      <c r="P1470" s="545"/>
      <c r="Q1470" s="532">
        <v>223</v>
      </c>
    </row>
    <row r="1471" spans="1:17" ht="14.4" customHeight="1" x14ac:dyDescent="0.3">
      <c r="A1471" s="526" t="s">
        <v>2414</v>
      </c>
      <c r="B1471" s="527" t="s">
        <v>1849</v>
      </c>
      <c r="C1471" s="527" t="s">
        <v>1832</v>
      </c>
      <c r="D1471" s="527" t="s">
        <v>1905</v>
      </c>
      <c r="E1471" s="527" t="s">
        <v>1906</v>
      </c>
      <c r="F1471" s="531"/>
      <c r="G1471" s="531"/>
      <c r="H1471" s="531"/>
      <c r="I1471" s="531"/>
      <c r="J1471" s="531">
        <v>2</v>
      </c>
      <c r="K1471" s="531">
        <v>450</v>
      </c>
      <c r="L1471" s="531">
        <v>1</v>
      </c>
      <c r="M1471" s="531">
        <v>225</v>
      </c>
      <c r="N1471" s="531">
        <v>5</v>
      </c>
      <c r="O1471" s="531">
        <v>1125</v>
      </c>
      <c r="P1471" s="545">
        <v>2.5</v>
      </c>
      <c r="Q1471" s="532">
        <v>225</v>
      </c>
    </row>
    <row r="1472" spans="1:17" ht="14.4" customHeight="1" x14ac:dyDescent="0.3">
      <c r="A1472" s="526" t="s">
        <v>2414</v>
      </c>
      <c r="B1472" s="527" t="s">
        <v>1849</v>
      </c>
      <c r="C1472" s="527" t="s">
        <v>1832</v>
      </c>
      <c r="D1472" s="527" t="s">
        <v>1907</v>
      </c>
      <c r="E1472" s="527" t="s">
        <v>1908</v>
      </c>
      <c r="F1472" s="531"/>
      <c r="G1472" s="531"/>
      <c r="H1472" s="531"/>
      <c r="I1472" s="531"/>
      <c r="J1472" s="531"/>
      <c r="K1472" s="531"/>
      <c r="L1472" s="531"/>
      <c r="M1472" s="531"/>
      <c r="N1472" s="531">
        <v>1</v>
      </c>
      <c r="O1472" s="531">
        <v>626</v>
      </c>
      <c r="P1472" s="545"/>
      <c r="Q1472" s="532">
        <v>626</v>
      </c>
    </row>
    <row r="1473" spans="1:17" ht="14.4" customHeight="1" x14ac:dyDescent="0.3">
      <c r="A1473" s="526" t="s">
        <v>2414</v>
      </c>
      <c r="B1473" s="527" t="s">
        <v>1849</v>
      </c>
      <c r="C1473" s="527" t="s">
        <v>1832</v>
      </c>
      <c r="D1473" s="527" t="s">
        <v>1929</v>
      </c>
      <c r="E1473" s="527" t="s">
        <v>1930</v>
      </c>
      <c r="F1473" s="531"/>
      <c r="G1473" s="531"/>
      <c r="H1473" s="531"/>
      <c r="I1473" s="531"/>
      <c r="J1473" s="531"/>
      <c r="K1473" s="531"/>
      <c r="L1473" s="531"/>
      <c r="M1473" s="531"/>
      <c r="N1473" s="531">
        <v>3</v>
      </c>
      <c r="O1473" s="531">
        <v>3882</v>
      </c>
      <c r="P1473" s="545"/>
      <c r="Q1473" s="532">
        <v>1294</v>
      </c>
    </row>
    <row r="1474" spans="1:17" ht="14.4" customHeight="1" x14ac:dyDescent="0.3">
      <c r="A1474" s="526" t="s">
        <v>2414</v>
      </c>
      <c r="B1474" s="527" t="s">
        <v>1849</v>
      </c>
      <c r="C1474" s="527" t="s">
        <v>1832</v>
      </c>
      <c r="D1474" s="527" t="s">
        <v>1931</v>
      </c>
      <c r="E1474" s="527" t="s">
        <v>1932</v>
      </c>
      <c r="F1474" s="531"/>
      <c r="G1474" s="531"/>
      <c r="H1474" s="531"/>
      <c r="I1474" s="531"/>
      <c r="J1474" s="531"/>
      <c r="K1474" s="531"/>
      <c r="L1474" s="531"/>
      <c r="M1474" s="531"/>
      <c r="N1474" s="531">
        <v>2</v>
      </c>
      <c r="O1474" s="531">
        <v>2356</v>
      </c>
      <c r="P1474" s="545"/>
      <c r="Q1474" s="532">
        <v>1178</v>
      </c>
    </row>
    <row r="1475" spans="1:17" ht="14.4" customHeight="1" x14ac:dyDescent="0.3">
      <c r="A1475" s="526" t="s">
        <v>2414</v>
      </c>
      <c r="B1475" s="527" t="s">
        <v>1849</v>
      </c>
      <c r="C1475" s="527" t="s">
        <v>1832</v>
      </c>
      <c r="D1475" s="527" t="s">
        <v>1933</v>
      </c>
      <c r="E1475" s="527" t="s">
        <v>1934</v>
      </c>
      <c r="F1475" s="531">
        <v>13</v>
      </c>
      <c r="G1475" s="531">
        <v>65988</v>
      </c>
      <c r="H1475" s="531">
        <v>6.3979057591623034</v>
      </c>
      <c r="I1475" s="531">
        <v>5076</v>
      </c>
      <c r="J1475" s="531">
        <v>2</v>
      </c>
      <c r="K1475" s="531">
        <v>10314</v>
      </c>
      <c r="L1475" s="531">
        <v>1</v>
      </c>
      <c r="M1475" s="531">
        <v>5157</v>
      </c>
      <c r="N1475" s="531">
        <v>11</v>
      </c>
      <c r="O1475" s="531">
        <v>56727</v>
      </c>
      <c r="P1475" s="545">
        <v>5.5</v>
      </c>
      <c r="Q1475" s="532">
        <v>5157</v>
      </c>
    </row>
    <row r="1476" spans="1:17" ht="14.4" customHeight="1" x14ac:dyDescent="0.3">
      <c r="A1476" s="526" t="s">
        <v>2414</v>
      </c>
      <c r="B1476" s="527" t="s">
        <v>1849</v>
      </c>
      <c r="C1476" s="527" t="s">
        <v>1832</v>
      </c>
      <c r="D1476" s="527" t="s">
        <v>1937</v>
      </c>
      <c r="E1476" s="527" t="s">
        <v>1938</v>
      </c>
      <c r="F1476" s="531">
        <v>1</v>
      </c>
      <c r="G1476" s="531">
        <v>5516</v>
      </c>
      <c r="H1476" s="531"/>
      <c r="I1476" s="531">
        <v>5516</v>
      </c>
      <c r="J1476" s="531"/>
      <c r="K1476" s="531"/>
      <c r="L1476" s="531"/>
      <c r="M1476" s="531"/>
      <c r="N1476" s="531">
        <v>1</v>
      </c>
      <c r="O1476" s="531">
        <v>5620</v>
      </c>
      <c r="P1476" s="545"/>
      <c r="Q1476" s="532">
        <v>5620</v>
      </c>
    </row>
    <row r="1477" spans="1:17" ht="14.4" customHeight="1" x14ac:dyDescent="0.3">
      <c r="A1477" s="526" t="s">
        <v>2414</v>
      </c>
      <c r="B1477" s="527" t="s">
        <v>1849</v>
      </c>
      <c r="C1477" s="527" t="s">
        <v>1832</v>
      </c>
      <c r="D1477" s="527" t="s">
        <v>1941</v>
      </c>
      <c r="E1477" s="527" t="s">
        <v>1942</v>
      </c>
      <c r="F1477" s="531">
        <v>6</v>
      </c>
      <c r="G1477" s="531">
        <v>1050</v>
      </c>
      <c r="H1477" s="531">
        <v>1.9774011299435028</v>
      </c>
      <c r="I1477" s="531">
        <v>175</v>
      </c>
      <c r="J1477" s="531">
        <v>3</v>
      </c>
      <c r="K1477" s="531">
        <v>531</v>
      </c>
      <c r="L1477" s="531">
        <v>1</v>
      </c>
      <c r="M1477" s="531">
        <v>177</v>
      </c>
      <c r="N1477" s="531">
        <v>8</v>
      </c>
      <c r="O1477" s="531">
        <v>1416</v>
      </c>
      <c r="P1477" s="545">
        <v>2.6666666666666665</v>
      </c>
      <c r="Q1477" s="532">
        <v>177</v>
      </c>
    </row>
    <row r="1478" spans="1:17" ht="14.4" customHeight="1" x14ac:dyDescent="0.3">
      <c r="A1478" s="526" t="s">
        <v>2414</v>
      </c>
      <c r="B1478" s="527" t="s">
        <v>1849</v>
      </c>
      <c r="C1478" s="527" t="s">
        <v>1832</v>
      </c>
      <c r="D1478" s="527" t="s">
        <v>1943</v>
      </c>
      <c r="E1478" s="527" t="s">
        <v>1944</v>
      </c>
      <c r="F1478" s="531">
        <v>12</v>
      </c>
      <c r="G1478" s="531">
        <v>24012</v>
      </c>
      <c r="H1478" s="531">
        <v>1.9541015625</v>
      </c>
      <c r="I1478" s="531">
        <v>2001</v>
      </c>
      <c r="J1478" s="531">
        <v>6</v>
      </c>
      <c r="K1478" s="531">
        <v>12288</v>
      </c>
      <c r="L1478" s="531">
        <v>1</v>
      </c>
      <c r="M1478" s="531">
        <v>2048</v>
      </c>
      <c r="N1478" s="531">
        <v>9</v>
      </c>
      <c r="O1478" s="531">
        <v>18441</v>
      </c>
      <c r="P1478" s="545">
        <v>1.500732421875</v>
      </c>
      <c r="Q1478" s="532">
        <v>2049</v>
      </c>
    </row>
    <row r="1479" spans="1:17" ht="14.4" customHeight="1" x14ac:dyDescent="0.3">
      <c r="A1479" s="526" t="s">
        <v>2414</v>
      </c>
      <c r="B1479" s="527" t="s">
        <v>1849</v>
      </c>
      <c r="C1479" s="527" t="s">
        <v>1832</v>
      </c>
      <c r="D1479" s="527" t="s">
        <v>1949</v>
      </c>
      <c r="E1479" s="527" t="s">
        <v>1950</v>
      </c>
      <c r="F1479" s="531">
        <v>6</v>
      </c>
      <c r="G1479" s="531">
        <v>16176</v>
      </c>
      <c r="H1479" s="531"/>
      <c r="I1479" s="531">
        <v>2696</v>
      </c>
      <c r="J1479" s="531"/>
      <c r="K1479" s="531"/>
      <c r="L1479" s="531"/>
      <c r="M1479" s="531"/>
      <c r="N1479" s="531">
        <v>2</v>
      </c>
      <c r="O1479" s="531">
        <v>5474</v>
      </c>
      <c r="P1479" s="545"/>
      <c r="Q1479" s="532">
        <v>2737</v>
      </c>
    </row>
    <row r="1480" spans="1:17" ht="14.4" customHeight="1" x14ac:dyDescent="0.3">
      <c r="A1480" s="526" t="s">
        <v>2414</v>
      </c>
      <c r="B1480" s="527" t="s">
        <v>1849</v>
      </c>
      <c r="C1480" s="527" t="s">
        <v>1832</v>
      </c>
      <c r="D1480" s="527" t="s">
        <v>1955</v>
      </c>
      <c r="E1480" s="527" t="s">
        <v>1956</v>
      </c>
      <c r="F1480" s="531"/>
      <c r="G1480" s="531"/>
      <c r="H1480" s="531"/>
      <c r="I1480" s="531"/>
      <c r="J1480" s="531"/>
      <c r="K1480" s="531"/>
      <c r="L1480" s="531"/>
      <c r="M1480" s="531"/>
      <c r="N1480" s="531">
        <v>1</v>
      </c>
      <c r="O1480" s="531">
        <v>675</v>
      </c>
      <c r="P1480" s="545"/>
      <c r="Q1480" s="532">
        <v>675</v>
      </c>
    </row>
    <row r="1481" spans="1:17" ht="14.4" customHeight="1" x14ac:dyDescent="0.3">
      <c r="A1481" s="526" t="s">
        <v>2414</v>
      </c>
      <c r="B1481" s="527" t="s">
        <v>1849</v>
      </c>
      <c r="C1481" s="527" t="s">
        <v>1832</v>
      </c>
      <c r="D1481" s="527" t="s">
        <v>1959</v>
      </c>
      <c r="E1481" s="527" t="s">
        <v>1960</v>
      </c>
      <c r="F1481" s="531"/>
      <c r="G1481" s="531"/>
      <c r="H1481" s="531"/>
      <c r="I1481" s="531"/>
      <c r="J1481" s="531">
        <v>2</v>
      </c>
      <c r="K1481" s="531">
        <v>310</v>
      </c>
      <c r="L1481" s="531">
        <v>1</v>
      </c>
      <c r="M1481" s="531">
        <v>155</v>
      </c>
      <c r="N1481" s="531">
        <v>3</v>
      </c>
      <c r="O1481" s="531">
        <v>465</v>
      </c>
      <c r="P1481" s="545">
        <v>1.5</v>
      </c>
      <c r="Q1481" s="532">
        <v>155</v>
      </c>
    </row>
    <row r="1482" spans="1:17" ht="14.4" customHeight="1" x14ac:dyDescent="0.3">
      <c r="A1482" s="526" t="s">
        <v>2414</v>
      </c>
      <c r="B1482" s="527" t="s">
        <v>1849</v>
      </c>
      <c r="C1482" s="527" t="s">
        <v>1832</v>
      </c>
      <c r="D1482" s="527" t="s">
        <v>1961</v>
      </c>
      <c r="E1482" s="527" t="s">
        <v>1962</v>
      </c>
      <c r="F1482" s="531">
        <v>10</v>
      </c>
      <c r="G1482" s="531">
        <v>1950</v>
      </c>
      <c r="H1482" s="531">
        <v>0.89081772498857925</v>
      </c>
      <c r="I1482" s="531">
        <v>195</v>
      </c>
      <c r="J1482" s="531">
        <v>11</v>
      </c>
      <c r="K1482" s="531">
        <v>2189</v>
      </c>
      <c r="L1482" s="531">
        <v>1</v>
      </c>
      <c r="M1482" s="531">
        <v>199</v>
      </c>
      <c r="N1482" s="531">
        <v>6</v>
      </c>
      <c r="O1482" s="531">
        <v>1194</v>
      </c>
      <c r="P1482" s="545">
        <v>0.54545454545454541</v>
      </c>
      <c r="Q1482" s="532">
        <v>199</v>
      </c>
    </row>
    <row r="1483" spans="1:17" ht="14.4" customHeight="1" x14ac:dyDescent="0.3">
      <c r="A1483" s="526" t="s">
        <v>2414</v>
      </c>
      <c r="B1483" s="527" t="s">
        <v>1849</v>
      </c>
      <c r="C1483" s="527" t="s">
        <v>1832</v>
      </c>
      <c r="D1483" s="527" t="s">
        <v>1963</v>
      </c>
      <c r="E1483" s="527" t="s">
        <v>1964</v>
      </c>
      <c r="F1483" s="531"/>
      <c r="G1483" s="531"/>
      <c r="H1483" s="531"/>
      <c r="I1483" s="531"/>
      <c r="J1483" s="531"/>
      <c r="K1483" s="531"/>
      <c r="L1483" s="531"/>
      <c r="M1483" s="531"/>
      <c r="N1483" s="531">
        <v>6</v>
      </c>
      <c r="O1483" s="531">
        <v>1224</v>
      </c>
      <c r="P1483" s="545"/>
      <c r="Q1483" s="532">
        <v>204</v>
      </c>
    </row>
    <row r="1484" spans="1:17" ht="14.4" customHeight="1" x14ac:dyDescent="0.3">
      <c r="A1484" s="526" t="s">
        <v>2414</v>
      </c>
      <c r="B1484" s="527" t="s">
        <v>1849</v>
      </c>
      <c r="C1484" s="527" t="s">
        <v>1832</v>
      </c>
      <c r="D1484" s="527" t="s">
        <v>1969</v>
      </c>
      <c r="E1484" s="527" t="s">
        <v>1970</v>
      </c>
      <c r="F1484" s="531"/>
      <c r="G1484" s="531"/>
      <c r="H1484" s="531"/>
      <c r="I1484" s="531"/>
      <c r="J1484" s="531"/>
      <c r="K1484" s="531"/>
      <c r="L1484" s="531"/>
      <c r="M1484" s="531"/>
      <c r="N1484" s="531">
        <v>1</v>
      </c>
      <c r="O1484" s="531">
        <v>163</v>
      </c>
      <c r="P1484" s="545"/>
      <c r="Q1484" s="532">
        <v>163</v>
      </c>
    </row>
    <row r="1485" spans="1:17" ht="14.4" customHeight="1" x14ac:dyDescent="0.3">
      <c r="A1485" s="526" t="s">
        <v>2414</v>
      </c>
      <c r="B1485" s="527" t="s">
        <v>1849</v>
      </c>
      <c r="C1485" s="527" t="s">
        <v>1832</v>
      </c>
      <c r="D1485" s="527" t="s">
        <v>1973</v>
      </c>
      <c r="E1485" s="527" t="s">
        <v>1974</v>
      </c>
      <c r="F1485" s="531">
        <v>6</v>
      </c>
      <c r="G1485" s="531">
        <v>12738</v>
      </c>
      <c r="H1485" s="531"/>
      <c r="I1485" s="531">
        <v>2123</v>
      </c>
      <c r="J1485" s="531"/>
      <c r="K1485" s="531"/>
      <c r="L1485" s="531"/>
      <c r="M1485" s="531"/>
      <c r="N1485" s="531">
        <v>2</v>
      </c>
      <c r="O1485" s="531">
        <v>4310</v>
      </c>
      <c r="P1485" s="545"/>
      <c r="Q1485" s="532">
        <v>2155</v>
      </c>
    </row>
    <row r="1486" spans="1:17" ht="14.4" customHeight="1" x14ac:dyDescent="0.3">
      <c r="A1486" s="526" t="s">
        <v>2414</v>
      </c>
      <c r="B1486" s="527" t="s">
        <v>1849</v>
      </c>
      <c r="C1486" s="527" t="s">
        <v>1832</v>
      </c>
      <c r="D1486" s="527" t="s">
        <v>1975</v>
      </c>
      <c r="E1486" s="527" t="s">
        <v>1976</v>
      </c>
      <c r="F1486" s="531"/>
      <c r="G1486" s="531"/>
      <c r="H1486" s="531"/>
      <c r="I1486" s="531"/>
      <c r="J1486" s="531">
        <v>1</v>
      </c>
      <c r="K1486" s="531">
        <v>163</v>
      </c>
      <c r="L1486" s="531">
        <v>1</v>
      </c>
      <c r="M1486" s="531">
        <v>163</v>
      </c>
      <c r="N1486" s="531"/>
      <c r="O1486" s="531"/>
      <c r="P1486" s="545"/>
      <c r="Q1486" s="532"/>
    </row>
    <row r="1487" spans="1:17" ht="14.4" customHeight="1" x14ac:dyDescent="0.3">
      <c r="A1487" s="526" t="s">
        <v>2414</v>
      </c>
      <c r="B1487" s="527" t="s">
        <v>1849</v>
      </c>
      <c r="C1487" s="527" t="s">
        <v>1832</v>
      </c>
      <c r="D1487" s="527" t="s">
        <v>1985</v>
      </c>
      <c r="E1487" s="527" t="s">
        <v>1986</v>
      </c>
      <c r="F1487" s="531"/>
      <c r="G1487" s="531"/>
      <c r="H1487" s="531"/>
      <c r="I1487" s="531"/>
      <c r="J1487" s="531"/>
      <c r="K1487" s="531"/>
      <c r="L1487" s="531"/>
      <c r="M1487" s="531"/>
      <c r="N1487" s="531">
        <v>1</v>
      </c>
      <c r="O1487" s="531">
        <v>2053</v>
      </c>
      <c r="P1487" s="545"/>
      <c r="Q1487" s="532">
        <v>2053</v>
      </c>
    </row>
    <row r="1488" spans="1:17" ht="14.4" customHeight="1" x14ac:dyDescent="0.3">
      <c r="A1488" s="526" t="s">
        <v>2414</v>
      </c>
      <c r="B1488" s="527" t="s">
        <v>1849</v>
      </c>
      <c r="C1488" s="527" t="s">
        <v>1832</v>
      </c>
      <c r="D1488" s="527" t="s">
        <v>1987</v>
      </c>
      <c r="E1488" s="527" t="s">
        <v>1988</v>
      </c>
      <c r="F1488" s="531"/>
      <c r="G1488" s="531"/>
      <c r="H1488" s="531"/>
      <c r="I1488" s="531"/>
      <c r="J1488" s="531">
        <v>1</v>
      </c>
      <c r="K1488" s="531">
        <v>283</v>
      </c>
      <c r="L1488" s="531">
        <v>1</v>
      </c>
      <c r="M1488" s="531">
        <v>283</v>
      </c>
      <c r="N1488" s="531">
        <v>1</v>
      </c>
      <c r="O1488" s="531">
        <v>283</v>
      </c>
      <c r="P1488" s="545">
        <v>1</v>
      </c>
      <c r="Q1488" s="532">
        <v>283</v>
      </c>
    </row>
    <row r="1489" spans="1:17" ht="14.4" customHeight="1" x14ac:dyDescent="0.3">
      <c r="A1489" s="526" t="s">
        <v>2415</v>
      </c>
      <c r="B1489" s="527" t="s">
        <v>1849</v>
      </c>
      <c r="C1489" s="527" t="s">
        <v>1850</v>
      </c>
      <c r="D1489" s="527" t="s">
        <v>1853</v>
      </c>
      <c r="E1489" s="527" t="s">
        <v>664</v>
      </c>
      <c r="F1489" s="531">
        <v>1.34</v>
      </c>
      <c r="G1489" s="531">
        <v>3424.1</v>
      </c>
      <c r="H1489" s="531">
        <v>1.8872011375786768</v>
      </c>
      <c r="I1489" s="531">
        <v>2555.2985074626863</v>
      </c>
      <c r="J1489" s="531">
        <v>0.67</v>
      </c>
      <c r="K1489" s="531">
        <v>1814.38</v>
      </c>
      <c r="L1489" s="531">
        <v>1</v>
      </c>
      <c r="M1489" s="531">
        <v>2708.0298507462685</v>
      </c>
      <c r="N1489" s="531">
        <v>0.67</v>
      </c>
      <c r="O1489" s="531">
        <v>1814.38</v>
      </c>
      <c r="P1489" s="545">
        <v>1</v>
      </c>
      <c r="Q1489" s="532">
        <v>2708.0298507462685</v>
      </c>
    </row>
    <row r="1490" spans="1:17" ht="14.4" customHeight="1" x14ac:dyDescent="0.3">
      <c r="A1490" s="526" t="s">
        <v>2415</v>
      </c>
      <c r="B1490" s="527" t="s">
        <v>1849</v>
      </c>
      <c r="C1490" s="527" t="s">
        <v>1850</v>
      </c>
      <c r="D1490" s="527" t="s">
        <v>1854</v>
      </c>
      <c r="E1490" s="527" t="s">
        <v>664</v>
      </c>
      <c r="F1490" s="531">
        <v>0.2</v>
      </c>
      <c r="G1490" s="531">
        <v>1277.6500000000001</v>
      </c>
      <c r="H1490" s="531">
        <v>0.94359758349211986</v>
      </c>
      <c r="I1490" s="531">
        <v>6388.25</v>
      </c>
      <c r="J1490" s="531">
        <v>0.2</v>
      </c>
      <c r="K1490" s="531">
        <v>1354.02</v>
      </c>
      <c r="L1490" s="531">
        <v>1</v>
      </c>
      <c r="M1490" s="531">
        <v>6770.0999999999995</v>
      </c>
      <c r="N1490" s="531">
        <v>0.2</v>
      </c>
      <c r="O1490" s="531">
        <v>1354.02</v>
      </c>
      <c r="P1490" s="545">
        <v>1</v>
      </c>
      <c r="Q1490" s="532">
        <v>6770.0999999999995</v>
      </c>
    </row>
    <row r="1491" spans="1:17" ht="14.4" customHeight="1" x14ac:dyDescent="0.3">
      <c r="A1491" s="526" t="s">
        <v>2415</v>
      </c>
      <c r="B1491" s="527" t="s">
        <v>1849</v>
      </c>
      <c r="C1491" s="527" t="s">
        <v>1850</v>
      </c>
      <c r="D1491" s="527" t="s">
        <v>1997</v>
      </c>
      <c r="E1491" s="527" t="s">
        <v>610</v>
      </c>
      <c r="F1491" s="531">
        <v>0.1</v>
      </c>
      <c r="G1491" s="531">
        <v>494.39</v>
      </c>
      <c r="H1491" s="531"/>
      <c r="I1491" s="531">
        <v>4943.8999999999996</v>
      </c>
      <c r="J1491" s="531"/>
      <c r="K1491" s="531"/>
      <c r="L1491" s="531"/>
      <c r="M1491" s="531"/>
      <c r="N1491" s="531"/>
      <c r="O1491" s="531"/>
      <c r="P1491" s="545"/>
      <c r="Q1491" s="532"/>
    </row>
    <row r="1492" spans="1:17" ht="14.4" customHeight="1" x14ac:dyDescent="0.3">
      <c r="A1492" s="526" t="s">
        <v>2415</v>
      </c>
      <c r="B1492" s="527" t="s">
        <v>1849</v>
      </c>
      <c r="C1492" s="527" t="s">
        <v>1850</v>
      </c>
      <c r="D1492" s="527" t="s">
        <v>1855</v>
      </c>
      <c r="E1492" s="527" t="s">
        <v>576</v>
      </c>
      <c r="F1492" s="531"/>
      <c r="G1492" s="531"/>
      <c r="H1492" s="531"/>
      <c r="I1492" s="531"/>
      <c r="J1492" s="531">
        <v>1.7</v>
      </c>
      <c r="K1492" s="531">
        <v>1708.21</v>
      </c>
      <c r="L1492" s="531">
        <v>1</v>
      </c>
      <c r="M1492" s="531">
        <v>1004.8294117647059</v>
      </c>
      <c r="N1492" s="531">
        <v>1.2</v>
      </c>
      <c r="O1492" s="531">
        <v>1205.79</v>
      </c>
      <c r="P1492" s="545">
        <v>0.7058792537217321</v>
      </c>
      <c r="Q1492" s="532">
        <v>1004.825</v>
      </c>
    </row>
    <row r="1493" spans="1:17" ht="14.4" customHeight="1" x14ac:dyDescent="0.3">
      <c r="A1493" s="526" t="s">
        <v>2415</v>
      </c>
      <c r="B1493" s="527" t="s">
        <v>1849</v>
      </c>
      <c r="C1493" s="527" t="s">
        <v>1850</v>
      </c>
      <c r="D1493" s="527" t="s">
        <v>1856</v>
      </c>
      <c r="E1493" s="527" t="s">
        <v>610</v>
      </c>
      <c r="F1493" s="531"/>
      <c r="G1493" s="531"/>
      <c r="H1493" s="531"/>
      <c r="I1493" s="531"/>
      <c r="J1493" s="531">
        <v>0.12</v>
      </c>
      <c r="K1493" s="531">
        <v>1186.55</v>
      </c>
      <c r="L1493" s="531">
        <v>1</v>
      </c>
      <c r="M1493" s="531">
        <v>9887.9166666666661</v>
      </c>
      <c r="N1493" s="531">
        <v>0.12000000000000001</v>
      </c>
      <c r="O1493" s="531">
        <v>1186.54</v>
      </c>
      <c r="P1493" s="545">
        <v>0.99999157220513257</v>
      </c>
      <c r="Q1493" s="532">
        <v>9887.8333333333321</v>
      </c>
    </row>
    <row r="1494" spans="1:17" ht="14.4" customHeight="1" x14ac:dyDescent="0.3">
      <c r="A1494" s="526" t="s">
        <v>2415</v>
      </c>
      <c r="B1494" s="527" t="s">
        <v>1849</v>
      </c>
      <c r="C1494" s="527" t="s">
        <v>1850</v>
      </c>
      <c r="D1494" s="527" t="s">
        <v>1860</v>
      </c>
      <c r="E1494" s="527" t="s">
        <v>571</v>
      </c>
      <c r="F1494" s="531">
        <v>1</v>
      </c>
      <c r="G1494" s="531">
        <v>932.82</v>
      </c>
      <c r="H1494" s="531">
        <v>1</v>
      </c>
      <c r="I1494" s="531">
        <v>932.82</v>
      </c>
      <c r="J1494" s="531">
        <v>1</v>
      </c>
      <c r="K1494" s="531">
        <v>932.82</v>
      </c>
      <c r="L1494" s="531">
        <v>1</v>
      </c>
      <c r="M1494" s="531">
        <v>932.82</v>
      </c>
      <c r="N1494" s="531">
        <v>1</v>
      </c>
      <c r="O1494" s="531">
        <v>843.46</v>
      </c>
      <c r="P1494" s="545">
        <v>0.90420445530756199</v>
      </c>
      <c r="Q1494" s="532">
        <v>843.46</v>
      </c>
    </row>
    <row r="1495" spans="1:17" ht="14.4" customHeight="1" x14ac:dyDescent="0.3">
      <c r="A1495" s="526" t="s">
        <v>2415</v>
      </c>
      <c r="B1495" s="527" t="s">
        <v>1849</v>
      </c>
      <c r="C1495" s="527" t="s">
        <v>1850</v>
      </c>
      <c r="D1495" s="527" t="s">
        <v>1863</v>
      </c>
      <c r="E1495" s="527" t="s">
        <v>584</v>
      </c>
      <c r="F1495" s="531">
        <v>0.06</v>
      </c>
      <c r="G1495" s="531">
        <v>531.24</v>
      </c>
      <c r="H1495" s="531">
        <v>0.54545454545454541</v>
      </c>
      <c r="I1495" s="531">
        <v>8854</v>
      </c>
      <c r="J1495" s="531">
        <v>0.11</v>
      </c>
      <c r="K1495" s="531">
        <v>973.94</v>
      </c>
      <c r="L1495" s="531">
        <v>1</v>
      </c>
      <c r="M1495" s="531">
        <v>8854</v>
      </c>
      <c r="N1495" s="531">
        <v>0.05</v>
      </c>
      <c r="O1495" s="531">
        <v>454.76</v>
      </c>
      <c r="P1495" s="545">
        <v>0.46692814752448814</v>
      </c>
      <c r="Q1495" s="532">
        <v>9095.1999999999989</v>
      </c>
    </row>
    <row r="1496" spans="1:17" ht="14.4" customHeight="1" x14ac:dyDescent="0.3">
      <c r="A1496" s="526" t="s">
        <v>2415</v>
      </c>
      <c r="B1496" s="527" t="s">
        <v>1849</v>
      </c>
      <c r="C1496" s="527" t="s">
        <v>1850</v>
      </c>
      <c r="D1496" s="527" t="s">
        <v>1864</v>
      </c>
      <c r="E1496" s="527" t="s">
        <v>649</v>
      </c>
      <c r="F1496" s="531">
        <v>0.2</v>
      </c>
      <c r="G1496" s="531">
        <v>389.86</v>
      </c>
      <c r="H1496" s="531"/>
      <c r="I1496" s="531">
        <v>1949.3</v>
      </c>
      <c r="J1496" s="531"/>
      <c r="K1496" s="531"/>
      <c r="L1496" s="531"/>
      <c r="M1496" s="531"/>
      <c r="N1496" s="531"/>
      <c r="O1496" s="531"/>
      <c r="P1496" s="545"/>
      <c r="Q1496" s="532"/>
    </row>
    <row r="1497" spans="1:17" ht="14.4" customHeight="1" x14ac:dyDescent="0.3">
      <c r="A1497" s="526" t="s">
        <v>2415</v>
      </c>
      <c r="B1497" s="527" t="s">
        <v>1849</v>
      </c>
      <c r="C1497" s="527" t="s">
        <v>1850</v>
      </c>
      <c r="D1497" s="527" t="s">
        <v>1865</v>
      </c>
      <c r="E1497" s="527" t="s">
        <v>584</v>
      </c>
      <c r="F1497" s="531">
        <v>0.85</v>
      </c>
      <c r="G1497" s="531">
        <v>1505.18</v>
      </c>
      <c r="H1497" s="531">
        <v>2.4285714285714288</v>
      </c>
      <c r="I1497" s="531">
        <v>1770.8000000000002</v>
      </c>
      <c r="J1497" s="531">
        <v>0.35</v>
      </c>
      <c r="K1497" s="531">
        <v>619.78</v>
      </c>
      <c r="L1497" s="531">
        <v>1</v>
      </c>
      <c r="M1497" s="531">
        <v>1770.8</v>
      </c>
      <c r="N1497" s="531">
        <v>0.5</v>
      </c>
      <c r="O1497" s="531">
        <v>909.52</v>
      </c>
      <c r="P1497" s="545">
        <v>1.4674884636483914</v>
      </c>
      <c r="Q1497" s="532">
        <v>1819.04</v>
      </c>
    </row>
    <row r="1498" spans="1:17" ht="14.4" customHeight="1" x14ac:dyDescent="0.3">
      <c r="A1498" s="526" t="s">
        <v>2415</v>
      </c>
      <c r="B1498" s="527" t="s">
        <v>1849</v>
      </c>
      <c r="C1498" s="527" t="s">
        <v>1850</v>
      </c>
      <c r="D1498" s="527" t="s">
        <v>1867</v>
      </c>
      <c r="E1498" s="527" t="s">
        <v>580</v>
      </c>
      <c r="F1498" s="531">
        <v>0.1</v>
      </c>
      <c r="G1498" s="531">
        <v>90.38</v>
      </c>
      <c r="H1498" s="531">
        <v>1</v>
      </c>
      <c r="I1498" s="531">
        <v>903.8</v>
      </c>
      <c r="J1498" s="531">
        <v>0.1</v>
      </c>
      <c r="K1498" s="531">
        <v>90.38</v>
      </c>
      <c r="L1498" s="531">
        <v>1</v>
      </c>
      <c r="M1498" s="531">
        <v>903.8</v>
      </c>
      <c r="N1498" s="531">
        <v>0.05</v>
      </c>
      <c r="O1498" s="531">
        <v>45.19</v>
      </c>
      <c r="P1498" s="545">
        <v>0.5</v>
      </c>
      <c r="Q1498" s="532">
        <v>903.8</v>
      </c>
    </row>
    <row r="1499" spans="1:17" ht="14.4" customHeight="1" x14ac:dyDescent="0.3">
      <c r="A1499" s="526" t="s">
        <v>2415</v>
      </c>
      <c r="B1499" s="527" t="s">
        <v>1849</v>
      </c>
      <c r="C1499" s="527" t="s">
        <v>1850</v>
      </c>
      <c r="D1499" s="527" t="s">
        <v>1868</v>
      </c>
      <c r="E1499" s="527" t="s">
        <v>584</v>
      </c>
      <c r="F1499" s="531">
        <v>9.0000000000000011E-2</v>
      </c>
      <c r="G1499" s="531">
        <v>3010.37</v>
      </c>
      <c r="H1499" s="531"/>
      <c r="I1499" s="531">
        <v>33448.555555555547</v>
      </c>
      <c r="J1499" s="531"/>
      <c r="K1499" s="531"/>
      <c r="L1499" s="531"/>
      <c r="M1499" s="531"/>
      <c r="N1499" s="531"/>
      <c r="O1499" s="531"/>
      <c r="P1499" s="545"/>
      <c r="Q1499" s="532"/>
    </row>
    <row r="1500" spans="1:17" ht="14.4" customHeight="1" x14ac:dyDescent="0.3">
      <c r="A1500" s="526" t="s">
        <v>2415</v>
      </c>
      <c r="B1500" s="527" t="s">
        <v>1849</v>
      </c>
      <c r="C1500" s="527" t="s">
        <v>1825</v>
      </c>
      <c r="D1500" s="527" t="s">
        <v>2035</v>
      </c>
      <c r="E1500" s="527" t="s">
        <v>2033</v>
      </c>
      <c r="F1500" s="531">
        <v>1</v>
      </c>
      <c r="G1500" s="531">
        <v>1707.31</v>
      </c>
      <c r="H1500" s="531">
        <v>1</v>
      </c>
      <c r="I1500" s="531">
        <v>1707.31</v>
      </c>
      <c r="J1500" s="531">
        <v>1</v>
      </c>
      <c r="K1500" s="531">
        <v>1707.31</v>
      </c>
      <c r="L1500" s="531">
        <v>1</v>
      </c>
      <c r="M1500" s="531">
        <v>1707.31</v>
      </c>
      <c r="N1500" s="531"/>
      <c r="O1500" s="531"/>
      <c r="P1500" s="545"/>
      <c r="Q1500" s="532"/>
    </row>
    <row r="1501" spans="1:17" ht="14.4" customHeight="1" x14ac:dyDescent="0.3">
      <c r="A1501" s="526" t="s">
        <v>2415</v>
      </c>
      <c r="B1501" s="527" t="s">
        <v>1849</v>
      </c>
      <c r="C1501" s="527" t="s">
        <v>1825</v>
      </c>
      <c r="D1501" s="527" t="s">
        <v>2039</v>
      </c>
      <c r="E1501" s="527" t="s">
        <v>2038</v>
      </c>
      <c r="F1501" s="531"/>
      <c r="G1501" s="531"/>
      <c r="H1501" s="531"/>
      <c r="I1501" s="531"/>
      <c r="J1501" s="531">
        <v>1</v>
      </c>
      <c r="K1501" s="531">
        <v>2141.85</v>
      </c>
      <c r="L1501" s="531">
        <v>1</v>
      </c>
      <c r="M1501" s="531">
        <v>2141.85</v>
      </c>
      <c r="N1501" s="531"/>
      <c r="O1501" s="531"/>
      <c r="P1501" s="545"/>
      <c r="Q1501" s="532"/>
    </row>
    <row r="1502" spans="1:17" ht="14.4" customHeight="1" x14ac:dyDescent="0.3">
      <c r="A1502" s="526" t="s">
        <v>2415</v>
      </c>
      <c r="B1502" s="527" t="s">
        <v>1849</v>
      </c>
      <c r="C1502" s="527" t="s">
        <v>1825</v>
      </c>
      <c r="D1502" s="527" t="s">
        <v>2046</v>
      </c>
      <c r="E1502" s="527" t="s">
        <v>2047</v>
      </c>
      <c r="F1502" s="531"/>
      <c r="G1502" s="531"/>
      <c r="H1502" s="531"/>
      <c r="I1502" s="531"/>
      <c r="J1502" s="531">
        <v>1</v>
      </c>
      <c r="K1502" s="531">
        <v>6890.78</v>
      </c>
      <c r="L1502" s="531">
        <v>1</v>
      </c>
      <c r="M1502" s="531">
        <v>6890.78</v>
      </c>
      <c r="N1502" s="531"/>
      <c r="O1502" s="531"/>
      <c r="P1502" s="545"/>
      <c r="Q1502" s="532"/>
    </row>
    <row r="1503" spans="1:17" ht="14.4" customHeight="1" x14ac:dyDescent="0.3">
      <c r="A1503" s="526" t="s">
        <v>2415</v>
      </c>
      <c r="B1503" s="527" t="s">
        <v>1849</v>
      </c>
      <c r="C1503" s="527" t="s">
        <v>1825</v>
      </c>
      <c r="D1503" s="527" t="s">
        <v>2048</v>
      </c>
      <c r="E1503" s="527" t="s">
        <v>2049</v>
      </c>
      <c r="F1503" s="531">
        <v>1</v>
      </c>
      <c r="G1503" s="531">
        <v>4137.8900000000003</v>
      </c>
      <c r="H1503" s="531"/>
      <c r="I1503" s="531">
        <v>4137.8900000000003</v>
      </c>
      <c r="J1503" s="531"/>
      <c r="K1503" s="531"/>
      <c r="L1503" s="531"/>
      <c r="M1503" s="531"/>
      <c r="N1503" s="531"/>
      <c r="O1503" s="531"/>
      <c r="P1503" s="545"/>
      <c r="Q1503" s="532"/>
    </row>
    <row r="1504" spans="1:17" ht="14.4" customHeight="1" x14ac:dyDescent="0.3">
      <c r="A1504" s="526" t="s">
        <v>2415</v>
      </c>
      <c r="B1504" s="527" t="s">
        <v>1849</v>
      </c>
      <c r="C1504" s="527" t="s">
        <v>1825</v>
      </c>
      <c r="D1504" s="527" t="s">
        <v>2054</v>
      </c>
      <c r="E1504" s="527" t="s">
        <v>2055</v>
      </c>
      <c r="F1504" s="531"/>
      <c r="G1504" s="531"/>
      <c r="H1504" s="531"/>
      <c r="I1504" s="531"/>
      <c r="J1504" s="531">
        <v>1</v>
      </c>
      <c r="K1504" s="531">
        <v>1002.8</v>
      </c>
      <c r="L1504" s="531">
        <v>1</v>
      </c>
      <c r="M1504" s="531">
        <v>1002.8</v>
      </c>
      <c r="N1504" s="531"/>
      <c r="O1504" s="531"/>
      <c r="P1504" s="545"/>
      <c r="Q1504" s="532"/>
    </row>
    <row r="1505" spans="1:17" ht="14.4" customHeight="1" x14ac:dyDescent="0.3">
      <c r="A1505" s="526" t="s">
        <v>2415</v>
      </c>
      <c r="B1505" s="527" t="s">
        <v>1849</v>
      </c>
      <c r="C1505" s="527" t="s">
        <v>1825</v>
      </c>
      <c r="D1505" s="527" t="s">
        <v>2056</v>
      </c>
      <c r="E1505" s="527" t="s">
        <v>2057</v>
      </c>
      <c r="F1505" s="531"/>
      <c r="G1505" s="531"/>
      <c r="H1505" s="531"/>
      <c r="I1505" s="531"/>
      <c r="J1505" s="531">
        <v>1</v>
      </c>
      <c r="K1505" s="531">
        <v>7650</v>
      </c>
      <c r="L1505" s="531">
        <v>1</v>
      </c>
      <c r="M1505" s="531">
        <v>7650</v>
      </c>
      <c r="N1505" s="531"/>
      <c r="O1505" s="531"/>
      <c r="P1505" s="545"/>
      <c r="Q1505" s="532"/>
    </row>
    <row r="1506" spans="1:17" ht="14.4" customHeight="1" x14ac:dyDescent="0.3">
      <c r="A1506" s="526" t="s">
        <v>2415</v>
      </c>
      <c r="B1506" s="527" t="s">
        <v>1849</v>
      </c>
      <c r="C1506" s="527" t="s">
        <v>1825</v>
      </c>
      <c r="D1506" s="527" t="s">
        <v>2079</v>
      </c>
      <c r="E1506" s="527" t="s">
        <v>2080</v>
      </c>
      <c r="F1506" s="531"/>
      <c r="G1506" s="531"/>
      <c r="H1506" s="531"/>
      <c r="I1506" s="531"/>
      <c r="J1506" s="531">
        <v>1</v>
      </c>
      <c r="K1506" s="531">
        <v>1146.33</v>
      </c>
      <c r="L1506" s="531">
        <v>1</v>
      </c>
      <c r="M1506" s="531">
        <v>1146.33</v>
      </c>
      <c r="N1506" s="531"/>
      <c r="O1506" s="531"/>
      <c r="P1506" s="545"/>
      <c r="Q1506" s="532"/>
    </row>
    <row r="1507" spans="1:17" ht="14.4" customHeight="1" x14ac:dyDescent="0.3">
      <c r="A1507" s="526" t="s">
        <v>2415</v>
      </c>
      <c r="B1507" s="527" t="s">
        <v>1849</v>
      </c>
      <c r="C1507" s="527" t="s">
        <v>1825</v>
      </c>
      <c r="D1507" s="527" t="s">
        <v>2085</v>
      </c>
      <c r="E1507" s="527" t="s">
        <v>2086</v>
      </c>
      <c r="F1507" s="531"/>
      <c r="G1507" s="531"/>
      <c r="H1507" s="531"/>
      <c r="I1507" s="531"/>
      <c r="J1507" s="531">
        <v>1</v>
      </c>
      <c r="K1507" s="531">
        <v>6587.13</v>
      </c>
      <c r="L1507" s="531">
        <v>1</v>
      </c>
      <c r="M1507" s="531">
        <v>6587.13</v>
      </c>
      <c r="N1507" s="531"/>
      <c r="O1507" s="531"/>
      <c r="P1507" s="545"/>
      <c r="Q1507" s="532"/>
    </row>
    <row r="1508" spans="1:17" ht="14.4" customHeight="1" x14ac:dyDescent="0.3">
      <c r="A1508" s="526" t="s">
        <v>2415</v>
      </c>
      <c r="B1508" s="527" t="s">
        <v>1849</v>
      </c>
      <c r="C1508" s="527" t="s">
        <v>1832</v>
      </c>
      <c r="D1508" s="527" t="s">
        <v>1891</v>
      </c>
      <c r="E1508" s="527" t="s">
        <v>1892</v>
      </c>
      <c r="F1508" s="531">
        <v>2</v>
      </c>
      <c r="G1508" s="531">
        <v>414</v>
      </c>
      <c r="H1508" s="531"/>
      <c r="I1508" s="531">
        <v>207</v>
      </c>
      <c r="J1508" s="531"/>
      <c r="K1508" s="531"/>
      <c r="L1508" s="531"/>
      <c r="M1508" s="531"/>
      <c r="N1508" s="531"/>
      <c r="O1508" s="531"/>
      <c r="P1508" s="545"/>
      <c r="Q1508" s="532"/>
    </row>
    <row r="1509" spans="1:17" ht="14.4" customHeight="1" x14ac:dyDescent="0.3">
      <c r="A1509" s="526" t="s">
        <v>2415</v>
      </c>
      <c r="B1509" s="527" t="s">
        <v>1849</v>
      </c>
      <c r="C1509" s="527" t="s">
        <v>1832</v>
      </c>
      <c r="D1509" s="527" t="s">
        <v>1893</v>
      </c>
      <c r="E1509" s="527" t="s">
        <v>1894</v>
      </c>
      <c r="F1509" s="531">
        <v>4</v>
      </c>
      <c r="G1509" s="531">
        <v>604</v>
      </c>
      <c r="H1509" s="531">
        <v>1.9483870967741936</v>
      </c>
      <c r="I1509" s="531">
        <v>151</v>
      </c>
      <c r="J1509" s="531">
        <v>2</v>
      </c>
      <c r="K1509" s="531">
        <v>310</v>
      </c>
      <c r="L1509" s="531">
        <v>1</v>
      </c>
      <c r="M1509" s="531">
        <v>155</v>
      </c>
      <c r="N1509" s="531">
        <v>1</v>
      </c>
      <c r="O1509" s="531">
        <v>155</v>
      </c>
      <c r="P1509" s="545">
        <v>0.5</v>
      </c>
      <c r="Q1509" s="532">
        <v>155</v>
      </c>
    </row>
    <row r="1510" spans="1:17" ht="14.4" customHeight="1" x14ac:dyDescent="0.3">
      <c r="A1510" s="526" t="s">
        <v>2415</v>
      </c>
      <c r="B1510" s="527" t="s">
        <v>1849</v>
      </c>
      <c r="C1510" s="527" t="s">
        <v>1832</v>
      </c>
      <c r="D1510" s="527" t="s">
        <v>1895</v>
      </c>
      <c r="E1510" s="527" t="s">
        <v>1896</v>
      </c>
      <c r="F1510" s="531">
        <v>10</v>
      </c>
      <c r="G1510" s="531">
        <v>1830</v>
      </c>
      <c r="H1510" s="531">
        <v>0.69900687547746376</v>
      </c>
      <c r="I1510" s="531">
        <v>183</v>
      </c>
      <c r="J1510" s="531">
        <v>14</v>
      </c>
      <c r="K1510" s="531">
        <v>2618</v>
      </c>
      <c r="L1510" s="531">
        <v>1</v>
      </c>
      <c r="M1510" s="531">
        <v>187</v>
      </c>
      <c r="N1510" s="531">
        <v>6</v>
      </c>
      <c r="O1510" s="531">
        <v>1122</v>
      </c>
      <c r="P1510" s="545">
        <v>0.42857142857142855</v>
      </c>
      <c r="Q1510" s="532">
        <v>187</v>
      </c>
    </row>
    <row r="1511" spans="1:17" ht="14.4" customHeight="1" x14ac:dyDescent="0.3">
      <c r="A1511" s="526" t="s">
        <v>2415</v>
      </c>
      <c r="B1511" s="527" t="s">
        <v>1849</v>
      </c>
      <c r="C1511" s="527" t="s">
        <v>1832</v>
      </c>
      <c r="D1511" s="527" t="s">
        <v>1897</v>
      </c>
      <c r="E1511" s="527" t="s">
        <v>1898</v>
      </c>
      <c r="F1511" s="531">
        <v>39</v>
      </c>
      <c r="G1511" s="531">
        <v>4875</v>
      </c>
      <c r="H1511" s="531">
        <v>1.1541193181818181</v>
      </c>
      <c r="I1511" s="531">
        <v>125</v>
      </c>
      <c r="J1511" s="531">
        <v>33</v>
      </c>
      <c r="K1511" s="531">
        <v>4224</v>
      </c>
      <c r="L1511" s="531">
        <v>1</v>
      </c>
      <c r="M1511" s="531">
        <v>128</v>
      </c>
      <c r="N1511" s="531">
        <v>29</v>
      </c>
      <c r="O1511" s="531">
        <v>3712</v>
      </c>
      <c r="P1511" s="545">
        <v>0.87878787878787878</v>
      </c>
      <c r="Q1511" s="532">
        <v>128</v>
      </c>
    </row>
    <row r="1512" spans="1:17" ht="14.4" customHeight="1" x14ac:dyDescent="0.3">
      <c r="A1512" s="526" t="s">
        <v>2415</v>
      </c>
      <c r="B1512" s="527" t="s">
        <v>1849</v>
      </c>
      <c r="C1512" s="527" t="s">
        <v>1832</v>
      </c>
      <c r="D1512" s="527" t="s">
        <v>1899</v>
      </c>
      <c r="E1512" s="527" t="s">
        <v>1900</v>
      </c>
      <c r="F1512" s="531">
        <v>24</v>
      </c>
      <c r="G1512" s="531">
        <v>5256</v>
      </c>
      <c r="H1512" s="531">
        <v>1.3094170403587444</v>
      </c>
      <c r="I1512" s="531">
        <v>219</v>
      </c>
      <c r="J1512" s="531">
        <v>18</v>
      </c>
      <c r="K1512" s="531">
        <v>4014</v>
      </c>
      <c r="L1512" s="531">
        <v>1</v>
      </c>
      <c r="M1512" s="531">
        <v>223</v>
      </c>
      <c r="N1512" s="531">
        <v>25</v>
      </c>
      <c r="O1512" s="531">
        <v>5575</v>
      </c>
      <c r="P1512" s="545">
        <v>1.3888888888888888</v>
      </c>
      <c r="Q1512" s="532">
        <v>223</v>
      </c>
    </row>
    <row r="1513" spans="1:17" ht="14.4" customHeight="1" x14ac:dyDescent="0.3">
      <c r="A1513" s="526" t="s">
        <v>2415</v>
      </c>
      <c r="B1513" s="527" t="s">
        <v>1849</v>
      </c>
      <c r="C1513" s="527" t="s">
        <v>1832</v>
      </c>
      <c r="D1513" s="527" t="s">
        <v>1901</v>
      </c>
      <c r="E1513" s="527" t="s">
        <v>1902</v>
      </c>
      <c r="F1513" s="531">
        <v>2</v>
      </c>
      <c r="G1513" s="531">
        <v>438</v>
      </c>
      <c r="H1513" s="531">
        <v>0.98206278026905824</v>
      </c>
      <c r="I1513" s="531">
        <v>219</v>
      </c>
      <c r="J1513" s="531">
        <v>2</v>
      </c>
      <c r="K1513" s="531">
        <v>446</v>
      </c>
      <c r="L1513" s="531">
        <v>1</v>
      </c>
      <c r="M1513" s="531">
        <v>223</v>
      </c>
      <c r="N1513" s="531"/>
      <c r="O1513" s="531"/>
      <c r="P1513" s="545"/>
      <c r="Q1513" s="532"/>
    </row>
    <row r="1514" spans="1:17" ht="14.4" customHeight="1" x14ac:dyDescent="0.3">
      <c r="A1514" s="526" t="s">
        <v>2415</v>
      </c>
      <c r="B1514" s="527" t="s">
        <v>1849</v>
      </c>
      <c r="C1514" s="527" t="s">
        <v>1832</v>
      </c>
      <c r="D1514" s="527" t="s">
        <v>1905</v>
      </c>
      <c r="E1514" s="527" t="s">
        <v>1906</v>
      </c>
      <c r="F1514" s="531">
        <v>6</v>
      </c>
      <c r="G1514" s="531">
        <v>1326</v>
      </c>
      <c r="H1514" s="531">
        <v>0.49111111111111111</v>
      </c>
      <c r="I1514" s="531">
        <v>221</v>
      </c>
      <c r="J1514" s="531">
        <v>12</v>
      </c>
      <c r="K1514" s="531">
        <v>2700</v>
      </c>
      <c r="L1514" s="531">
        <v>1</v>
      </c>
      <c r="M1514" s="531">
        <v>225</v>
      </c>
      <c r="N1514" s="531">
        <v>10</v>
      </c>
      <c r="O1514" s="531">
        <v>2250</v>
      </c>
      <c r="P1514" s="545">
        <v>0.83333333333333337</v>
      </c>
      <c r="Q1514" s="532">
        <v>225</v>
      </c>
    </row>
    <row r="1515" spans="1:17" ht="14.4" customHeight="1" x14ac:dyDescent="0.3">
      <c r="A1515" s="526" t="s">
        <v>2415</v>
      </c>
      <c r="B1515" s="527" t="s">
        <v>1849</v>
      </c>
      <c r="C1515" s="527" t="s">
        <v>1832</v>
      </c>
      <c r="D1515" s="527" t="s">
        <v>1919</v>
      </c>
      <c r="E1515" s="527" t="s">
        <v>1920</v>
      </c>
      <c r="F1515" s="531"/>
      <c r="G1515" s="531"/>
      <c r="H1515" s="531"/>
      <c r="I1515" s="531"/>
      <c r="J1515" s="531"/>
      <c r="K1515" s="531"/>
      <c r="L1515" s="531"/>
      <c r="M1515" s="531"/>
      <c r="N1515" s="531">
        <v>1</v>
      </c>
      <c r="O1515" s="531">
        <v>350</v>
      </c>
      <c r="P1515" s="545"/>
      <c r="Q1515" s="532">
        <v>350</v>
      </c>
    </row>
    <row r="1516" spans="1:17" ht="14.4" customHeight="1" x14ac:dyDescent="0.3">
      <c r="A1516" s="526" t="s">
        <v>2415</v>
      </c>
      <c r="B1516" s="527" t="s">
        <v>1849</v>
      </c>
      <c r="C1516" s="527" t="s">
        <v>1832</v>
      </c>
      <c r="D1516" s="527" t="s">
        <v>2121</v>
      </c>
      <c r="E1516" s="527" t="s">
        <v>2122</v>
      </c>
      <c r="F1516" s="531"/>
      <c r="G1516" s="531"/>
      <c r="H1516" s="531"/>
      <c r="I1516" s="531"/>
      <c r="J1516" s="531">
        <v>1</v>
      </c>
      <c r="K1516" s="531">
        <v>4164</v>
      </c>
      <c r="L1516" s="531">
        <v>1</v>
      </c>
      <c r="M1516" s="531">
        <v>4164</v>
      </c>
      <c r="N1516" s="531"/>
      <c r="O1516" s="531"/>
      <c r="P1516" s="545"/>
      <c r="Q1516" s="532"/>
    </row>
    <row r="1517" spans="1:17" ht="14.4" customHeight="1" x14ac:dyDescent="0.3">
      <c r="A1517" s="526" t="s">
        <v>2415</v>
      </c>
      <c r="B1517" s="527" t="s">
        <v>1849</v>
      </c>
      <c r="C1517" s="527" t="s">
        <v>1832</v>
      </c>
      <c r="D1517" s="527" t="s">
        <v>2123</v>
      </c>
      <c r="E1517" s="527" t="s">
        <v>2124</v>
      </c>
      <c r="F1517" s="531">
        <v>1</v>
      </c>
      <c r="G1517" s="531">
        <v>279</v>
      </c>
      <c r="H1517" s="531"/>
      <c r="I1517" s="531">
        <v>279</v>
      </c>
      <c r="J1517" s="531"/>
      <c r="K1517" s="531"/>
      <c r="L1517" s="531"/>
      <c r="M1517" s="531"/>
      <c r="N1517" s="531"/>
      <c r="O1517" s="531"/>
      <c r="P1517" s="545"/>
      <c r="Q1517" s="532"/>
    </row>
    <row r="1518" spans="1:17" ht="14.4" customHeight="1" x14ac:dyDescent="0.3">
      <c r="A1518" s="526" t="s">
        <v>2415</v>
      </c>
      <c r="B1518" s="527" t="s">
        <v>1849</v>
      </c>
      <c r="C1518" s="527" t="s">
        <v>1832</v>
      </c>
      <c r="D1518" s="527" t="s">
        <v>2125</v>
      </c>
      <c r="E1518" s="527" t="s">
        <v>2126</v>
      </c>
      <c r="F1518" s="531">
        <v>1</v>
      </c>
      <c r="G1518" s="531">
        <v>6264</v>
      </c>
      <c r="H1518" s="531"/>
      <c r="I1518" s="531">
        <v>6264</v>
      </c>
      <c r="J1518" s="531"/>
      <c r="K1518" s="531"/>
      <c r="L1518" s="531"/>
      <c r="M1518" s="531"/>
      <c r="N1518" s="531"/>
      <c r="O1518" s="531"/>
      <c r="P1518" s="545"/>
      <c r="Q1518" s="532"/>
    </row>
    <row r="1519" spans="1:17" ht="14.4" customHeight="1" x14ac:dyDescent="0.3">
      <c r="A1519" s="526" t="s">
        <v>2415</v>
      </c>
      <c r="B1519" s="527" t="s">
        <v>1849</v>
      </c>
      <c r="C1519" s="527" t="s">
        <v>1832</v>
      </c>
      <c r="D1519" s="527" t="s">
        <v>2129</v>
      </c>
      <c r="E1519" s="527" t="s">
        <v>2130</v>
      </c>
      <c r="F1519" s="531"/>
      <c r="G1519" s="531"/>
      <c r="H1519" s="531"/>
      <c r="I1519" s="531"/>
      <c r="J1519" s="531">
        <v>2</v>
      </c>
      <c r="K1519" s="531">
        <v>7720</v>
      </c>
      <c r="L1519" s="531">
        <v>1</v>
      </c>
      <c r="M1519" s="531">
        <v>3860</v>
      </c>
      <c r="N1519" s="531"/>
      <c r="O1519" s="531"/>
      <c r="P1519" s="545"/>
      <c r="Q1519" s="532"/>
    </row>
    <row r="1520" spans="1:17" ht="14.4" customHeight="1" x14ac:dyDescent="0.3">
      <c r="A1520" s="526" t="s">
        <v>2415</v>
      </c>
      <c r="B1520" s="527" t="s">
        <v>1849</v>
      </c>
      <c r="C1520" s="527" t="s">
        <v>1832</v>
      </c>
      <c r="D1520" s="527" t="s">
        <v>2133</v>
      </c>
      <c r="E1520" s="527" t="s">
        <v>2134</v>
      </c>
      <c r="F1520" s="531"/>
      <c r="G1520" s="531"/>
      <c r="H1520" s="531"/>
      <c r="I1520" s="531"/>
      <c r="J1520" s="531">
        <v>3</v>
      </c>
      <c r="K1520" s="531">
        <v>23775</v>
      </c>
      <c r="L1520" s="531">
        <v>1</v>
      </c>
      <c r="M1520" s="531">
        <v>7925</v>
      </c>
      <c r="N1520" s="531"/>
      <c r="O1520" s="531"/>
      <c r="P1520" s="545"/>
      <c r="Q1520" s="532"/>
    </row>
    <row r="1521" spans="1:17" ht="14.4" customHeight="1" x14ac:dyDescent="0.3">
      <c r="A1521" s="526" t="s">
        <v>2415</v>
      </c>
      <c r="B1521" s="527" t="s">
        <v>1849</v>
      </c>
      <c r="C1521" s="527" t="s">
        <v>1832</v>
      </c>
      <c r="D1521" s="527" t="s">
        <v>1929</v>
      </c>
      <c r="E1521" s="527" t="s">
        <v>1930</v>
      </c>
      <c r="F1521" s="531">
        <v>5</v>
      </c>
      <c r="G1521" s="531">
        <v>6405</v>
      </c>
      <c r="H1521" s="531">
        <v>2.4767981438515081</v>
      </c>
      <c r="I1521" s="531">
        <v>1281</v>
      </c>
      <c r="J1521" s="531">
        <v>2</v>
      </c>
      <c r="K1521" s="531">
        <v>2586</v>
      </c>
      <c r="L1521" s="531">
        <v>1</v>
      </c>
      <c r="M1521" s="531">
        <v>1293</v>
      </c>
      <c r="N1521" s="531">
        <v>1</v>
      </c>
      <c r="O1521" s="531">
        <v>1294</v>
      </c>
      <c r="P1521" s="545">
        <v>0.50038669760247489</v>
      </c>
      <c r="Q1521" s="532">
        <v>1294</v>
      </c>
    </row>
    <row r="1522" spans="1:17" ht="14.4" customHeight="1" x14ac:dyDescent="0.3">
      <c r="A1522" s="526" t="s">
        <v>2415</v>
      </c>
      <c r="B1522" s="527" t="s">
        <v>1849</v>
      </c>
      <c r="C1522" s="527" t="s">
        <v>1832</v>
      </c>
      <c r="D1522" s="527" t="s">
        <v>1931</v>
      </c>
      <c r="E1522" s="527" t="s">
        <v>1932</v>
      </c>
      <c r="F1522" s="531">
        <v>5</v>
      </c>
      <c r="G1522" s="531">
        <v>5835</v>
      </c>
      <c r="H1522" s="531">
        <v>2.4787595581988104</v>
      </c>
      <c r="I1522" s="531">
        <v>1167</v>
      </c>
      <c r="J1522" s="531">
        <v>2</v>
      </c>
      <c r="K1522" s="531">
        <v>2354</v>
      </c>
      <c r="L1522" s="531">
        <v>1</v>
      </c>
      <c r="M1522" s="531">
        <v>1177</v>
      </c>
      <c r="N1522" s="531">
        <v>1</v>
      </c>
      <c r="O1522" s="531">
        <v>1178</v>
      </c>
      <c r="P1522" s="545">
        <v>0.5004248088360238</v>
      </c>
      <c r="Q1522" s="532">
        <v>1178</v>
      </c>
    </row>
    <row r="1523" spans="1:17" ht="14.4" customHeight="1" x14ac:dyDescent="0.3">
      <c r="A1523" s="526" t="s">
        <v>2415</v>
      </c>
      <c r="B1523" s="527" t="s">
        <v>1849</v>
      </c>
      <c r="C1523" s="527" t="s">
        <v>1832</v>
      </c>
      <c r="D1523" s="527" t="s">
        <v>1933</v>
      </c>
      <c r="E1523" s="527" t="s">
        <v>1934</v>
      </c>
      <c r="F1523" s="531">
        <v>9</v>
      </c>
      <c r="G1523" s="531">
        <v>45684</v>
      </c>
      <c r="H1523" s="531">
        <v>2.9528795811518322</v>
      </c>
      <c r="I1523" s="531">
        <v>5076</v>
      </c>
      <c r="J1523" s="531">
        <v>3</v>
      </c>
      <c r="K1523" s="531">
        <v>15471</v>
      </c>
      <c r="L1523" s="531">
        <v>1</v>
      </c>
      <c r="M1523" s="531">
        <v>5157</v>
      </c>
      <c r="N1523" s="531">
        <v>7</v>
      </c>
      <c r="O1523" s="531">
        <v>36099</v>
      </c>
      <c r="P1523" s="545">
        <v>2.3333333333333335</v>
      </c>
      <c r="Q1523" s="532">
        <v>5157</v>
      </c>
    </row>
    <row r="1524" spans="1:17" ht="14.4" customHeight="1" x14ac:dyDescent="0.3">
      <c r="A1524" s="526" t="s">
        <v>2415</v>
      </c>
      <c r="B1524" s="527" t="s">
        <v>1849</v>
      </c>
      <c r="C1524" s="527" t="s">
        <v>1832</v>
      </c>
      <c r="D1524" s="527" t="s">
        <v>1941</v>
      </c>
      <c r="E1524" s="527" t="s">
        <v>1942</v>
      </c>
      <c r="F1524" s="531">
        <v>73</v>
      </c>
      <c r="G1524" s="531">
        <v>12775</v>
      </c>
      <c r="H1524" s="531">
        <v>0.84911930874044528</v>
      </c>
      <c r="I1524" s="531">
        <v>175</v>
      </c>
      <c r="J1524" s="531">
        <v>85</v>
      </c>
      <c r="K1524" s="531">
        <v>15045</v>
      </c>
      <c r="L1524" s="531">
        <v>1</v>
      </c>
      <c r="M1524" s="531">
        <v>177</v>
      </c>
      <c r="N1524" s="531">
        <v>108</v>
      </c>
      <c r="O1524" s="531">
        <v>19116</v>
      </c>
      <c r="P1524" s="545">
        <v>1.2705882352941176</v>
      </c>
      <c r="Q1524" s="532">
        <v>177</v>
      </c>
    </row>
    <row r="1525" spans="1:17" ht="14.4" customHeight="1" x14ac:dyDescent="0.3">
      <c r="A1525" s="526" t="s">
        <v>2415</v>
      </c>
      <c r="B1525" s="527" t="s">
        <v>1849</v>
      </c>
      <c r="C1525" s="527" t="s">
        <v>1832</v>
      </c>
      <c r="D1525" s="527" t="s">
        <v>1943</v>
      </c>
      <c r="E1525" s="527" t="s">
        <v>1944</v>
      </c>
      <c r="F1525" s="531">
        <v>12</v>
      </c>
      <c r="G1525" s="531">
        <v>24012</v>
      </c>
      <c r="H1525" s="531">
        <v>0.488525390625</v>
      </c>
      <c r="I1525" s="531">
        <v>2001</v>
      </c>
      <c r="J1525" s="531">
        <v>24</v>
      </c>
      <c r="K1525" s="531">
        <v>49152</v>
      </c>
      <c r="L1525" s="531">
        <v>1</v>
      </c>
      <c r="M1525" s="531">
        <v>2048</v>
      </c>
      <c r="N1525" s="531">
        <v>20</v>
      </c>
      <c r="O1525" s="531">
        <v>40980</v>
      </c>
      <c r="P1525" s="545">
        <v>0.833740234375</v>
      </c>
      <c r="Q1525" s="532">
        <v>2049</v>
      </c>
    </row>
    <row r="1526" spans="1:17" ht="14.4" customHeight="1" x14ac:dyDescent="0.3">
      <c r="A1526" s="526" t="s">
        <v>2415</v>
      </c>
      <c r="B1526" s="527" t="s">
        <v>1849</v>
      </c>
      <c r="C1526" s="527" t="s">
        <v>1832</v>
      </c>
      <c r="D1526" s="527" t="s">
        <v>1949</v>
      </c>
      <c r="E1526" s="527" t="s">
        <v>1950</v>
      </c>
      <c r="F1526" s="531">
        <v>4</v>
      </c>
      <c r="G1526" s="531">
        <v>10784</v>
      </c>
      <c r="H1526" s="531">
        <v>1.3138401559454191</v>
      </c>
      <c r="I1526" s="531">
        <v>2696</v>
      </c>
      <c r="J1526" s="531">
        <v>3</v>
      </c>
      <c r="K1526" s="531">
        <v>8208</v>
      </c>
      <c r="L1526" s="531">
        <v>1</v>
      </c>
      <c r="M1526" s="531">
        <v>2736</v>
      </c>
      <c r="N1526" s="531">
        <v>3</v>
      </c>
      <c r="O1526" s="531">
        <v>8211</v>
      </c>
      <c r="P1526" s="545">
        <v>1.0003654970760234</v>
      </c>
      <c r="Q1526" s="532">
        <v>2737</v>
      </c>
    </row>
    <row r="1527" spans="1:17" ht="14.4" customHeight="1" x14ac:dyDescent="0.3">
      <c r="A1527" s="526" t="s">
        <v>2415</v>
      </c>
      <c r="B1527" s="527" t="s">
        <v>1849</v>
      </c>
      <c r="C1527" s="527" t="s">
        <v>1832</v>
      </c>
      <c r="D1527" s="527" t="s">
        <v>1951</v>
      </c>
      <c r="E1527" s="527" t="s">
        <v>1952</v>
      </c>
      <c r="F1527" s="531">
        <v>3</v>
      </c>
      <c r="G1527" s="531">
        <v>15564</v>
      </c>
      <c r="H1527" s="531"/>
      <c r="I1527" s="531">
        <v>5188</v>
      </c>
      <c r="J1527" s="531"/>
      <c r="K1527" s="531"/>
      <c r="L1527" s="531"/>
      <c r="M1527" s="531"/>
      <c r="N1527" s="531">
        <v>1</v>
      </c>
      <c r="O1527" s="531">
        <v>5269</v>
      </c>
      <c r="P1527" s="545"/>
      <c r="Q1527" s="532">
        <v>5269</v>
      </c>
    </row>
    <row r="1528" spans="1:17" ht="14.4" customHeight="1" x14ac:dyDescent="0.3">
      <c r="A1528" s="526" t="s">
        <v>2415</v>
      </c>
      <c r="B1528" s="527" t="s">
        <v>1849</v>
      </c>
      <c r="C1528" s="527" t="s">
        <v>1832</v>
      </c>
      <c r="D1528" s="527" t="s">
        <v>1959</v>
      </c>
      <c r="E1528" s="527" t="s">
        <v>1960</v>
      </c>
      <c r="F1528" s="531">
        <v>4</v>
      </c>
      <c r="G1528" s="531">
        <v>604</v>
      </c>
      <c r="H1528" s="531">
        <v>0.64946236559139781</v>
      </c>
      <c r="I1528" s="531">
        <v>151</v>
      </c>
      <c r="J1528" s="531">
        <v>6</v>
      </c>
      <c r="K1528" s="531">
        <v>930</v>
      </c>
      <c r="L1528" s="531">
        <v>1</v>
      </c>
      <c r="M1528" s="531">
        <v>155</v>
      </c>
      <c r="N1528" s="531">
        <v>3</v>
      </c>
      <c r="O1528" s="531">
        <v>465</v>
      </c>
      <c r="P1528" s="545">
        <v>0.5</v>
      </c>
      <c r="Q1528" s="532">
        <v>155</v>
      </c>
    </row>
    <row r="1529" spans="1:17" ht="14.4" customHeight="1" x14ac:dyDescent="0.3">
      <c r="A1529" s="526" t="s">
        <v>2415</v>
      </c>
      <c r="B1529" s="527" t="s">
        <v>1849</v>
      </c>
      <c r="C1529" s="527" t="s">
        <v>1832</v>
      </c>
      <c r="D1529" s="527" t="s">
        <v>1961</v>
      </c>
      <c r="E1529" s="527" t="s">
        <v>1962</v>
      </c>
      <c r="F1529" s="531">
        <v>3</v>
      </c>
      <c r="G1529" s="531">
        <v>585</v>
      </c>
      <c r="H1529" s="531">
        <v>0.73492462311557794</v>
      </c>
      <c r="I1529" s="531">
        <v>195</v>
      </c>
      <c r="J1529" s="531">
        <v>4</v>
      </c>
      <c r="K1529" s="531">
        <v>796</v>
      </c>
      <c r="L1529" s="531">
        <v>1</v>
      </c>
      <c r="M1529" s="531">
        <v>199</v>
      </c>
      <c r="N1529" s="531">
        <v>10</v>
      </c>
      <c r="O1529" s="531">
        <v>1990</v>
      </c>
      <c r="P1529" s="545">
        <v>2.5</v>
      </c>
      <c r="Q1529" s="532">
        <v>199</v>
      </c>
    </row>
    <row r="1530" spans="1:17" ht="14.4" customHeight="1" x14ac:dyDescent="0.3">
      <c r="A1530" s="526" t="s">
        <v>2415</v>
      </c>
      <c r="B1530" s="527" t="s">
        <v>1849</v>
      </c>
      <c r="C1530" s="527" t="s">
        <v>1832</v>
      </c>
      <c r="D1530" s="527" t="s">
        <v>1963</v>
      </c>
      <c r="E1530" s="527" t="s">
        <v>1964</v>
      </c>
      <c r="F1530" s="531"/>
      <c r="G1530" s="531"/>
      <c r="H1530" s="531"/>
      <c r="I1530" s="531"/>
      <c r="J1530" s="531">
        <v>7</v>
      </c>
      <c r="K1530" s="531">
        <v>1428</v>
      </c>
      <c r="L1530" s="531">
        <v>1</v>
      </c>
      <c r="M1530" s="531">
        <v>204</v>
      </c>
      <c r="N1530" s="531"/>
      <c r="O1530" s="531"/>
      <c r="P1530" s="545"/>
      <c r="Q1530" s="532"/>
    </row>
    <row r="1531" spans="1:17" ht="14.4" customHeight="1" x14ac:dyDescent="0.3">
      <c r="A1531" s="526" t="s">
        <v>2415</v>
      </c>
      <c r="B1531" s="527" t="s">
        <v>1849</v>
      </c>
      <c r="C1531" s="527" t="s">
        <v>1832</v>
      </c>
      <c r="D1531" s="527" t="s">
        <v>1969</v>
      </c>
      <c r="E1531" s="527" t="s">
        <v>1970</v>
      </c>
      <c r="F1531" s="531">
        <v>2</v>
      </c>
      <c r="G1531" s="531">
        <v>318</v>
      </c>
      <c r="H1531" s="531">
        <v>1.9509202453987731</v>
      </c>
      <c r="I1531" s="531">
        <v>159</v>
      </c>
      <c r="J1531" s="531">
        <v>1</v>
      </c>
      <c r="K1531" s="531">
        <v>163</v>
      </c>
      <c r="L1531" s="531">
        <v>1</v>
      </c>
      <c r="M1531" s="531">
        <v>163</v>
      </c>
      <c r="N1531" s="531"/>
      <c r="O1531" s="531"/>
      <c r="P1531" s="545"/>
      <c r="Q1531" s="532"/>
    </row>
    <row r="1532" spans="1:17" ht="14.4" customHeight="1" x14ac:dyDescent="0.3">
      <c r="A1532" s="526" t="s">
        <v>2415</v>
      </c>
      <c r="B1532" s="527" t="s">
        <v>1849</v>
      </c>
      <c r="C1532" s="527" t="s">
        <v>1832</v>
      </c>
      <c r="D1532" s="527" t="s">
        <v>1973</v>
      </c>
      <c r="E1532" s="527" t="s">
        <v>1974</v>
      </c>
      <c r="F1532" s="531">
        <v>8</v>
      </c>
      <c r="G1532" s="531">
        <v>16984</v>
      </c>
      <c r="H1532" s="531">
        <v>1.3141442277932529</v>
      </c>
      <c r="I1532" s="531">
        <v>2123</v>
      </c>
      <c r="J1532" s="531">
        <v>6</v>
      </c>
      <c r="K1532" s="531">
        <v>12924</v>
      </c>
      <c r="L1532" s="531">
        <v>1</v>
      </c>
      <c r="M1532" s="531">
        <v>2154</v>
      </c>
      <c r="N1532" s="531">
        <v>10</v>
      </c>
      <c r="O1532" s="531">
        <v>21550</v>
      </c>
      <c r="P1532" s="545">
        <v>1.667440420922315</v>
      </c>
      <c r="Q1532" s="532">
        <v>2155</v>
      </c>
    </row>
    <row r="1533" spans="1:17" ht="14.4" customHeight="1" x14ac:dyDescent="0.3">
      <c r="A1533" s="526" t="s">
        <v>2415</v>
      </c>
      <c r="B1533" s="527" t="s">
        <v>1849</v>
      </c>
      <c r="C1533" s="527" t="s">
        <v>1832</v>
      </c>
      <c r="D1533" s="527" t="s">
        <v>2141</v>
      </c>
      <c r="E1533" s="527" t="s">
        <v>2130</v>
      </c>
      <c r="F1533" s="531"/>
      <c r="G1533" s="531"/>
      <c r="H1533" s="531"/>
      <c r="I1533" s="531"/>
      <c r="J1533" s="531">
        <v>2</v>
      </c>
      <c r="K1533" s="531">
        <v>3776</v>
      </c>
      <c r="L1533" s="531">
        <v>1</v>
      </c>
      <c r="M1533" s="531">
        <v>1888</v>
      </c>
      <c r="N1533" s="531"/>
      <c r="O1533" s="531"/>
      <c r="P1533" s="545"/>
      <c r="Q1533" s="532"/>
    </row>
    <row r="1534" spans="1:17" ht="14.4" customHeight="1" x14ac:dyDescent="0.3">
      <c r="A1534" s="526" t="s">
        <v>2415</v>
      </c>
      <c r="B1534" s="527" t="s">
        <v>1849</v>
      </c>
      <c r="C1534" s="527" t="s">
        <v>1832</v>
      </c>
      <c r="D1534" s="527" t="s">
        <v>1975</v>
      </c>
      <c r="E1534" s="527" t="s">
        <v>1976</v>
      </c>
      <c r="F1534" s="531">
        <v>1</v>
      </c>
      <c r="G1534" s="531">
        <v>159</v>
      </c>
      <c r="H1534" s="531"/>
      <c r="I1534" s="531">
        <v>159</v>
      </c>
      <c r="J1534" s="531"/>
      <c r="K1534" s="531"/>
      <c r="L1534" s="531"/>
      <c r="M1534" s="531"/>
      <c r="N1534" s="531"/>
      <c r="O1534" s="531"/>
      <c r="P1534" s="545"/>
      <c r="Q1534" s="532"/>
    </row>
    <row r="1535" spans="1:17" ht="14.4" customHeight="1" x14ac:dyDescent="0.3">
      <c r="A1535" s="526" t="s">
        <v>2415</v>
      </c>
      <c r="B1535" s="527" t="s">
        <v>1849</v>
      </c>
      <c r="C1535" s="527" t="s">
        <v>1832</v>
      </c>
      <c r="D1535" s="527" t="s">
        <v>1981</v>
      </c>
      <c r="E1535" s="527" t="s">
        <v>1982</v>
      </c>
      <c r="F1535" s="531"/>
      <c r="G1535" s="531"/>
      <c r="H1535" s="531"/>
      <c r="I1535" s="531"/>
      <c r="J1535" s="531">
        <v>1</v>
      </c>
      <c r="K1535" s="531">
        <v>8459</v>
      </c>
      <c r="L1535" s="531">
        <v>1</v>
      </c>
      <c r="M1535" s="531">
        <v>8459</v>
      </c>
      <c r="N1535" s="531">
        <v>1</v>
      </c>
      <c r="O1535" s="531">
        <v>8460</v>
      </c>
      <c r="P1535" s="545">
        <v>1.0001182172833669</v>
      </c>
      <c r="Q1535" s="532">
        <v>8460</v>
      </c>
    </row>
    <row r="1536" spans="1:17" ht="14.4" customHeight="1" x14ac:dyDescent="0.3">
      <c r="A1536" s="526" t="s">
        <v>2416</v>
      </c>
      <c r="B1536" s="527" t="s">
        <v>1849</v>
      </c>
      <c r="C1536" s="527" t="s">
        <v>1850</v>
      </c>
      <c r="D1536" s="527" t="s">
        <v>1851</v>
      </c>
      <c r="E1536" s="527" t="s">
        <v>582</v>
      </c>
      <c r="F1536" s="531"/>
      <c r="G1536" s="531"/>
      <c r="H1536" s="531"/>
      <c r="I1536" s="531"/>
      <c r="J1536" s="531"/>
      <c r="K1536" s="531"/>
      <c r="L1536" s="531"/>
      <c r="M1536" s="531"/>
      <c r="N1536" s="531">
        <v>1</v>
      </c>
      <c r="O1536" s="531">
        <v>855.64</v>
      </c>
      <c r="P1536" s="545"/>
      <c r="Q1536" s="532">
        <v>855.64</v>
      </c>
    </row>
    <row r="1537" spans="1:17" ht="14.4" customHeight="1" x14ac:dyDescent="0.3">
      <c r="A1537" s="526" t="s">
        <v>2416</v>
      </c>
      <c r="B1537" s="527" t="s">
        <v>1849</v>
      </c>
      <c r="C1537" s="527" t="s">
        <v>1850</v>
      </c>
      <c r="D1537" s="527" t="s">
        <v>1855</v>
      </c>
      <c r="E1537" s="527" t="s">
        <v>576</v>
      </c>
      <c r="F1537" s="531">
        <v>7.8</v>
      </c>
      <c r="G1537" s="531">
        <v>7420.42</v>
      </c>
      <c r="H1537" s="531">
        <v>1.552268966628106</v>
      </c>
      <c r="I1537" s="531">
        <v>951.33589743589744</v>
      </c>
      <c r="J1537" s="531">
        <v>4.8</v>
      </c>
      <c r="K1537" s="531">
        <v>4780.3700000000008</v>
      </c>
      <c r="L1537" s="531">
        <v>1</v>
      </c>
      <c r="M1537" s="531">
        <v>995.91041666666683</v>
      </c>
      <c r="N1537" s="531">
        <v>10.199999999999999</v>
      </c>
      <c r="O1537" s="531">
        <v>10249.219999999999</v>
      </c>
      <c r="P1537" s="545">
        <v>2.1440223246317749</v>
      </c>
      <c r="Q1537" s="532">
        <v>1004.8254901960785</v>
      </c>
    </row>
    <row r="1538" spans="1:17" ht="14.4" customHeight="1" x14ac:dyDescent="0.3">
      <c r="A1538" s="526" t="s">
        <v>2416</v>
      </c>
      <c r="B1538" s="527" t="s">
        <v>1849</v>
      </c>
      <c r="C1538" s="527" t="s">
        <v>1850</v>
      </c>
      <c r="D1538" s="527" t="s">
        <v>1856</v>
      </c>
      <c r="E1538" s="527" t="s">
        <v>610</v>
      </c>
      <c r="F1538" s="531">
        <v>0.51</v>
      </c>
      <c r="G1538" s="531">
        <v>5042.83</v>
      </c>
      <c r="H1538" s="531">
        <v>1.4571452513320773</v>
      </c>
      <c r="I1538" s="531">
        <v>9887.9019607843129</v>
      </c>
      <c r="J1538" s="531">
        <v>0.35000000000000003</v>
      </c>
      <c r="K1538" s="531">
        <v>3460.76</v>
      </c>
      <c r="L1538" s="531">
        <v>1</v>
      </c>
      <c r="M1538" s="531">
        <v>9887.8857142857141</v>
      </c>
      <c r="N1538" s="531">
        <v>0.58000000000000007</v>
      </c>
      <c r="O1538" s="531">
        <v>5734.9599999999991</v>
      </c>
      <c r="P1538" s="545">
        <v>1.6571388943469061</v>
      </c>
      <c r="Q1538" s="532">
        <v>9887.8620689655145</v>
      </c>
    </row>
    <row r="1539" spans="1:17" ht="14.4" customHeight="1" x14ac:dyDescent="0.3">
      <c r="A1539" s="526" t="s">
        <v>2416</v>
      </c>
      <c r="B1539" s="527" t="s">
        <v>1849</v>
      </c>
      <c r="C1539" s="527" t="s">
        <v>1850</v>
      </c>
      <c r="D1539" s="527" t="s">
        <v>1860</v>
      </c>
      <c r="E1539" s="527" t="s">
        <v>571</v>
      </c>
      <c r="F1539" s="531"/>
      <c r="G1539" s="531"/>
      <c r="H1539" s="531"/>
      <c r="I1539" s="531"/>
      <c r="J1539" s="531">
        <v>1</v>
      </c>
      <c r="K1539" s="531">
        <v>932.82</v>
      </c>
      <c r="L1539" s="531">
        <v>1</v>
      </c>
      <c r="M1539" s="531">
        <v>932.82</v>
      </c>
      <c r="N1539" s="531"/>
      <c r="O1539" s="531"/>
      <c r="P1539" s="545"/>
      <c r="Q1539" s="532"/>
    </row>
    <row r="1540" spans="1:17" ht="14.4" customHeight="1" x14ac:dyDescent="0.3">
      <c r="A1540" s="526" t="s">
        <v>2416</v>
      </c>
      <c r="B1540" s="527" t="s">
        <v>1849</v>
      </c>
      <c r="C1540" s="527" t="s">
        <v>1850</v>
      </c>
      <c r="D1540" s="527" t="s">
        <v>1863</v>
      </c>
      <c r="E1540" s="527" t="s">
        <v>584</v>
      </c>
      <c r="F1540" s="531">
        <v>0.60000000000000009</v>
      </c>
      <c r="G1540" s="531">
        <v>5312.4</v>
      </c>
      <c r="H1540" s="531">
        <v>0.68965159119410313</v>
      </c>
      <c r="I1540" s="531">
        <v>8853.9999999999982</v>
      </c>
      <c r="J1540" s="531">
        <v>0.87000000000000011</v>
      </c>
      <c r="K1540" s="531">
        <v>7703.0199999999995</v>
      </c>
      <c r="L1540" s="531">
        <v>1</v>
      </c>
      <c r="M1540" s="531">
        <v>8854.0459770114921</v>
      </c>
      <c r="N1540" s="531">
        <v>0.08</v>
      </c>
      <c r="O1540" s="531">
        <v>727.61</v>
      </c>
      <c r="P1540" s="545">
        <v>9.4457758126033686E-2</v>
      </c>
      <c r="Q1540" s="532">
        <v>9095.125</v>
      </c>
    </row>
    <row r="1541" spans="1:17" ht="14.4" customHeight="1" x14ac:dyDescent="0.3">
      <c r="A1541" s="526" t="s">
        <v>2416</v>
      </c>
      <c r="B1541" s="527" t="s">
        <v>1849</v>
      </c>
      <c r="C1541" s="527" t="s">
        <v>1850</v>
      </c>
      <c r="D1541" s="527" t="s">
        <v>1865</v>
      </c>
      <c r="E1541" s="527" t="s">
        <v>584</v>
      </c>
      <c r="F1541" s="531">
        <v>8.2000000000000011</v>
      </c>
      <c r="G1541" s="531">
        <v>14520.559999999998</v>
      </c>
      <c r="H1541" s="531">
        <v>0.94797687861271651</v>
      </c>
      <c r="I1541" s="531">
        <v>1770.7999999999995</v>
      </c>
      <c r="J1541" s="531">
        <v>8.6499999999999986</v>
      </c>
      <c r="K1541" s="531">
        <v>15317.420000000002</v>
      </c>
      <c r="L1541" s="531">
        <v>1</v>
      </c>
      <c r="M1541" s="531">
        <v>1770.8000000000004</v>
      </c>
      <c r="N1541" s="531">
        <v>8.3499999999999979</v>
      </c>
      <c r="O1541" s="531">
        <v>15189.020000000002</v>
      </c>
      <c r="P1541" s="545">
        <v>0.99161738726234572</v>
      </c>
      <c r="Q1541" s="532">
        <v>1819.0443113772462</v>
      </c>
    </row>
    <row r="1542" spans="1:17" ht="14.4" customHeight="1" x14ac:dyDescent="0.3">
      <c r="A1542" s="526" t="s">
        <v>2416</v>
      </c>
      <c r="B1542" s="527" t="s">
        <v>1849</v>
      </c>
      <c r="C1542" s="527" t="s">
        <v>1850</v>
      </c>
      <c r="D1542" s="527" t="s">
        <v>1868</v>
      </c>
      <c r="E1542" s="527" t="s">
        <v>584</v>
      </c>
      <c r="F1542" s="531">
        <v>0.30000000000000004</v>
      </c>
      <c r="G1542" s="531">
        <v>10341.48</v>
      </c>
      <c r="H1542" s="531">
        <v>0.83428568662615221</v>
      </c>
      <c r="I1542" s="531">
        <v>34471.599999999991</v>
      </c>
      <c r="J1542" s="531">
        <v>0.36000000000000004</v>
      </c>
      <c r="K1542" s="531">
        <v>12395.61</v>
      </c>
      <c r="L1542" s="531">
        <v>1</v>
      </c>
      <c r="M1542" s="531">
        <v>34432.25</v>
      </c>
      <c r="N1542" s="531">
        <v>0.33000000000000007</v>
      </c>
      <c r="O1542" s="531">
        <v>11459.870000000003</v>
      </c>
      <c r="P1542" s="545">
        <v>0.92451037101038203</v>
      </c>
      <c r="Q1542" s="532">
        <v>34726.878787878792</v>
      </c>
    </row>
    <row r="1543" spans="1:17" ht="14.4" customHeight="1" x14ac:dyDescent="0.3">
      <c r="A1543" s="526" t="s">
        <v>2416</v>
      </c>
      <c r="B1543" s="527" t="s">
        <v>1849</v>
      </c>
      <c r="C1543" s="527" t="s">
        <v>1825</v>
      </c>
      <c r="D1543" s="527" t="s">
        <v>2032</v>
      </c>
      <c r="E1543" s="527" t="s">
        <v>2033</v>
      </c>
      <c r="F1543" s="531">
        <v>2</v>
      </c>
      <c r="G1543" s="531">
        <v>1944.64</v>
      </c>
      <c r="H1543" s="531">
        <v>2</v>
      </c>
      <c r="I1543" s="531">
        <v>972.32</v>
      </c>
      <c r="J1543" s="531">
        <v>1</v>
      </c>
      <c r="K1543" s="531">
        <v>972.32</v>
      </c>
      <c r="L1543" s="531">
        <v>1</v>
      </c>
      <c r="M1543" s="531">
        <v>972.32</v>
      </c>
      <c r="N1543" s="531"/>
      <c r="O1543" s="531"/>
      <c r="P1543" s="545"/>
      <c r="Q1543" s="532"/>
    </row>
    <row r="1544" spans="1:17" ht="14.4" customHeight="1" x14ac:dyDescent="0.3">
      <c r="A1544" s="526" t="s">
        <v>2416</v>
      </c>
      <c r="B1544" s="527" t="s">
        <v>1849</v>
      </c>
      <c r="C1544" s="527" t="s">
        <v>1825</v>
      </c>
      <c r="D1544" s="527" t="s">
        <v>2035</v>
      </c>
      <c r="E1544" s="527" t="s">
        <v>2033</v>
      </c>
      <c r="F1544" s="531"/>
      <c r="G1544" s="531"/>
      <c r="H1544" s="531"/>
      <c r="I1544" s="531"/>
      <c r="J1544" s="531"/>
      <c r="K1544" s="531"/>
      <c r="L1544" s="531"/>
      <c r="M1544" s="531"/>
      <c r="N1544" s="531">
        <v>1</v>
      </c>
      <c r="O1544" s="531">
        <v>1707.31</v>
      </c>
      <c r="P1544" s="545"/>
      <c r="Q1544" s="532">
        <v>1707.31</v>
      </c>
    </row>
    <row r="1545" spans="1:17" ht="14.4" customHeight="1" x14ac:dyDescent="0.3">
      <c r="A1545" s="526" t="s">
        <v>2416</v>
      </c>
      <c r="B1545" s="527" t="s">
        <v>1849</v>
      </c>
      <c r="C1545" s="527" t="s">
        <v>1825</v>
      </c>
      <c r="D1545" s="527" t="s">
        <v>2037</v>
      </c>
      <c r="E1545" s="527" t="s">
        <v>2038</v>
      </c>
      <c r="F1545" s="531">
        <v>2</v>
      </c>
      <c r="G1545" s="531">
        <v>2055.52</v>
      </c>
      <c r="H1545" s="531"/>
      <c r="I1545" s="531">
        <v>1027.76</v>
      </c>
      <c r="J1545" s="531"/>
      <c r="K1545" s="531"/>
      <c r="L1545" s="531"/>
      <c r="M1545" s="531"/>
      <c r="N1545" s="531">
        <v>2</v>
      </c>
      <c r="O1545" s="531">
        <v>2055.52</v>
      </c>
      <c r="P1545" s="545"/>
      <c r="Q1545" s="532">
        <v>1027.76</v>
      </c>
    </row>
    <row r="1546" spans="1:17" ht="14.4" customHeight="1" x14ac:dyDescent="0.3">
      <c r="A1546" s="526" t="s">
        <v>2416</v>
      </c>
      <c r="B1546" s="527" t="s">
        <v>1849</v>
      </c>
      <c r="C1546" s="527" t="s">
        <v>1825</v>
      </c>
      <c r="D1546" s="527" t="s">
        <v>2376</v>
      </c>
      <c r="E1546" s="527" t="s">
        <v>2377</v>
      </c>
      <c r="F1546" s="531"/>
      <c r="G1546" s="531"/>
      <c r="H1546" s="531"/>
      <c r="I1546" s="531"/>
      <c r="J1546" s="531"/>
      <c r="K1546" s="531"/>
      <c r="L1546" s="531"/>
      <c r="M1546" s="531"/>
      <c r="N1546" s="531">
        <v>1</v>
      </c>
      <c r="O1546" s="531">
        <v>166546.75</v>
      </c>
      <c r="P1546" s="545"/>
      <c r="Q1546" s="532">
        <v>166546.75</v>
      </c>
    </row>
    <row r="1547" spans="1:17" ht="14.4" customHeight="1" x14ac:dyDescent="0.3">
      <c r="A1547" s="526" t="s">
        <v>2416</v>
      </c>
      <c r="B1547" s="527" t="s">
        <v>1849</v>
      </c>
      <c r="C1547" s="527" t="s">
        <v>1825</v>
      </c>
      <c r="D1547" s="527" t="s">
        <v>2054</v>
      </c>
      <c r="E1547" s="527" t="s">
        <v>2055</v>
      </c>
      <c r="F1547" s="531">
        <v>2</v>
      </c>
      <c r="G1547" s="531">
        <v>2005.6</v>
      </c>
      <c r="H1547" s="531"/>
      <c r="I1547" s="531">
        <v>1002.8</v>
      </c>
      <c r="J1547" s="531"/>
      <c r="K1547" s="531"/>
      <c r="L1547" s="531"/>
      <c r="M1547" s="531"/>
      <c r="N1547" s="531"/>
      <c r="O1547" s="531"/>
      <c r="P1547" s="545"/>
      <c r="Q1547" s="532"/>
    </row>
    <row r="1548" spans="1:17" ht="14.4" customHeight="1" x14ac:dyDescent="0.3">
      <c r="A1548" s="526" t="s">
        <v>2416</v>
      </c>
      <c r="B1548" s="527" t="s">
        <v>1849</v>
      </c>
      <c r="C1548" s="527" t="s">
        <v>1825</v>
      </c>
      <c r="D1548" s="527" t="s">
        <v>2189</v>
      </c>
      <c r="E1548" s="527" t="s">
        <v>2190</v>
      </c>
      <c r="F1548" s="531"/>
      <c r="G1548" s="531"/>
      <c r="H1548" s="531"/>
      <c r="I1548" s="531"/>
      <c r="J1548" s="531">
        <v>1</v>
      </c>
      <c r="K1548" s="531">
        <v>5259.23</v>
      </c>
      <c r="L1548" s="531">
        <v>1</v>
      </c>
      <c r="M1548" s="531">
        <v>5259.23</v>
      </c>
      <c r="N1548" s="531"/>
      <c r="O1548" s="531"/>
      <c r="P1548" s="545"/>
      <c r="Q1548" s="532"/>
    </row>
    <row r="1549" spans="1:17" ht="14.4" customHeight="1" x14ac:dyDescent="0.3">
      <c r="A1549" s="526" t="s">
        <v>2416</v>
      </c>
      <c r="B1549" s="527" t="s">
        <v>1849</v>
      </c>
      <c r="C1549" s="527" t="s">
        <v>1825</v>
      </c>
      <c r="D1549" s="527" t="s">
        <v>2064</v>
      </c>
      <c r="E1549" s="527" t="s">
        <v>2065</v>
      </c>
      <c r="F1549" s="531">
        <v>2</v>
      </c>
      <c r="G1549" s="531">
        <v>2994.88</v>
      </c>
      <c r="H1549" s="531"/>
      <c r="I1549" s="531">
        <v>1497.44</v>
      </c>
      <c r="J1549" s="531"/>
      <c r="K1549" s="531"/>
      <c r="L1549" s="531"/>
      <c r="M1549" s="531"/>
      <c r="N1549" s="531"/>
      <c r="O1549" s="531"/>
      <c r="P1549" s="545"/>
      <c r="Q1549" s="532"/>
    </row>
    <row r="1550" spans="1:17" ht="14.4" customHeight="1" x14ac:dyDescent="0.3">
      <c r="A1550" s="526" t="s">
        <v>2416</v>
      </c>
      <c r="B1550" s="527" t="s">
        <v>1849</v>
      </c>
      <c r="C1550" s="527" t="s">
        <v>1825</v>
      </c>
      <c r="D1550" s="527" t="s">
        <v>2070</v>
      </c>
      <c r="E1550" s="527" t="s">
        <v>2071</v>
      </c>
      <c r="F1550" s="531"/>
      <c r="G1550" s="531"/>
      <c r="H1550" s="531"/>
      <c r="I1550" s="531"/>
      <c r="J1550" s="531"/>
      <c r="K1550" s="531"/>
      <c r="L1550" s="531"/>
      <c r="M1550" s="531"/>
      <c r="N1550" s="531">
        <v>2</v>
      </c>
      <c r="O1550" s="531">
        <v>1662.32</v>
      </c>
      <c r="P1550" s="545"/>
      <c r="Q1550" s="532">
        <v>831.16</v>
      </c>
    </row>
    <row r="1551" spans="1:17" ht="14.4" customHeight="1" x14ac:dyDescent="0.3">
      <c r="A1551" s="526" t="s">
        <v>2416</v>
      </c>
      <c r="B1551" s="527" t="s">
        <v>1849</v>
      </c>
      <c r="C1551" s="527" t="s">
        <v>1825</v>
      </c>
      <c r="D1551" s="527" t="s">
        <v>2072</v>
      </c>
      <c r="E1551" s="527" t="s">
        <v>2071</v>
      </c>
      <c r="F1551" s="531"/>
      <c r="G1551" s="531"/>
      <c r="H1551" s="531"/>
      <c r="I1551" s="531"/>
      <c r="J1551" s="531">
        <v>1</v>
      </c>
      <c r="K1551" s="531">
        <v>888.06</v>
      </c>
      <c r="L1551" s="531">
        <v>1</v>
      </c>
      <c r="M1551" s="531">
        <v>888.06</v>
      </c>
      <c r="N1551" s="531"/>
      <c r="O1551" s="531"/>
      <c r="P1551" s="545"/>
      <c r="Q1551" s="532"/>
    </row>
    <row r="1552" spans="1:17" ht="14.4" customHeight="1" x14ac:dyDescent="0.3">
      <c r="A1552" s="526" t="s">
        <v>2416</v>
      </c>
      <c r="B1552" s="527" t="s">
        <v>1849</v>
      </c>
      <c r="C1552" s="527" t="s">
        <v>1825</v>
      </c>
      <c r="D1552" s="527" t="s">
        <v>2077</v>
      </c>
      <c r="E1552" s="527" t="s">
        <v>2078</v>
      </c>
      <c r="F1552" s="531"/>
      <c r="G1552" s="531"/>
      <c r="H1552" s="531"/>
      <c r="I1552" s="531"/>
      <c r="J1552" s="531"/>
      <c r="K1552" s="531"/>
      <c r="L1552" s="531"/>
      <c r="M1552" s="531"/>
      <c r="N1552" s="531">
        <v>1</v>
      </c>
      <c r="O1552" s="531">
        <v>1312.14</v>
      </c>
      <c r="P1552" s="545"/>
      <c r="Q1552" s="532">
        <v>1312.14</v>
      </c>
    </row>
    <row r="1553" spans="1:17" ht="14.4" customHeight="1" x14ac:dyDescent="0.3">
      <c r="A1553" s="526" t="s">
        <v>2416</v>
      </c>
      <c r="B1553" s="527" t="s">
        <v>1849</v>
      </c>
      <c r="C1553" s="527" t="s">
        <v>1825</v>
      </c>
      <c r="D1553" s="527" t="s">
        <v>2222</v>
      </c>
      <c r="E1553" s="527" t="s">
        <v>2223</v>
      </c>
      <c r="F1553" s="531">
        <v>6</v>
      </c>
      <c r="G1553" s="531">
        <v>21867.48</v>
      </c>
      <c r="H1553" s="531">
        <v>6</v>
      </c>
      <c r="I1553" s="531">
        <v>3644.58</v>
      </c>
      <c r="J1553" s="531">
        <v>1</v>
      </c>
      <c r="K1553" s="531">
        <v>3644.58</v>
      </c>
      <c r="L1553" s="531">
        <v>1</v>
      </c>
      <c r="M1553" s="531">
        <v>3644.58</v>
      </c>
      <c r="N1553" s="531"/>
      <c r="O1553" s="531"/>
      <c r="P1553" s="545"/>
      <c r="Q1553" s="532"/>
    </row>
    <row r="1554" spans="1:17" ht="14.4" customHeight="1" x14ac:dyDescent="0.3">
      <c r="A1554" s="526" t="s">
        <v>2416</v>
      </c>
      <c r="B1554" s="527" t="s">
        <v>1849</v>
      </c>
      <c r="C1554" s="527" t="s">
        <v>1825</v>
      </c>
      <c r="D1554" s="527" t="s">
        <v>2081</v>
      </c>
      <c r="E1554" s="527" t="s">
        <v>2082</v>
      </c>
      <c r="F1554" s="531"/>
      <c r="G1554" s="531"/>
      <c r="H1554" s="531"/>
      <c r="I1554" s="531"/>
      <c r="J1554" s="531">
        <v>1</v>
      </c>
      <c r="K1554" s="531">
        <v>359.1</v>
      </c>
      <c r="L1554" s="531">
        <v>1</v>
      </c>
      <c r="M1554" s="531">
        <v>359.1</v>
      </c>
      <c r="N1554" s="531"/>
      <c r="O1554" s="531"/>
      <c r="P1554" s="545"/>
      <c r="Q1554" s="532"/>
    </row>
    <row r="1555" spans="1:17" ht="14.4" customHeight="1" x14ac:dyDescent="0.3">
      <c r="A1555" s="526" t="s">
        <v>2416</v>
      </c>
      <c r="B1555" s="527" t="s">
        <v>1849</v>
      </c>
      <c r="C1555" s="527" t="s">
        <v>1825</v>
      </c>
      <c r="D1555" s="527" t="s">
        <v>2083</v>
      </c>
      <c r="E1555" s="527" t="s">
        <v>2084</v>
      </c>
      <c r="F1555" s="531"/>
      <c r="G1555" s="531"/>
      <c r="H1555" s="531"/>
      <c r="I1555" s="531"/>
      <c r="J1555" s="531">
        <v>1</v>
      </c>
      <c r="K1555" s="531">
        <v>16831.689999999999</v>
      </c>
      <c r="L1555" s="531">
        <v>1</v>
      </c>
      <c r="M1555" s="531">
        <v>16831.689999999999</v>
      </c>
      <c r="N1555" s="531"/>
      <c r="O1555" s="531"/>
      <c r="P1555" s="545"/>
      <c r="Q1555" s="532"/>
    </row>
    <row r="1556" spans="1:17" ht="14.4" customHeight="1" x14ac:dyDescent="0.3">
      <c r="A1556" s="526" t="s">
        <v>2416</v>
      </c>
      <c r="B1556" s="527" t="s">
        <v>1849</v>
      </c>
      <c r="C1556" s="527" t="s">
        <v>1825</v>
      </c>
      <c r="D1556" s="527" t="s">
        <v>2085</v>
      </c>
      <c r="E1556" s="527" t="s">
        <v>2086</v>
      </c>
      <c r="F1556" s="531"/>
      <c r="G1556" s="531"/>
      <c r="H1556" s="531"/>
      <c r="I1556" s="531"/>
      <c r="J1556" s="531">
        <v>1</v>
      </c>
      <c r="K1556" s="531">
        <v>6587.13</v>
      </c>
      <c r="L1556" s="531">
        <v>1</v>
      </c>
      <c r="M1556" s="531">
        <v>6587.13</v>
      </c>
      <c r="N1556" s="531">
        <v>1</v>
      </c>
      <c r="O1556" s="531">
        <v>6587.13</v>
      </c>
      <c r="P1556" s="545">
        <v>1</v>
      </c>
      <c r="Q1556" s="532">
        <v>6587.13</v>
      </c>
    </row>
    <row r="1557" spans="1:17" ht="14.4" customHeight="1" x14ac:dyDescent="0.3">
      <c r="A1557" s="526" t="s">
        <v>2416</v>
      </c>
      <c r="B1557" s="527" t="s">
        <v>1849</v>
      </c>
      <c r="C1557" s="527" t="s">
        <v>1825</v>
      </c>
      <c r="D1557" s="527" t="s">
        <v>2228</v>
      </c>
      <c r="E1557" s="527" t="s">
        <v>2229</v>
      </c>
      <c r="F1557" s="531"/>
      <c r="G1557" s="531"/>
      <c r="H1557" s="531"/>
      <c r="I1557" s="531"/>
      <c r="J1557" s="531">
        <v>1</v>
      </c>
      <c r="K1557" s="531">
        <v>3178.63</v>
      </c>
      <c r="L1557" s="531">
        <v>1</v>
      </c>
      <c r="M1557" s="531">
        <v>3178.63</v>
      </c>
      <c r="N1557" s="531"/>
      <c r="O1557" s="531"/>
      <c r="P1557" s="545"/>
      <c r="Q1557" s="532"/>
    </row>
    <row r="1558" spans="1:17" ht="14.4" customHeight="1" x14ac:dyDescent="0.3">
      <c r="A1558" s="526" t="s">
        <v>2416</v>
      </c>
      <c r="B1558" s="527" t="s">
        <v>1849</v>
      </c>
      <c r="C1558" s="527" t="s">
        <v>1832</v>
      </c>
      <c r="D1558" s="527" t="s">
        <v>1889</v>
      </c>
      <c r="E1558" s="527" t="s">
        <v>1890</v>
      </c>
      <c r="F1558" s="531"/>
      <c r="G1558" s="531"/>
      <c r="H1558" s="531"/>
      <c r="I1558" s="531"/>
      <c r="J1558" s="531">
        <v>3</v>
      </c>
      <c r="K1558" s="531">
        <v>111</v>
      </c>
      <c r="L1558" s="531">
        <v>1</v>
      </c>
      <c r="M1558" s="531">
        <v>37</v>
      </c>
      <c r="N1558" s="531">
        <v>3</v>
      </c>
      <c r="O1558" s="531">
        <v>111</v>
      </c>
      <c r="P1558" s="545">
        <v>1</v>
      </c>
      <c r="Q1558" s="532">
        <v>37</v>
      </c>
    </row>
    <row r="1559" spans="1:17" ht="14.4" customHeight="1" x14ac:dyDescent="0.3">
      <c r="A1559" s="526" t="s">
        <v>2416</v>
      </c>
      <c r="B1559" s="527" t="s">
        <v>1849</v>
      </c>
      <c r="C1559" s="527" t="s">
        <v>1832</v>
      </c>
      <c r="D1559" s="527" t="s">
        <v>1891</v>
      </c>
      <c r="E1559" s="527" t="s">
        <v>1892</v>
      </c>
      <c r="F1559" s="531">
        <v>8</v>
      </c>
      <c r="G1559" s="531">
        <v>1656</v>
      </c>
      <c r="H1559" s="531">
        <v>1.1106639839034205</v>
      </c>
      <c r="I1559" s="531">
        <v>207</v>
      </c>
      <c r="J1559" s="531">
        <v>7</v>
      </c>
      <c r="K1559" s="531">
        <v>1491</v>
      </c>
      <c r="L1559" s="531">
        <v>1</v>
      </c>
      <c r="M1559" s="531">
        <v>213</v>
      </c>
      <c r="N1559" s="531">
        <v>11</v>
      </c>
      <c r="O1559" s="531">
        <v>2343</v>
      </c>
      <c r="P1559" s="545">
        <v>1.5714285714285714</v>
      </c>
      <c r="Q1559" s="532">
        <v>213</v>
      </c>
    </row>
    <row r="1560" spans="1:17" ht="14.4" customHeight="1" x14ac:dyDescent="0.3">
      <c r="A1560" s="526" t="s">
        <v>2416</v>
      </c>
      <c r="B1560" s="527" t="s">
        <v>1849</v>
      </c>
      <c r="C1560" s="527" t="s">
        <v>1832</v>
      </c>
      <c r="D1560" s="527" t="s">
        <v>1893</v>
      </c>
      <c r="E1560" s="527" t="s">
        <v>1894</v>
      </c>
      <c r="F1560" s="531">
        <v>40</v>
      </c>
      <c r="G1560" s="531">
        <v>6040</v>
      </c>
      <c r="H1560" s="531">
        <v>1.1133640552995392</v>
      </c>
      <c r="I1560" s="531">
        <v>151</v>
      </c>
      <c r="J1560" s="531">
        <v>35</v>
      </c>
      <c r="K1560" s="531">
        <v>5425</v>
      </c>
      <c r="L1560" s="531">
        <v>1</v>
      </c>
      <c r="M1560" s="531">
        <v>155</v>
      </c>
      <c r="N1560" s="531">
        <v>35</v>
      </c>
      <c r="O1560" s="531">
        <v>5425</v>
      </c>
      <c r="P1560" s="545">
        <v>1</v>
      </c>
      <c r="Q1560" s="532">
        <v>155</v>
      </c>
    </row>
    <row r="1561" spans="1:17" ht="14.4" customHeight="1" x14ac:dyDescent="0.3">
      <c r="A1561" s="526" t="s">
        <v>2416</v>
      </c>
      <c r="B1561" s="527" t="s">
        <v>1849</v>
      </c>
      <c r="C1561" s="527" t="s">
        <v>1832</v>
      </c>
      <c r="D1561" s="527" t="s">
        <v>1895</v>
      </c>
      <c r="E1561" s="527" t="s">
        <v>1896</v>
      </c>
      <c r="F1561" s="531">
        <v>34</v>
      </c>
      <c r="G1561" s="531">
        <v>6222</v>
      </c>
      <c r="H1561" s="531">
        <v>0.85314685314685312</v>
      </c>
      <c r="I1561" s="531">
        <v>183</v>
      </c>
      <c r="J1561" s="531">
        <v>39</v>
      </c>
      <c r="K1561" s="531">
        <v>7293</v>
      </c>
      <c r="L1561" s="531">
        <v>1</v>
      </c>
      <c r="M1561" s="531">
        <v>187</v>
      </c>
      <c r="N1561" s="531">
        <v>21</v>
      </c>
      <c r="O1561" s="531">
        <v>3927</v>
      </c>
      <c r="P1561" s="545">
        <v>0.53846153846153844</v>
      </c>
      <c r="Q1561" s="532">
        <v>187</v>
      </c>
    </row>
    <row r="1562" spans="1:17" ht="14.4" customHeight="1" x14ac:dyDescent="0.3">
      <c r="A1562" s="526" t="s">
        <v>2416</v>
      </c>
      <c r="B1562" s="527" t="s">
        <v>1849</v>
      </c>
      <c r="C1562" s="527" t="s">
        <v>1832</v>
      </c>
      <c r="D1562" s="527" t="s">
        <v>1897</v>
      </c>
      <c r="E1562" s="527" t="s">
        <v>1898</v>
      </c>
      <c r="F1562" s="531">
        <v>314</v>
      </c>
      <c r="G1562" s="531">
        <v>39250</v>
      </c>
      <c r="H1562" s="531">
        <v>0.88624458092485547</v>
      </c>
      <c r="I1562" s="531">
        <v>125</v>
      </c>
      <c r="J1562" s="531">
        <v>346</v>
      </c>
      <c r="K1562" s="531">
        <v>44288</v>
      </c>
      <c r="L1562" s="531">
        <v>1</v>
      </c>
      <c r="M1562" s="531">
        <v>128</v>
      </c>
      <c r="N1562" s="531">
        <v>242</v>
      </c>
      <c r="O1562" s="531">
        <v>30976</v>
      </c>
      <c r="P1562" s="545">
        <v>0.69942196531791911</v>
      </c>
      <c r="Q1562" s="532">
        <v>128</v>
      </c>
    </row>
    <row r="1563" spans="1:17" ht="14.4" customHeight="1" x14ac:dyDescent="0.3">
      <c r="A1563" s="526" t="s">
        <v>2416</v>
      </c>
      <c r="B1563" s="527" t="s">
        <v>1849</v>
      </c>
      <c r="C1563" s="527" t="s">
        <v>1832</v>
      </c>
      <c r="D1563" s="527" t="s">
        <v>1899</v>
      </c>
      <c r="E1563" s="527" t="s">
        <v>1900</v>
      </c>
      <c r="F1563" s="531">
        <v>824</v>
      </c>
      <c r="G1563" s="531">
        <v>180456</v>
      </c>
      <c r="H1563" s="531">
        <v>0.99535022256052152</v>
      </c>
      <c r="I1563" s="531">
        <v>219</v>
      </c>
      <c r="J1563" s="531">
        <v>813</v>
      </c>
      <c r="K1563" s="531">
        <v>181299</v>
      </c>
      <c r="L1563" s="531">
        <v>1</v>
      </c>
      <c r="M1563" s="531">
        <v>223</v>
      </c>
      <c r="N1563" s="531">
        <v>767</v>
      </c>
      <c r="O1563" s="531">
        <v>171041</v>
      </c>
      <c r="P1563" s="545">
        <v>0.94341943419434193</v>
      </c>
      <c r="Q1563" s="532">
        <v>223</v>
      </c>
    </row>
    <row r="1564" spans="1:17" ht="14.4" customHeight="1" x14ac:dyDescent="0.3">
      <c r="A1564" s="526" t="s">
        <v>2416</v>
      </c>
      <c r="B1564" s="527" t="s">
        <v>1849</v>
      </c>
      <c r="C1564" s="527" t="s">
        <v>1832</v>
      </c>
      <c r="D1564" s="527" t="s">
        <v>1901</v>
      </c>
      <c r="E1564" s="527" t="s">
        <v>1902</v>
      </c>
      <c r="F1564" s="531">
        <v>25</v>
      </c>
      <c r="G1564" s="531">
        <v>5475</v>
      </c>
      <c r="H1564" s="531">
        <v>1.6367713004484306</v>
      </c>
      <c r="I1564" s="531">
        <v>219</v>
      </c>
      <c r="J1564" s="531">
        <v>15</v>
      </c>
      <c r="K1564" s="531">
        <v>3345</v>
      </c>
      <c r="L1564" s="531">
        <v>1</v>
      </c>
      <c r="M1564" s="531">
        <v>223</v>
      </c>
      <c r="N1564" s="531">
        <v>26</v>
      </c>
      <c r="O1564" s="531">
        <v>5798</v>
      </c>
      <c r="P1564" s="545">
        <v>1.7333333333333334</v>
      </c>
      <c r="Q1564" s="532">
        <v>223</v>
      </c>
    </row>
    <row r="1565" spans="1:17" ht="14.4" customHeight="1" x14ac:dyDescent="0.3">
      <c r="A1565" s="526" t="s">
        <v>2416</v>
      </c>
      <c r="B1565" s="527" t="s">
        <v>1849</v>
      </c>
      <c r="C1565" s="527" t="s">
        <v>1832</v>
      </c>
      <c r="D1565" s="527" t="s">
        <v>1903</v>
      </c>
      <c r="E1565" s="527" t="s">
        <v>1904</v>
      </c>
      <c r="F1565" s="531">
        <v>2</v>
      </c>
      <c r="G1565" s="531">
        <v>694</v>
      </c>
      <c r="H1565" s="531">
        <v>0.98300283286118983</v>
      </c>
      <c r="I1565" s="531">
        <v>347</v>
      </c>
      <c r="J1565" s="531">
        <v>2</v>
      </c>
      <c r="K1565" s="531">
        <v>706</v>
      </c>
      <c r="L1565" s="531">
        <v>1</v>
      </c>
      <c r="M1565" s="531">
        <v>353</v>
      </c>
      <c r="N1565" s="531">
        <v>1</v>
      </c>
      <c r="O1565" s="531">
        <v>353</v>
      </c>
      <c r="P1565" s="545">
        <v>0.5</v>
      </c>
      <c r="Q1565" s="532">
        <v>353</v>
      </c>
    </row>
    <row r="1566" spans="1:17" ht="14.4" customHeight="1" x14ac:dyDescent="0.3">
      <c r="A1566" s="526" t="s">
        <v>2416</v>
      </c>
      <c r="B1566" s="527" t="s">
        <v>1849</v>
      </c>
      <c r="C1566" s="527" t="s">
        <v>1832</v>
      </c>
      <c r="D1566" s="527" t="s">
        <v>1905</v>
      </c>
      <c r="E1566" s="527" t="s">
        <v>1906</v>
      </c>
      <c r="F1566" s="531">
        <v>1</v>
      </c>
      <c r="G1566" s="531">
        <v>221</v>
      </c>
      <c r="H1566" s="531">
        <v>0.98222222222222222</v>
      </c>
      <c r="I1566" s="531">
        <v>221</v>
      </c>
      <c r="J1566" s="531">
        <v>1</v>
      </c>
      <c r="K1566" s="531">
        <v>225</v>
      </c>
      <c r="L1566" s="531">
        <v>1</v>
      </c>
      <c r="M1566" s="531">
        <v>225</v>
      </c>
      <c r="N1566" s="531"/>
      <c r="O1566" s="531"/>
      <c r="P1566" s="545"/>
      <c r="Q1566" s="532"/>
    </row>
    <row r="1567" spans="1:17" ht="14.4" customHeight="1" x14ac:dyDescent="0.3">
      <c r="A1567" s="526" t="s">
        <v>2416</v>
      </c>
      <c r="B1567" s="527" t="s">
        <v>1849</v>
      </c>
      <c r="C1567" s="527" t="s">
        <v>1832</v>
      </c>
      <c r="D1567" s="527" t="s">
        <v>1919</v>
      </c>
      <c r="E1567" s="527" t="s">
        <v>1920</v>
      </c>
      <c r="F1567" s="531">
        <v>2</v>
      </c>
      <c r="G1567" s="531">
        <v>660</v>
      </c>
      <c r="H1567" s="531"/>
      <c r="I1567" s="531">
        <v>330</v>
      </c>
      <c r="J1567" s="531"/>
      <c r="K1567" s="531"/>
      <c r="L1567" s="531"/>
      <c r="M1567" s="531"/>
      <c r="N1567" s="531">
        <v>1</v>
      </c>
      <c r="O1567" s="531">
        <v>350</v>
      </c>
      <c r="P1567" s="545"/>
      <c r="Q1567" s="532">
        <v>350</v>
      </c>
    </row>
    <row r="1568" spans="1:17" ht="14.4" customHeight="1" x14ac:dyDescent="0.3">
      <c r="A1568" s="526" t="s">
        <v>2416</v>
      </c>
      <c r="B1568" s="527" t="s">
        <v>1849</v>
      </c>
      <c r="C1568" s="527" t="s">
        <v>1832</v>
      </c>
      <c r="D1568" s="527" t="s">
        <v>2121</v>
      </c>
      <c r="E1568" s="527" t="s">
        <v>2122</v>
      </c>
      <c r="F1568" s="531">
        <v>2</v>
      </c>
      <c r="G1568" s="531">
        <v>8278</v>
      </c>
      <c r="H1568" s="531">
        <v>1.9879923150816523</v>
      </c>
      <c r="I1568" s="531">
        <v>4139</v>
      </c>
      <c r="J1568" s="531">
        <v>1</v>
      </c>
      <c r="K1568" s="531">
        <v>4164</v>
      </c>
      <c r="L1568" s="531">
        <v>1</v>
      </c>
      <c r="M1568" s="531">
        <v>4164</v>
      </c>
      <c r="N1568" s="531">
        <v>1</v>
      </c>
      <c r="O1568" s="531">
        <v>4164</v>
      </c>
      <c r="P1568" s="545">
        <v>1</v>
      </c>
      <c r="Q1568" s="532">
        <v>4164</v>
      </c>
    </row>
    <row r="1569" spans="1:17" ht="14.4" customHeight="1" x14ac:dyDescent="0.3">
      <c r="A1569" s="526" t="s">
        <v>2416</v>
      </c>
      <c r="B1569" s="527" t="s">
        <v>1849</v>
      </c>
      <c r="C1569" s="527" t="s">
        <v>1832</v>
      </c>
      <c r="D1569" s="527" t="s">
        <v>2204</v>
      </c>
      <c r="E1569" s="527" t="s">
        <v>2205</v>
      </c>
      <c r="F1569" s="531"/>
      <c r="G1569" s="531"/>
      <c r="H1569" s="531"/>
      <c r="I1569" s="531"/>
      <c r="J1569" s="531"/>
      <c r="K1569" s="531"/>
      <c r="L1569" s="531"/>
      <c r="M1569" s="531"/>
      <c r="N1569" s="531">
        <v>1</v>
      </c>
      <c r="O1569" s="531">
        <v>15262</v>
      </c>
      <c r="P1569" s="545"/>
      <c r="Q1569" s="532">
        <v>15262</v>
      </c>
    </row>
    <row r="1570" spans="1:17" ht="14.4" customHeight="1" x14ac:dyDescent="0.3">
      <c r="A1570" s="526" t="s">
        <v>2416</v>
      </c>
      <c r="B1570" s="527" t="s">
        <v>1849</v>
      </c>
      <c r="C1570" s="527" t="s">
        <v>1832</v>
      </c>
      <c r="D1570" s="527" t="s">
        <v>2129</v>
      </c>
      <c r="E1570" s="527" t="s">
        <v>2130</v>
      </c>
      <c r="F1570" s="531">
        <v>3</v>
      </c>
      <c r="G1570" s="531">
        <v>11472</v>
      </c>
      <c r="H1570" s="531">
        <v>1.4860103626943004</v>
      </c>
      <c r="I1570" s="531">
        <v>3824</v>
      </c>
      <c r="J1570" s="531">
        <v>2</v>
      </c>
      <c r="K1570" s="531">
        <v>7720</v>
      </c>
      <c r="L1570" s="531">
        <v>1</v>
      </c>
      <c r="M1570" s="531">
        <v>3860</v>
      </c>
      <c r="N1570" s="531">
        <v>2</v>
      </c>
      <c r="O1570" s="531">
        <v>7720</v>
      </c>
      <c r="P1570" s="545">
        <v>1</v>
      </c>
      <c r="Q1570" s="532">
        <v>3860</v>
      </c>
    </row>
    <row r="1571" spans="1:17" ht="14.4" customHeight="1" x14ac:dyDescent="0.3">
      <c r="A1571" s="526" t="s">
        <v>2416</v>
      </c>
      <c r="B1571" s="527" t="s">
        <v>1849</v>
      </c>
      <c r="C1571" s="527" t="s">
        <v>1832</v>
      </c>
      <c r="D1571" s="527" t="s">
        <v>2131</v>
      </c>
      <c r="E1571" s="527" t="s">
        <v>2132</v>
      </c>
      <c r="F1571" s="531"/>
      <c r="G1571" s="531"/>
      <c r="H1571" s="531"/>
      <c r="I1571" s="531"/>
      <c r="J1571" s="531"/>
      <c r="K1571" s="531"/>
      <c r="L1571" s="531"/>
      <c r="M1571" s="531"/>
      <c r="N1571" s="531">
        <v>1</v>
      </c>
      <c r="O1571" s="531">
        <v>5210</v>
      </c>
      <c r="P1571" s="545"/>
      <c r="Q1571" s="532">
        <v>5210</v>
      </c>
    </row>
    <row r="1572" spans="1:17" ht="14.4" customHeight="1" x14ac:dyDescent="0.3">
      <c r="A1572" s="526" t="s">
        <v>2416</v>
      </c>
      <c r="B1572" s="527" t="s">
        <v>1849</v>
      </c>
      <c r="C1572" s="527" t="s">
        <v>1832</v>
      </c>
      <c r="D1572" s="527" t="s">
        <v>1929</v>
      </c>
      <c r="E1572" s="527" t="s">
        <v>1930</v>
      </c>
      <c r="F1572" s="531">
        <v>4</v>
      </c>
      <c r="G1572" s="531">
        <v>5124</v>
      </c>
      <c r="H1572" s="531">
        <v>0.66047950502706887</v>
      </c>
      <c r="I1572" s="531">
        <v>1281</v>
      </c>
      <c r="J1572" s="531">
        <v>6</v>
      </c>
      <c r="K1572" s="531">
        <v>7758</v>
      </c>
      <c r="L1572" s="531">
        <v>1</v>
      </c>
      <c r="M1572" s="531">
        <v>1293</v>
      </c>
      <c r="N1572" s="531">
        <v>4</v>
      </c>
      <c r="O1572" s="531">
        <v>5176</v>
      </c>
      <c r="P1572" s="545">
        <v>0.66718226346996645</v>
      </c>
      <c r="Q1572" s="532">
        <v>1294</v>
      </c>
    </row>
    <row r="1573" spans="1:17" ht="14.4" customHeight="1" x14ac:dyDescent="0.3">
      <c r="A1573" s="526" t="s">
        <v>2416</v>
      </c>
      <c r="B1573" s="527" t="s">
        <v>1849</v>
      </c>
      <c r="C1573" s="527" t="s">
        <v>1832</v>
      </c>
      <c r="D1573" s="527" t="s">
        <v>1933</v>
      </c>
      <c r="E1573" s="527" t="s">
        <v>1934</v>
      </c>
      <c r="F1573" s="531">
        <v>9</v>
      </c>
      <c r="G1573" s="531">
        <v>45684</v>
      </c>
      <c r="H1573" s="531">
        <v>0.98429319371727753</v>
      </c>
      <c r="I1573" s="531">
        <v>5076</v>
      </c>
      <c r="J1573" s="531">
        <v>9</v>
      </c>
      <c r="K1573" s="531">
        <v>46413</v>
      </c>
      <c r="L1573" s="531">
        <v>1</v>
      </c>
      <c r="M1573" s="531">
        <v>5157</v>
      </c>
      <c r="N1573" s="531">
        <v>25</v>
      </c>
      <c r="O1573" s="531">
        <v>128925</v>
      </c>
      <c r="P1573" s="545">
        <v>2.7777777777777777</v>
      </c>
      <c r="Q1573" s="532">
        <v>5157</v>
      </c>
    </row>
    <row r="1574" spans="1:17" ht="14.4" customHeight="1" x14ac:dyDescent="0.3">
      <c r="A1574" s="526" t="s">
        <v>2416</v>
      </c>
      <c r="B1574" s="527" t="s">
        <v>1849</v>
      </c>
      <c r="C1574" s="527" t="s">
        <v>1832</v>
      </c>
      <c r="D1574" s="527" t="s">
        <v>1937</v>
      </c>
      <c r="E1574" s="527" t="s">
        <v>1938</v>
      </c>
      <c r="F1574" s="531"/>
      <c r="G1574" s="531"/>
      <c r="H1574" s="531"/>
      <c r="I1574" s="531"/>
      <c r="J1574" s="531"/>
      <c r="K1574" s="531"/>
      <c r="L1574" s="531"/>
      <c r="M1574" s="531"/>
      <c r="N1574" s="531">
        <v>1</v>
      </c>
      <c r="O1574" s="531">
        <v>5620</v>
      </c>
      <c r="P1574" s="545"/>
      <c r="Q1574" s="532">
        <v>5620</v>
      </c>
    </row>
    <row r="1575" spans="1:17" ht="14.4" customHeight="1" x14ac:dyDescent="0.3">
      <c r="A1575" s="526" t="s">
        <v>2416</v>
      </c>
      <c r="B1575" s="527" t="s">
        <v>1849</v>
      </c>
      <c r="C1575" s="527" t="s">
        <v>1832</v>
      </c>
      <c r="D1575" s="527" t="s">
        <v>2206</v>
      </c>
      <c r="E1575" s="527" t="s">
        <v>2207</v>
      </c>
      <c r="F1575" s="531"/>
      <c r="G1575" s="531"/>
      <c r="H1575" s="531"/>
      <c r="I1575" s="531"/>
      <c r="J1575" s="531"/>
      <c r="K1575" s="531"/>
      <c r="L1575" s="531"/>
      <c r="M1575" s="531"/>
      <c r="N1575" s="531">
        <v>1</v>
      </c>
      <c r="O1575" s="531">
        <v>0</v>
      </c>
      <c r="P1575" s="545"/>
      <c r="Q1575" s="532">
        <v>0</v>
      </c>
    </row>
    <row r="1576" spans="1:17" ht="14.4" customHeight="1" x14ac:dyDescent="0.3">
      <c r="A1576" s="526" t="s">
        <v>2416</v>
      </c>
      <c r="B1576" s="527" t="s">
        <v>1849</v>
      </c>
      <c r="C1576" s="527" t="s">
        <v>1832</v>
      </c>
      <c r="D1576" s="527" t="s">
        <v>1941</v>
      </c>
      <c r="E1576" s="527" t="s">
        <v>1942</v>
      </c>
      <c r="F1576" s="531">
        <v>287</v>
      </c>
      <c r="G1576" s="531">
        <v>50225</v>
      </c>
      <c r="H1576" s="531">
        <v>0.85727209107822555</v>
      </c>
      <c r="I1576" s="531">
        <v>175</v>
      </c>
      <c r="J1576" s="531">
        <v>331</v>
      </c>
      <c r="K1576" s="531">
        <v>58587</v>
      </c>
      <c r="L1576" s="531">
        <v>1</v>
      </c>
      <c r="M1576" s="531">
        <v>177</v>
      </c>
      <c r="N1576" s="531">
        <v>306</v>
      </c>
      <c r="O1576" s="531">
        <v>54162</v>
      </c>
      <c r="P1576" s="545">
        <v>0.92447129909365555</v>
      </c>
      <c r="Q1576" s="532">
        <v>177</v>
      </c>
    </row>
    <row r="1577" spans="1:17" ht="14.4" customHeight="1" x14ac:dyDescent="0.3">
      <c r="A1577" s="526" t="s">
        <v>2416</v>
      </c>
      <c r="B1577" s="527" t="s">
        <v>1849</v>
      </c>
      <c r="C1577" s="527" t="s">
        <v>1832</v>
      </c>
      <c r="D1577" s="527" t="s">
        <v>1943</v>
      </c>
      <c r="E1577" s="527" t="s">
        <v>1944</v>
      </c>
      <c r="F1577" s="531">
        <v>147</v>
      </c>
      <c r="G1577" s="531">
        <v>294147</v>
      </c>
      <c r="H1577" s="531">
        <v>0.88114395609662577</v>
      </c>
      <c r="I1577" s="531">
        <v>2001</v>
      </c>
      <c r="J1577" s="531">
        <v>163</v>
      </c>
      <c r="K1577" s="531">
        <v>333824</v>
      </c>
      <c r="L1577" s="531">
        <v>1</v>
      </c>
      <c r="M1577" s="531">
        <v>2048</v>
      </c>
      <c r="N1577" s="531">
        <v>153</v>
      </c>
      <c r="O1577" s="531">
        <v>313497</v>
      </c>
      <c r="P1577" s="545">
        <v>0.93910863209355833</v>
      </c>
      <c r="Q1577" s="532">
        <v>2049</v>
      </c>
    </row>
    <row r="1578" spans="1:17" ht="14.4" customHeight="1" x14ac:dyDescent="0.3">
      <c r="A1578" s="526" t="s">
        <v>2416</v>
      </c>
      <c r="B1578" s="527" t="s">
        <v>1849</v>
      </c>
      <c r="C1578" s="527" t="s">
        <v>1832</v>
      </c>
      <c r="D1578" s="527" t="s">
        <v>1949</v>
      </c>
      <c r="E1578" s="527" t="s">
        <v>1950</v>
      </c>
      <c r="F1578" s="531"/>
      <c r="G1578" s="531"/>
      <c r="H1578" s="531"/>
      <c r="I1578" s="531"/>
      <c r="J1578" s="531">
        <v>1</v>
      </c>
      <c r="K1578" s="531">
        <v>2736</v>
      </c>
      <c r="L1578" s="531">
        <v>1</v>
      </c>
      <c r="M1578" s="531">
        <v>2736</v>
      </c>
      <c r="N1578" s="531"/>
      <c r="O1578" s="531"/>
      <c r="P1578" s="545"/>
      <c r="Q1578" s="532"/>
    </row>
    <row r="1579" spans="1:17" ht="14.4" customHeight="1" x14ac:dyDescent="0.3">
      <c r="A1579" s="526" t="s">
        <v>2416</v>
      </c>
      <c r="B1579" s="527" t="s">
        <v>1849</v>
      </c>
      <c r="C1579" s="527" t="s">
        <v>1832</v>
      </c>
      <c r="D1579" s="527" t="s">
        <v>1951</v>
      </c>
      <c r="E1579" s="527" t="s">
        <v>1952</v>
      </c>
      <c r="F1579" s="531"/>
      <c r="G1579" s="531"/>
      <c r="H1579" s="531"/>
      <c r="I1579" s="531"/>
      <c r="J1579" s="531">
        <v>6</v>
      </c>
      <c r="K1579" s="531">
        <v>31614</v>
      </c>
      <c r="L1579" s="531">
        <v>1</v>
      </c>
      <c r="M1579" s="531">
        <v>5269</v>
      </c>
      <c r="N1579" s="531">
        <v>1</v>
      </c>
      <c r="O1579" s="531">
        <v>5269</v>
      </c>
      <c r="P1579" s="545">
        <v>0.16666666666666666</v>
      </c>
      <c r="Q1579" s="532">
        <v>5269</v>
      </c>
    </row>
    <row r="1580" spans="1:17" ht="14.4" customHeight="1" x14ac:dyDescent="0.3">
      <c r="A1580" s="526" t="s">
        <v>2416</v>
      </c>
      <c r="B1580" s="527" t="s">
        <v>1849</v>
      </c>
      <c r="C1580" s="527" t="s">
        <v>1832</v>
      </c>
      <c r="D1580" s="527" t="s">
        <v>1959</v>
      </c>
      <c r="E1580" s="527" t="s">
        <v>1960</v>
      </c>
      <c r="F1580" s="531">
        <v>115</v>
      </c>
      <c r="G1580" s="531">
        <v>17365</v>
      </c>
      <c r="H1580" s="531">
        <v>0.98273910582908885</v>
      </c>
      <c r="I1580" s="531">
        <v>151</v>
      </c>
      <c r="J1580" s="531">
        <v>114</v>
      </c>
      <c r="K1580" s="531">
        <v>17670</v>
      </c>
      <c r="L1580" s="531">
        <v>1</v>
      </c>
      <c r="M1580" s="531">
        <v>155</v>
      </c>
      <c r="N1580" s="531">
        <v>151</v>
      </c>
      <c r="O1580" s="531">
        <v>23405</v>
      </c>
      <c r="P1580" s="545">
        <v>1.3245614035087718</v>
      </c>
      <c r="Q1580" s="532">
        <v>155</v>
      </c>
    </row>
    <row r="1581" spans="1:17" ht="14.4" customHeight="1" x14ac:dyDescent="0.3">
      <c r="A1581" s="526" t="s">
        <v>2416</v>
      </c>
      <c r="B1581" s="527" t="s">
        <v>1849</v>
      </c>
      <c r="C1581" s="527" t="s">
        <v>1832</v>
      </c>
      <c r="D1581" s="527" t="s">
        <v>1961</v>
      </c>
      <c r="E1581" s="527" t="s">
        <v>1962</v>
      </c>
      <c r="F1581" s="531">
        <v>110</v>
      </c>
      <c r="G1581" s="531">
        <v>21450</v>
      </c>
      <c r="H1581" s="531">
        <v>1.1976549413735342</v>
      </c>
      <c r="I1581" s="531">
        <v>195</v>
      </c>
      <c r="J1581" s="531">
        <v>90</v>
      </c>
      <c r="K1581" s="531">
        <v>17910</v>
      </c>
      <c r="L1581" s="531">
        <v>1</v>
      </c>
      <c r="M1581" s="531">
        <v>199</v>
      </c>
      <c r="N1581" s="531">
        <v>115</v>
      </c>
      <c r="O1581" s="531">
        <v>22885</v>
      </c>
      <c r="P1581" s="545">
        <v>1.2777777777777777</v>
      </c>
      <c r="Q1581" s="532">
        <v>199</v>
      </c>
    </row>
    <row r="1582" spans="1:17" ht="14.4" customHeight="1" x14ac:dyDescent="0.3">
      <c r="A1582" s="526" t="s">
        <v>2416</v>
      </c>
      <c r="B1582" s="527" t="s">
        <v>1849</v>
      </c>
      <c r="C1582" s="527" t="s">
        <v>1832</v>
      </c>
      <c r="D1582" s="527" t="s">
        <v>1963</v>
      </c>
      <c r="E1582" s="527" t="s">
        <v>1964</v>
      </c>
      <c r="F1582" s="531">
        <v>1574</v>
      </c>
      <c r="G1582" s="531">
        <v>314800</v>
      </c>
      <c r="H1582" s="531">
        <v>0.98039215686274506</v>
      </c>
      <c r="I1582" s="531">
        <v>200</v>
      </c>
      <c r="J1582" s="531">
        <v>1574</v>
      </c>
      <c r="K1582" s="531">
        <v>321096</v>
      </c>
      <c r="L1582" s="531">
        <v>1</v>
      </c>
      <c r="M1582" s="531">
        <v>204</v>
      </c>
      <c r="N1582" s="531">
        <v>1586</v>
      </c>
      <c r="O1582" s="531">
        <v>323544</v>
      </c>
      <c r="P1582" s="545">
        <v>1.0076238881829733</v>
      </c>
      <c r="Q1582" s="532">
        <v>204</v>
      </c>
    </row>
    <row r="1583" spans="1:17" ht="14.4" customHeight="1" x14ac:dyDescent="0.3">
      <c r="A1583" s="526" t="s">
        <v>2416</v>
      </c>
      <c r="B1583" s="527" t="s">
        <v>1849</v>
      </c>
      <c r="C1583" s="527" t="s">
        <v>1832</v>
      </c>
      <c r="D1583" s="527" t="s">
        <v>1969</v>
      </c>
      <c r="E1583" s="527" t="s">
        <v>1970</v>
      </c>
      <c r="F1583" s="531">
        <v>25</v>
      </c>
      <c r="G1583" s="531">
        <v>3975</v>
      </c>
      <c r="H1583" s="531">
        <v>0.93794242567248698</v>
      </c>
      <c r="I1583" s="531">
        <v>159</v>
      </c>
      <c r="J1583" s="531">
        <v>26</v>
      </c>
      <c r="K1583" s="531">
        <v>4238</v>
      </c>
      <c r="L1583" s="531">
        <v>1</v>
      </c>
      <c r="M1583" s="531">
        <v>163</v>
      </c>
      <c r="N1583" s="531">
        <v>28</v>
      </c>
      <c r="O1583" s="531">
        <v>4564</v>
      </c>
      <c r="P1583" s="545">
        <v>1.0769230769230769</v>
      </c>
      <c r="Q1583" s="532">
        <v>163</v>
      </c>
    </row>
    <row r="1584" spans="1:17" ht="14.4" customHeight="1" x14ac:dyDescent="0.3">
      <c r="A1584" s="526" t="s">
        <v>2416</v>
      </c>
      <c r="B1584" s="527" t="s">
        <v>1849</v>
      </c>
      <c r="C1584" s="527" t="s">
        <v>1832</v>
      </c>
      <c r="D1584" s="527" t="s">
        <v>1973</v>
      </c>
      <c r="E1584" s="527" t="s">
        <v>1974</v>
      </c>
      <c r="F1584" s="531">
        <v>97</v>
      </c>
      <c r="G1584" s="531">
        <v>205931</v>
      </c>
      <c r="H1584" s="531">
        <v>1.074202163729878</v>
      </c>
      <c r="I1584" s="531">
        <v>2123</v>
      </c>
      <c r="J1584" s="531">
        <v>89</v>
      </c>
      <c r="K1584" s="531">
        <v>191706</v>
      </c>
      <c r="L1584" s="531">
        <v>1</v>
      </c>
      <c r="M1584" s="531">
        <v>2154</v>
      </c>
      <c r="N1584" s="531">
        <v>112</v>
      </c>
      <c r="O1584" s="531">
        <v>241360</v>
      </c>
      <c r="P1584" s="545">
        <v>1.2590111942244895</v>
      </c>
      <c r="Q1584" s="532">
        <v>2155</v>
      </c>
    </row>
    <row r="1585" spans="1:17" ht="14.4" customHeight="1" x14ac:dyDescent="0.3">
      <c r="A1585" s="526" t="s">
        <v>2416</v>
      </c>
      <c r="B1585" s="527" t="s">
        <v>1849</v>
      </c>
      <c r="C1585" s="527" t="s">
        <v>1832</v>
      </c>
      <c r="D1585" s="527" t="s">
        <v>2141</v>
      </c>
      <c r="E1585" s="527" t="s">
        <v>2130</v>
      </c>
      <c r="F1585" s="531">
        <v>10</v>
      </c>
      <c r="G1585" s="531">
        <v>18690</v>
      </c>
      <c r="H1585" s="531">
        <v>2.4748411016949152</v>
      </c>
      <c r="I1585" s="531">
        <v>1869</v>
      </c>
      <c r="J1585" s="531">
        <v>4</v>
      </c>
      <c r="K1585" s="531">
        <v>7552</v>
      </c>
      <c r="L1585" s="531">
        <v>1</v>
      </c>
      <c r="M1585" s="531">
        <v>1888</v>
      </c>
      <c r="N1585" s="531">
        <v>2</v>
      </c>
      <c r="O1585" s="531">
        <v>3778</v>
      </c>
      <c r="P1585" s="545">
        <v>0.50026483050847459</v>
      </c>
      <c r="Q1585" s="532">
        <v>1889</v>
      </c>
    </row>
    <row r="1586" spans="1:17" ht="14.4" customHeight="1" x14ac:dyDescent="0.3">
      <c r="A1586" s="526" t="s">
        <v>2416</v>
      </c>
      <c r="B1586" s="527" t="s">
        <v>1849</v>
      </c>
      <c r="C1586" s="527" t="s">
        <v>1832</v>
      </c>
      <c r="D1586" s="527" t="s">
        <v>1975</v>
      </c>
      <c r="E1586" s="527" t="s">
        <v>1976</v>
      </c>
      <c r="F1586" s="531">
        <v>1</v>
      </c>
      <c r="G1586" s="531">
        <v>159</v>
      </c>
      <c r="H1586" s="531">
        <v>0.24386503067484663</v>
      </c>
      <c r="I1586" s="531">
        <v>159</v>
      </c>
      <c r="J1586" s="531">
        <v>4</v>
      </c>
      <c r="K1586" s="531">
        <v>652</v>
      </c>
      <c r="L1586" s="531">
        <v>1</v>
      </c>
      <c r="M1586" s="531">
        <v>163</v>
      </c>
      <c r="N1586" s="531">
        <v>1</v>
      </c>
      <c r="O1586" s="531">
        <v>163</v>
      </c>
      <c r="P1586" s="545">
        <v>0.25</v>
      </c>
      <c r="Q1586" s="532">
        <v>163</v>
      </c>
    </row>
    <row r="1587" spans="1:17" ht="14.4" customHeight="1" x14ac:dyDescent="0.3">
      <c r="A1587" s="526" t="s">
        <v>2416</v>
      </c>
      <c r="B1587" s="527" t="s">
        <v>1849</v>
      </c>
      <c r="C1587" s="527" t="s">
        <v>1832</v>
      </c>
      <c r="D1587" s="527" t="s">
        <v>1981</v>
      </c>
      <c r="E1587" s="527" t="s">
        <v>1982</v>
      </c>
      <c r="F1587" s="531">
        <v>5</v>
      </c>
      <c r="G1587" s="531">
        <v>41995</v>
      </c>
      <c r="H1587" s="531">
        <v>2.4822674074949758</v>
      </c>
      <c r="I1587" s="531">
        <v>8399</v>
      </c>
      <c r="J1587" s="531">
        <v>2</v>
      </c>
      <c r="K1587" s="531">
        <v>16918</v>
      </c>
      <c r="L1587" s="531">
        <v>1</v>
      </c>
      <c r="M1587" s="531">
        <v>8459</v>
      </c>
      <c r="N1587" s="531">
        <v>2</v>
      </c>
      <c r="O1587" s="531">
        <v>16920</v>
      </c>
      <c r="P1587" s="545">
        <v>1.0001182172833669</v>
      </c>
      <c r="Q1587" s="532">
        <v>8460</v>
      </c>
    </row>
    <row r="1588" spans="1:17" ht="14.4" customHeight="1" x14ac:dyDescent="0.3">
      <c r="A1588" s="526" t="s">
        <v>2416</v>
      </c>
      <c r="B1588" s="527" t="s">
        <v>1849</v>
      </c>
      <c r="C1588" s="527" t="s">
        <v>1832</v>
      </c>
      <c r="D1588" s="527" t="s">
        <v>1987</v>
      </c>
      <c r="E1588" s="527" t="s">
        <v>1988</v>
      </c>
      <c r="F1588" s="531"/>
      <c r="G1588" s="531"/>
      <c r="H1588" s="531"/>
      <c r="I1588" s="531"/>
      <c r="J1588" s="531">
        <v>8</v>
      </c>
      <c r="K1588" s="531">
        <v>2264</v>
      </c>
      <c r="L1588" s="531">
        <v>1</v>
      </c>
      <c r="M1588" s="531">
        <v>283</v>
      </c>
      <c r="N1588" s="531">
        <v>15</v>
      </c>
      <c r="O1588" s="531">
        <v>4245</v>
      </c>
      <c r="P1588" s="545">
        <v>1.875</v>
      </c>
      <c r="Q1588" s="532">
        <v>283</v>
      </c>
    </row>
    <row r="1589" spans="1:17" ht="14.4" customHeight="1" x14ac:dyDescent="0.3">
      <c r="A1589" s="526" t="s">
        <v>2417</v>
      </c>
      <c r="B1589" s="527" t="s">
        <v>1849</v>
      </c>
      <c r="C1589" s="527" t="s">
        <v>1850</v>
      </c>
      <c r="D1589" s="527" t="s">
        <v>1852</v>
      </c>
      <c r="E1589" s="527" t="s">
        <v>582</v>
      </c>
      <c r="F1589" s="531"/>
      <c r="G1589" s="531"/>
      <c r="H1589" s="531"/>
      <c r="I1589" s="531"/>
      <c r="J1589" s="531">
        <v>2</v>
      </c>
      <c r="K1589" s="531">
        <v>3422.5299999999997</v>
      </c>
      <c r="L1589" s="531">
        <v>1</v>
      </c>
      <c r="M1589" s="531">
        <v>1711.2649999999999</v>
      </c>
      <c r="N1589" s="531"/>
      <c r="O1589" s="531"/>
      <c r="P1589" s="545"/>
      <c r="Q1589" s="532"/>
    </row>
    <row r="1590" spans="1:17" ht="14.4" customHeight="1" x14ac:dyDescent="0.3">
      <c r="A1590" s="526" t="s">
        <v>2417</v>
      </c>
      <c r="B1590" s="527" t="s">
        <v>1849</v>
      </c>
      <c r="C1590" s="527" t="s">
        <v>1850</v>
      </c>
      <c r="D1590" s="527" t="s">
        <v>1853</v>
      </c>
      <c r="E1590" s="527" t="s">
        <v>664</v>
      </c>
      <c r="F1590" s="531">
        <v>0.37</v>
      </c>
      <c r="G1590" s="531">
        <v>945.46</v>
      </c>
      <c r="H1590" s="531">
        <v>0.51342956132633888</v>
      </c>
      <c r="I1590" s="531">
        <v>2555.2972972972975</v>
      </c>
      <c r="J1590" s="531">
        <v>0.68</v>
      </c>
      <c r="K1590" s="531">
        <v>1841.46</v>
      </c>
      <c r="L1590" s="531">
        <v>1</v>
      </c>
      <c r="M1590" s="531">
        <v>2708.0294117647059</v>
      </c>
      <c r="N1590" s="531">
        <v>0.34</v>
      </c>
      <c r="O1590" s="531">
        <v>920.73</v>
      </c>
      <c r="P1590" s="545">
        <v>0.5</v>
      </c>
      <c r="Q1590" s="532">
        <v>2708.0294117647059</v>
      </c>
    </row>
    <row r="1591" spans="1:17" ht="14.4" customHeight="1" x14ac:dyDescent="0.3">
      <c r="A1591" s="526" t="s">
        <v>2417</v>
      </c>
      <c r="B1591" s="527" t="s">
        <v>1849</v>
      </c>
      <c r="C1591" s="527" t="s">
        <v>1850</v>
      </c>
      <c r="D1591" s="527" t="s">
        <v>1854</v>
      </c>
      <c r="E1591" s="527" t="s">
        <v>664</v>
      </c>
      <c r="F1591" s="531">
        <v>0.4</v>
      </c>
      <c r="G1591" s="531">
        <v>2555.3000000000002</v>
      </c>
      <c r="H1591" s="531"/>
      <c r="I1591" s="531">
        <v>6388.25</v>
      </c>
      <c r="J1591" s="531"/>
      <c r="K1591" s="531"/>
      <c r="L1591" s="531"/>
      <c r="M1591" s="531"/>
      <c r="N1591" s="531">
        <v>0.2</v>
      </c>
      <c r="O1591" s="531">
        <v>1354.02</v>
      </c>
      <c r="P1591" s="545"/>
      <c r="Q1591" s="532">
        <v>6770.0999999999995</v>
      </c>
    </row>
    <row r="1592" spans="1:17" ht="14.4" customHeight="1" x14ac:dyDescent="0.3">
      <c r="A1592" s="526" t="s">
        <v>2417</v>
      </c>
      <c r="B1592" s="527" t="s">
        <v>1849</v>
      </c>
      <c r="C1592" s="527" t="s">
        <v>1850</v>
      </c>
      <c r="D1592" s="527" t="s">
        <v>1997</v>
      </c>
      <c r="E1592" s="527" t="s">
        <v>610</v>
      </c>
      <c r="F1592" s="531">
        <v>0.04</v>
      </c>
      <c r="G1592" s="531">
        <v>197.75</v>
      </c>
      <c r="H1592" s="531"/>
      <c r="I1592" s="531">
        <v>4943.75</v>
      </c>
      <c r="J1592" s="531"/>
      <c r="K1592" s="531"/>
      <c r="L1592" s="531"/>
      <c r="M1592" s="531"/>
      <c r="N1592" s="531"/>
      <c r="O1592" s="531"/>
      <c r="P1592" s="545"/>
      <c r="Q1592" s="532"/>
    </row>
    <row r="1593" spans="1:17" ht="14.4" customHeight="1" x14ac:dyDescent="0.3">
      <c r="A1593" s="526" t="s">
        <v>2417</v>
      </c>
      <c r="B1593" s="527" t="s">
        <v>1849</v>
      </c>
      <c r="C1593" s="527" t="s">
        <v>1850</v>
      </c>
      <c r="D1593" s="527" t="s">
        <v>1855</v>
      </c>
      <c r="E1593" s="527" t="s">
        <v>576</v>
      </c>
      <c r="F1593" s="531"/>
      <c r="G1593" s="531"/>
      <c r="H1593" s="531"/>
      <c r="I1593" s="531"/>
      <c r="J1593" s="531">
        <v>1.2</v>
      </c>
      <c r="K1593" s="531">
        <v>1205.79</v>
      </c>
      <c r="L1593" s="531">
        <v>1</v>
      </c>
      <c r="M1593" s="531">
        <v>1004.825</v>
      </c>
      <c r="N1593" s="531">
        <v>0.7</v>
      </c>
      <c r="O1593" s="531">
        <v>703.38</v>
      </c>
      <c r="P1593" s="545">
        <v>0.58333540666285177</v>
      </c>
      <c r="Q1593" s="532">
        <v>1004.8285714285715</v>
      </c>
    </row>
    <row r="1594" spans="1:17" ht="14.4" customHeight="1" x14ac:dyDescent="0.3">
      <c r="A1594" s="526" t="s">
        <v>2417</v>
      </c>
      <c r="B1594" s="527" t="s">
        <v>1849</v>
      </c>
      <c r="C1594" s="527" t="s">
        <v>1850</v>
      </c>
      <c r="D1594" s="527" t="s">
        <v>1856</v>
      </c>
      <c r="E1594" s="527" t="s">
        <v>610</v>
      </c>
      <c r="F1594" s="531">
        <v>0.69</v>
      </c>
      <c r="G1594" s="531">
        <v>6822.4</v>
      </c>
      <c r="H1594" s="531">
        <v>1.864853857276795</v>
      </c>
      <c r="I1594" s="531">
        <v>9887.536231884058</v>
      </c>
      <c r="J1594" s="531">
        <v>0.37</v>
      </c>
      <c r="K1594" s="531">
        <v>3658.41</v>
      </c>
      <c r="L1594" s="531">
        <v>1</v>
      </c>
      <c r="M1594" s="531">
        <v>9887.594594594595</v>
      </c>
      <c r="N1594" s="531">
        <v>0.25</v>
      </c>
      <c r="O1594" s="531">
        <v>2471.91</v>
      </c>
      <c r="P1594" s="545">
        <v>0.67567877848573554</v>
      </c>
      <c r="Q1594" s="532">
        <v>9887.64</v>
      </c>
    </row>
    <row r="1595" spans="1:17" ht="14.4" customHeight="1" x14ac:dyDescent="0.3">
      <c r="A1595" s="526" t="s">
        <v>2417</v>
      </c>
      <c r="B1595" s="527" t="s">
        <v>1849</v>
      </c>
      <c r="C1595" s="527" t="s">
        <v>1850</v>
      </c>
      <c r="D1595" s="527" t="s">
        <v>1857</v>
      </c>
      <c r="E1595" s="527" t="s">
        <v>1858</v>
      </c>
      <c r="F1595" s="531">
        <v>0.04</v>
      </c>
      <c r="G1595" s="531">
        <v>187.01</v>
      </c>
      <c r="H1595" s="531"/>
      <c r="I1595" s="531">
        <v>4675.25</v>
      </c>
      <c r="J1595" s="531"/>
      <c r="K1595" s="531"/>
      <c r="L1595" s="531"/>
      <c r="M1595" s="531"/>
      <c r="N1595" s="531"/>
      <c r="O1595" s="531"/>
      <c r="P1595" s="545"/>
      <c r="Q1595" s="532"/>
    </row>
    <row r="1596" spans="1:17" ht="14.4" customHeight="1" x14ac:dyDescent="0.3">
      <c r="A1596" s="526" t="s">
        <v>2417</v>
      </c>
      <c r="B1596" s="527" t="s">
        <v>1849</v>
      </c>
      <c r="C1596" s="527" t="s">
        <v>1850</v>
      </c>
      <c r="D1596" s="527" t="s">
        <v>1860</v>
      </c>
      <c r="E1596" s="527" t="s">
        <v>571</v>
      </c>
      <c r="F1596" s="531">
        <v>7.5</v>
      </c>
      <c r="G1596" s="531">
        <v>6996.15</v>
      </c>
      <c r="H1596" s="531">
        <v>3.7499999999999996</v>
      </c>
      <c r="I1596" s="531">
        <v>932.81999999999994</v>
      </c>
      <c r="J1596" s="531">
        <v>2</v>
      </c>
      <c r="K1596" s="531">
        <v>1865.64</v>
      </c>
      <c r="L1596" s="531">
        <v>1</v>
      </c>
      <c r="M1596" s="531">
        <v>932.82</v>
      </c>
      <c r="N1596" s="531">
        <v>5</v>
      </c>
      <c r="O1596" s="531">
        <v>4217.3</v>
      </c>
      <c r="P1596" s="545">
        <v>2.2605111382689049</v>
      </c>
      <c r="Q1596" s="532">
        <v>843.46</v>
      </c>
    </row>
    <row r="1597" spans="1:17" ht="14.4" customHeight="1" x14ac:dyDescent="0.3">
      <c r="A1597" s="526" t="s">
        <v>2417</v>
      </c>
      <c r="B1597" s="527" t="s">
        <v>1849</v>
      </c>
      <c r="C1597" s="527" t="s">
        <v>1850</v>
      </c>
      <c r="D1597" s="527" t="s">
        <v>1861</v>
      </c>
      <c r="E1597" s="527" t="s">
        <v>571</v>
      </c>
      <c r="F1597" s="531"/>
      <c r="G1597" s="531"/>
      <c r="H1597" s="531"/>
      <c r="I1597" s="531"/>
      <c r="J1597" s="531"/>
      <c r="K1597" s="531"/>
      <c r="L1597" s="531"/>
      <c r="M1597" s="531"/>
      <c r="N1597" s="531">
        <v>1</v>
      </c>
      <c r="O1597" s="531">
        <v>1686.92</v>
      </c>
      <c r="P1597" s="545"/>
      <c r="Q1597" s="532">
        <v>1686.92</v>
      </c>
    </row>
    <row r="1598" spans="1:17" ht="14.4" customHeight="1" x14ac:dyDescent="0.3">
      <c r="A1598" s="526" t="s">
        <v>2417</v>
      </c>
      <c r="B1598" s="527" t="s">
        <v>1849</v>
      </c>
      <c r="C1598" s="527" t="s">
        <v>1850</v>
      </c>
      <c r="D1598" s="527" t="s">
        <v>1863</v>
      </c>
      <c r="E1598" s="527" t="s">
        <v>584</v>
      </c>
      <c r="F1598" s="531">
        <v>0.05</v>
      </c>
      <c r="G1598" s="531">
        <v>442.7</v>
      </c>
      <c r="H1598" s="531">
        <v>0.7142857142857143</v>
      </c>
      <c r="I1598" s="531">
        <v>8854</v>
      </c>
      <c r="J1598" s="531">
        <v>7.0000000000000007E-2</v>
      </c>
      <c r="K1598" s="531">
        <v>619.78</v>
      </c>
      <c r="L1598" s="531">
        <v>1</v>
      </c>
      <c r="M1598" s="531">
        <v>8853.9999999999982</v>
      </c>
      <c r="N1598" s="531"/>
      <c r="O1598" s="531"/>
      <c r="P1598" s="545"/>
      <c r="Q1598" s="532"/>
    </row>
    <row r="1599" spans="1:17" ht="14.4" customHeight="1" x14ac:dyDescent="0.3">
      <c r="A1599" s="526" t="s">
        <v>2417</v>
      </c>
      <c r="B1599" s="527" t="s">
        <v>1849</v>
      </c>
      <c r="C1599" s="527" t="s">
        <v>1850</v>
      </c>
      <c r="D1599" s="527" t="s">
        <v>1864</v>
      </c>
      <c r="E1599" s="527" t="s">
        <v>649</v>
      </c>
      <c r="F1599" s="531">
        <v>0.6</v>
      </c>
      <c r="G1599" s="531">
        <v>1169.5800000000002</v>
      </c>
      <c r="H1599" s="531">
        <v>2.0000000000000004</v>
      </c>
      <c r="I1599" s="531">
        <v>1949.3000000000004</v>
      </c>
      <c r="J1599" s="531">
        <v>0.30000000000000004</v>
      </c>
      <c r="K1599" s="531">
        <v>584.79</v>
      </c>
      <c r="L1599" s="531">
        <v>1</v>
      </c>
      <c r="M1599" s="531">
        <v>1949.2999999999995</v>
      </c>
      <c r="N1599" s="531">
        <v>0.2</v>
      </c>
      <c r="O1599" s="531">
        <v>389.86</v>
      </c>
      <c r="P1599" s="545">
        <v>0.66666666666666674</v>
      </c>
      <c r="Q1599" s="532">
        <v>1949.3</v>
      </c>
    </row>
    <row r="1600" spans="1:17" ht="14.4" customHeight="1" x14ac:dyDescent="0.3">
      <c r="A1600" s="526" t="s">
        <v>2417</v>
      </c>
      <c r="B1600" s="527" t="s">
        <v>1849</v>
      </c>
      <c r="C1600" s="527" t="s">
        <v>1850</v>
      </c>
      <c r="D1600" s="527" t="s">
        <v>1865</v>
      </c>
      <c r="E1600" s="527" t="s">
        <v>584</v>
      </c>
      <c r="F1600" s="531">
        <v>2.1</v>
      </c>
      <c r="G1600" s="531">
        <v>3718.68</v>
      </c>
      <c r="H1600" s="531">
        <v>1.4000000000000001</v>
      </c>
      <c r="I1600" s="531">
        <v>1770.8</v>
      </c>
      <c r="J1600" s="531">
        <v>1.5</v>
      </c>
      <c r="K1600" s="531">
        <v>2656.2</v>
      </c>
      <c r="L1600" s="531">
        <v>1</v>
      </c>
      <c r="M1600" s="531">
        <v>1770.8</v>
      </c>
      <c r="N1600" s="531">
        <v>1.4</v>
      </c>
      <c r="O1600" s="531">
        <v>2546.66</v>
      </c>
      <c r="P1600" s="545">
        <v>0.95876063549431523</v>
      </c>
      <c r="Q1600" s="532">
        <v>1819.0428571428572</v>
      </c>
    </row>
    <row r="1601" spans="1:17" ht="14.4" customHeight="1" x14ac:dyDescent="0.3">
      <c r="A1601" s="526" t="s">
        <v>2417</v>
      </c>
      <c r="B1601" s="527" t="s">
        <v>1849</v>
      </c>
      <c r="C1601" s="527" t="s">
        <v>1850</v>
      </c>
      <c r="D1601" s="527" t="s">
        <v>1866</v>
      </c>
      <c r="E1601" s="527" t="s">
        <v>578</v>
      </c>
      <c r="F1601" s="531">
        <v>0.15</v>
      </c>
      <c r="G1601" s="531">
        <v>77.64</v>
      </c>
      <c r="H1601" s="531"/>
      <c r="I1601" s="531">
        <v>517.6</v>
      </c>
      <c r="J1601" s="531"/>
      <c r="K1601" s="531"/>
      <c r="L1601" s="531"/>
      <c r="M1601" s="531"/>
      <c r="N1601" s="531"/>
      <c r="O1601" s="531"/>
      <c r="P1601" s="545"/>
      <c r="Q1601" s="532"/>
    </row>
    <row r="1602" spans="1:17" ht="14.4" customHeight="1" x14ac:dyDescent="0.3">
      <c r="A1602" s="526" t="s">
        <v>2417</v>
      </c>
      <c r="B1602" s="527" t="s">
        <v>1849</v>
      </c>
      <c r="C1602" s="527" t="s">
        <v>1850</v>
      </c>
      <c r="D1602" s="527" t="s">
        <v>1867</v>
      </c>
      <c r="E1602" s="527" t="s">
        <v>580</v>
      </c>
      <c r="F1602" s="531"/>
      <c r="G1602" s="531"/>
      <c r="H1602" s="531"/>
      <c r="I1602" s="531"/>
      <c r="J1602" s="531"/>
      <c r="K1602" s="531"/>
      <c r="L1602" s="531"/>
      <c r="M1602" s="531"/>
      <c r="N1602" s="531">
        <v>0.15000000000000002</v>
      </c>
      <c r="O1602" s="531">
        <v>135.57</v>
      </c>
      <c r="P1602" s="545"/>
      <c r="Q1602" s="532">
        <v>903.79999999999984</v>
      </c>
    </row>
    <row r="1603" spans="1:17" ht="14.4" customHeight="1" x14ac:dyDescent="0.3">
      <c r="A1603" s="526" t="s">
        <v>2417</v>
      </c>
      <c r="B1603" s="527" t="s">
        <v>1849</v>
      </c>
      <c r="C1603" s="527" t="s">
        <v>1850</v>
      </c>
      <c r="D1603" s="527" t="s">
        <v>1868</v>
      </c>
      <c r="E1603" s="527" t="s">
        <v>584</v>
      </c>
      <c r="F1603" s="531">
        <v>0.22000000000000003</v>
      </c>
      <c r="G1603" s="531">
        <v>7366.55</v>
      </c>
      <c r="H1603" s="531">
        <v>3.1515191703815253</v>
      </c>
      <c r="I1603" s="531">
        <v>33484.318181818177</v>
      </c>
      <c r="J1603" s="531">
        <v>0.08</v>
      </c>
      <c r="K1603" s="531">
        <v>2337.46</v>
      </c>
      <c r="L1603" s="531">
        <v>1</v>
      </c>
      <c r="M1603" s="531">
        <v>29218.25</v>
      </c>
      <c r="N1603" s="531">
        <v>0.1</v>
      </c>
      <c r="O1603" s="531">
        <v>3274.25</v>
      </c>
      <c r="P1603" s="545">
        <v>1.4007726335423922</v>
      </c>
      <c r="Q1603" s="532">
        <v>32742.5</v>
      </c>
    </row>
    <row r="1604" spans="1:17" ht="14.4" customHeight="1" x14ac:dyDescent="0.3">
      <c r="A1604" s="526" t="s">
        <v>2417</v>
      </c>
      <c r="B1604" s="527" t="s">
        <v>1849</v>
      </c>
      <c r="C1604" s="527" t="s">
        <v>1825</v>
      </c>
      <c r="D1604" s="527" t="s">
        <v>2035</v>
      </c>
      <c r="E1604" s="527" t="s">
        <v>2033</v>
      </c>
      <c r="F1604" s="531">
        <v>1</v>
      </c>
      <c r="G1604" s="531">
        <v>1707.31</v>
      </c>
      <c r="H1604" s="531">
        <v>0.33333333333333331</v>
      </c>
      <c r="I1604" s="531">
        <v>1707.31</v>
      </c>
      <c r="J1604" s="531">
        <v>3</v>
      </c>
      <c r="K1604" s="531">
        <v>5121.93</v>
      </c>
      <c r="L1604" s="531">
        <v>1</v>
      </c>
      <c r="M1604" s="531">
        <v>1707.3100000000002</v>
      </c>
      <c r="N1604" s="531"/>
      <c r="O1604" s="531"/>
      <c r="P1604" s="545"/>
      <c r="Q1604" s="532"/>
    </row>
    <row r="1605" spans="1:17" ht="14.4" customHeight="1" x14ac:dyDescent="0.3">
      <c r="A1605" s="526" t="s">
        <v>2417</v>
      </c>
      <c r="B1605" s="527" t="s">
        <v>1849</v>
      </c>
      <c r="C1605" s="527" t="s">
        <v>1825</v>
      </c>
      <c r="D1605" s="527" t="s">
        <v>2068</v>
      </c>
      <c r="E1605" s="527" t="s">
        <v>2069</v>
      </c>
      <c r="F1605" s="531">
        <v>1</v>
      </c>
      <c r="G1605" s="531">
        <v>18223.11</v>
      </c>
      <c r="H1605" s="531">
        <v>0.33333333333333331</v>
      </c>
      <c r="I1605" s="531">
        <v>18223.11</v>
      </c>
      <c r="J1605" s="531">
        <v>3</v>
      </c>
      <c r="K1605" s="531">
        <v>54669.33</v>
      </c>
      <c r="L1605" s="531">
        <v>1</v>
      </c>
      <c r="M1605" s="531">
        <v>18223.11</v>
      </c>
      <c r="N1605" s="531"/>
      <c r="O1605" s="531"/>
      <c r="P1605" s="545"/>
      <c r="Q1605" s="532"/>
    </row>
    <row r="1606" spans="1:17" ht="14.4" customHeight="1" x14ac:dyDescent="0.3">
      <c r="A1606" s="526" t="s">
        <v>2417</v>
      </c>
      <c r="B1606" s="527" t="s">
        <v>1849</v>
      </c>
      <c r="C1606" s="527" t="s">
        <v>1825</v>
      </c>
      <c r="D1606" s="527" t="s">
        <v>2081</v>
      </c>
      <c r="E1606" s="527" t="s">
        <v>2082</v>
      </c>
      <c r="F1606" s="531">
        <v>1</v>
      </c>
      <c r="G1606" s="531">
        <v>359.1</v>
      </c>
      <c r="H1606" s="531">
        <v>1</v>
      </c>
      <c r="I1606" s="531">
        <v>359.1</v>
      </c>
      <c r="J1606" s="531">
        <v>1</v>
      </c>
      <c r="K1606" s="531">
        <v>359.1</v>
      </c>
      <c r="L1606" s="531">
        <v>1</v>
      </c>
      <c r="M1606" s="531">
        <v>359.1</v>
      </c>
      <c r="N1606" s="531"/>
      <c r="O1606" s="531"/>
      <c r="P1606" s="545"/>
      <c r="Q1606" s="532"/>
    </row>
    <row r="1607" spans="1:17" ht="14.4" customHeight="1" x14ac:dyDescent="0.3">
      <c r="A1607" s="526" t="s">
        <v>2417</v>
      </c>
      <c r="B1607" s="527" t="s">
        <v>1849</v>
      </c>
      <c r="C1607" s="527" t="s">
        <v>1825</v>
      </c>
      <c r="D1607" s="527" t="s">
        <v>1826</v>
      </c>
      <c r="E1607" s="527" t="s">
        <v>1827</v>
      </c>
      <c r="F1607" s="531">
        <v>2</v>
      </c>
      <c r="G1607" s="531">
        <v>1787.8</v>
      </c>
      <c r="H1607" s="531">
        <v>0.5</v>
      </c>
      <c r="I1607" s="531">
        <v>893.9</v>
      </c>
      <c r="J1607" s="531">
        <v>4</v>
      </c>
      <c r="K1607" s="531">
        <v>3575.6</v>
      </c>
      <c r="L1607" s="531">
        <v>1</v>
      </c>
      <c r="M1607" s="531">
        <v>893.9</v>
      </c>
      <c r="N1607" s="531">
        <v>1</v>
      </c>
      <c r="O1607" s="531">
        <v>893.9</v>
      </c>
      <c r="P1607" s="545">
        <v>0.25</v>
      </c>
      <c r="Q1607" s="532">
        <v>893.9</v>
      </c>
    </row>
    <row r="1608" spans="1:17" ht="14.4" customHeight="1" x14ac:dyDescent="0.3">
      <c r="A1608" s="526" t="s">
        <v>2417</v>
      </c>
      <c r="B1608" s="527" t="s">
        <v>1849</v>
      </c>
      <c r="C1608" s="527" t="s">
        <v>1825</v>
      </c>
      <c r="D1608" s="527" t="s">
        <v>1877</v>
      </c>
      <c r="E1608" s="527" t="s">
        <v>1878</v>
      </c>
      <c r="F1608" s="531"/>
      <c r="G1608" s="531"/>
      <c r="H1608" s="531"/>
      <c r="I1608" s="531"/>
      <c r="J1608" s="531">
        <v>1</v>
      </c>
      <c r="K1608" s="531">
        <v>893.9</v>
      </c>
      <c r="L1608" s="531">
        <v>1</v>
      </c>
      <c r="M1608" s="531">
        <v>893.9</v>
      </c>
      <c r="N1608" s="531">
        <v>1</v>
      </c>
      <c r="O1608" s="531">
        <v>893.9</v>
      </c>
      <c r="P1608" s="545">
        <v>1</v>
      </c>
      <c r="Q1608" s="532">
        <v>893.9</v>
      </c>
    </row>
    <row r="1609" spans="1:17" ht="14.4" customHeight="1" x14ac:dyDescent="0.3">
      <c r="A1609" s="526" t="s">
        <v>2417</v>
      </c>
      <c r="B1609" s="527" t="s">
        <v>1849</v>
      </c>
      <c r="C1609" s="527" t="s">
        <v>1825</v>
      </c>
      <c r="D1609" s="527" t="s">
        <v>1828</v>
      </c>
      <c r="E1609" s="527" t="s">
        <v>1829</v>
      </c>
      <c r="F1609" s="531"/>
      <c r="G1609" s="531"/>
      <c r="H1609" s="531"/>
      <c r="I1609" s="531"/>
      <c r="J1609" s="531"/>
      <c r="K1609" s="531"/>
      <c r="L1609" s="531"/>
      <c r="M1609" s="531"/>
      <c r="N1609" s="531">
        <v>1</v>
      </c>
      <c r="O1609" s="531">
        <v>893.9</v>
      </c>
      <c r="P1609" s="545"/>
      <c r="Q1609" s="532">
        <v>893.9</v>
      </c>
    </row>
    <row r="1610" spans="1:17" ht="14.4" customHeight="1" x14ac:dyDescent="0.3">
      <c r="A1610" s="526" t="s">
        <v>2417</v>
      </c>
      <c r="B1610" s="527" t="s">
        <v>1849</v>
      </c>
      <c r="C1610" s="527" t="s">
        <v>1825</v>
      </c>
      <c r="D1610" s="527" t="s">
        <v>1879</v>
      </c>
      <c r="E1610" s="527" t="s">
        <v>1880</v>
      </c>
      <c r="F1610" s="531"/>
      <c r="G1610" s="531"/>
      <c r="H1610" s="531"/>
      <c r="I1610" s="531"/>
      <c r="J1610" s="531"/>
      <c r="K1610" s="531"/>
      <c r="L1610" s="531"/>
      <c r="M1610" s="531"/>
      <c r="N1610" s="531">
        <v>1</v>
      </c>
      <c r="O1610" s="531">
        <v>1841.62</v>
      </c>
      <c r="P1610" s="545"/>
      <c r="Q1610" s="532">
        <v>1841.62</v>
      </c>
    </row>
    <row r="1611" spans="1:17" ht="14.4" customHeight="1" x14ac:dyDescent="0.3">
      <c r="A1611" s="526" t="s">
        <v>2417</v>
      </c>
      <c r="B1611" s="527" t="s">
        <v>1849</v>
      </c>
      <c r="C1611" s="527" t="s">
        <v>1825</v>
      </c>
      <c r="D1611" s="527" t="s">
        <v>1830</v>
      </c>
      <c r="E1611" s="527" t="s">
        <v>1831</v>
      </c>
      <c r="F1611" s="531"/>
      <c r="G1611" s="531"/>
      <c r="H1611" s="531"/>
      <c r="I1611" s="531"/>
      <c r="J1611" s="531">
        <v>2</v>
      </c>
      <c r="K1611" s="531">
        <v>1022</v>
      </c>
      <c r="L1611" s="531">
        <v>1</v>
      </c>
      <c r="M1611" s="531">
        <v>511</v>
      </c>
      <c r="N1611" s="531">
        <v>1</v>
      </c>
      <c r="O1611" s="531">
        <v>511</v>
      </c>
      <c r="P1611" s="545">
        <v>0.5</v>
      </c>
      <c r="Q1611" s="532">
        <v>511</v>
      </c>
    </row>
    <row r="1612" spans="1:17" ht="14.4" customHeight="1" x14ac:dyDescent="0.3">
      <c r="A1612" s="526" t="s">
        <v>2417</v>
      </c>
      <c r="B1612" s="527" t="s">
        <v>1849</v>
      </c>
      <c r="C1612" s="527" t="s">
        <v>1825</v>
      </c>
      <c r="D1612" s="527" t="s">
        <v>2230</v>
      </c>
      <c r="E1612" s="527" t="s">
        <v>2231</v>
      </c>
      <c r="F1612" s="531"/>
      <c r="G1612" s="531"/>
      <c r="H1612" s="531"/>
      <c r="I1612" s="531"/>
      <c r="J1612" s="531">
        <v>5</v>
      </c>
      <c r="K1612" s="531">
        <v>5426</v>
      </c>
      <c r="L1612" s="531">
        <v>1</v>
      </c>
      <c r="M1612" s="531">
        <v>1085.2</v>
      </c>
      <c r="N1612" s="531">
        <v>1</v>
      </c>
      <c r="O1612" s="531">
        <v>1085.2</v>
      </c>
      <c r="P1612" s="545">
        <v>0.2</v>
      </c>
      <c r="Q1612" s="532">
        <v>1085.2</v>
      </c>
    </row>
    <row r="1613" spans="1:17" ht="14.4" customHeight="1" x14ac:dyDescent="0.3">
      <c r="A1613" s="526" t="s">
        <v>2417</v>
      </c>
      <c r="B1613" s="527" t="s">
        <v>1849</v>
      </c>
      <c r="C1613" s="527" t="s">
        <v>1832</v>
      </c>
      <c r="D1613" s="527" t="s">
        <v>1891</v>
      </c>
      <c r="E1613" s="527" t="s">
        <v>1892</v>
      </c>
      <c r="F1613" s="531">
        <v>47</v>
      </c>
      <c r="G1613" s="531">
        <v>9729</v>
      </c>
      <c r="H1613" s="531">
        <v>2.1750503018108653</v>
      </c>
      <c r="I1613" s="531">
        <v>207</v>
      </c>
      <c r="J1613" s="531">
        <v>21</v>
      </c>
      <c r="K1613" s="531">
        <v>4473</v>
      </c>
      <c r="L1613" s="531">
        <v>1</v>
      </c>
      <c r="M1613" s="531">
        <v>213</v>
      </c>
      <c r="N1613" s="531">
        <v>16</v>
      </c>
      <c r="O1613" s="531">
        <v>3408</v>
      </c>
      <c r="P1613" s="545">
        <v>0.76190476190476186</v>
      </c>
      <c r="Q1613" s="532">
        <v>213</v>
      </c>
    </row>
    <row r="1614" spans="1:17" ht="14.4" customHeight="1" x14ac:dyDescent="0.3">
      <c r="A1614" s="526" t="s">
        <v>2417</v>
      </c>
      <c r="B1614" s="527" t="s">
        <v>1849</v>
      </c>
      <c r="C1614" s="527" t="s">
        <v>1832</v>
      </c>
      <c r="D1614" s="527" t="s">
        <v>1893</v>
      </c>
      <c r="E1614" s="527" t="s">
        <v>1894</v>
      </c>
      <c r="F1614" s="531">
        <v>5</v>
      </c>
      <c r="G1614" s="531">
        <v>755</v>
      </c>
      <c r="H1614" s="531">
        <v>0.81182795698924726</v>
      </c>
      <c r="I1614" s="531">
        <v>151</v>
      </c>
      <c r="J1614" s="531">
        <v>6</v>
      </c>
      <c r="K1614" s="531">
        <v>930</v>
      </c>
      <c r="L1614" s="531">
        <v>1</v>
      </c>
      <c r="M1614" s="531">
        <v>155</v>
      </c>
      <c r="N1614" s="531"/>
      <c r="O1614" s="531"/>
      <c r="P1614" s="545"/>
      <c r="Q1614" s="532"/>
    </row>
    <row r="1615" spans="1:17" ht="14.4" customHeight="1" x14ac:dyDescent="0.3">
      <c r="A1615" s="526" t="s">
        <v>2417</v>
      </c>
      <c r="B1615" s="527" t="s">
        <v>1849</v>
      </c>
      <c r="C1615" s="527" t="s">
        <v>1832</v>
      </c>
      <c r="D1615" s="527" t="s">
        <v>1895</v>
      </c>
      <c r="E1615" s="527" t="s">
        <v>1896</v>
      </c>
      <c r="F1615" s="531">
        <v>10</v>
      </c>
      <c r="G1615" s="531">
        <v>1830</v>
      </c>
      <c r="H1615" s="531">
        <v>0.75277663512957627</v>
      </c>
      <c r="I1615" s="531">
        <v>183</v>
      </c>
      <c r="J1615" s="531">
        <v>13</v>
      </c>
      <c r="K1615" s="531">
        <v>2431</v>
      </c>
      <c r="L1615" s="531">
        <v>1</v>
      </c>
      <c r="M1615" s="531">
        <v>187</v>
      </c>
      <c r="N1615" s="531">
        <v>5</v>
      </c>
      <c r="O1615" s="531">
        <v>935</v>
      </c>
      <c r="P1615" s="545">
        <v>0.38461538461538464</v>
      </c>
      <c r="Q1615" s="532">
        <v>187</v>
      </c>
    </row>
    <row r="1616" spans="1:17" ht="14.4" customHeight="1" x14ac:dyDescent="0.3">
      <c r="A1616" s="526" t="s">
        <v>2417</v>
      </c>
      <c r="B1616" s="527" t="s">
        <v>1849</v>
      </c>
      <c r="C1616" s="527" t="s">
        <v>1832</v>
      </c>
      <c r="D1616" s="527" t="s">
        <v>1897</v>
      </c>
      <c r="E1616" s="527" t="s">
        <v>1898</v>
      </c>
      <c r="F1616" s="531">
        <v>7</v>
      </c>
      <c r="G1616" s="531">
        <v>875</v>
      </c>
      <c r="H1616" s="531">
        <v>0.52584134615384615</v>
      </c>
      <c r="I1616" s="531">
        <v>125</v>
      </c>
      <c r="J1616" s="531">
        <v>13</v>
      </c>
      <c r="K1616" s="531">
        <v>1664</v>
      </c>
      <c r="L1616" s="531">
        <v>1</v>
      </c>
      <c r="M1616" s="531">
        <v>128</v>
      </c>
      <c r="N1616" s="531">
        <v>10</v>
      </c>
      <c r="O1616" s="531">
        <v>1280</v>
      </c>
      <c r="P1616" s="545">
        <v>0.76923076923076927</v>
      </c>
      <c r="Q1616" s="532">
        <v>128</v>
      </c>
    </row>
    <row r="1617" spans="1:17" ht="14.4" customHeight="1" x14ac:dyDescent="0.3">
      <c r="A1617" s="526" t="s">
        <v>2417</v>
      </c>
      <c r="B1617" s="527" t="s">
        <v>1849</v>
      </c>
      <c r="C1617" s="527" t="s">
        <v>1832</v>
      </c>
      <c r="D1617" s="527" t="s">
        <v>1899</v>
      </c>
      <c r="E1617" s="527" t="s">
        <v>1900</v>
      </c>
      <c r="F1617" s="531">
        <v>15</v>
      </c>
      <c r="G1617" s="531">
        <v>3285</v>
      </c>
      <c r="H1617" s="531">
        <v>0.77531272126504602</v>
      </c>
      <c r="I1617" s="531">
        <v>219</v>
      </c>
      <c r="J1617" s="531">
        <v>19</v>
      </c>
      <c r="K1617" s="531">
        <v>4237</v>
      </c>
      <c r="L1617" s="531">
        <v>1</v>
      </c>
      <c r="M1617" s="531">
        <v>223</v>
      </c>
      <c r="N1617" s="531">
        <v>5</v>
      </c>
      <c r="O1617" s="531">
        <v>1115</v>
      </c>
      <c r="P1617" s="545">
        <v>0.26315789473684209</v>
      </c>
      <c r="Q1617" s="532">
        <v>223</v>
      </c>
    </row>
    <row r="1618" spans="1:17" ht="14.4" customHeight="1" x14ac:dyDescent="0.3">
      <c r="A1618" s="526" t="s">
        <v>2417</v>
      </c>
      <c r="B1618" s="527" t="s">
        <v>1849</v>
      </c>
      <c r="C1618" s="527" t="s">
        <v>1832</v>
      </c>
      <c r="D1618" s="527" t="s">
        <v>1905</v>
      </c>
      <c r="E1618" s="527" t="s">
        <v>1906</v>
      </c>
      <c r="F1618" s="531">
        <v>5</v>
      </c>
      <c r="G1618" s="531">
        <v>1105</v>
      </c>
      <c r="H1618" s="531">
        <v>0.54567901234567906</v>
      </c>
      <c r="I1618" s="531">
        <v>221</v>
      </c>
      <c r="J1618" s="531">
        <v>9</v>
      </c>
      <c r="K1618" s="531">
        <v>2025</v>
      </c>
      <c r="L1618" s="531">
        <v>1</v>
      </c>
      <c r="M1618" s="531">
        <v>225</v>
      </c>
      <c r="N1618" s="531">
        <v>6</v>
      </c>
      <c r="O1618" s="531">
        <v>1350</v>
      </c>
      <c r="P1618" s="545">
        <v>0.66666666666666663</v>
      </c>
      <c r="Q1618" s="532">
        <v>225</v>
      </c>
    </row>
    <row r="1619" spans="1:17" ht="14.4" customHeight="1" x14ac:dyDescent="0.3">
      <c r="A1619" s="526" t="s">
        <v>2417</v>
      </c>
      <c r="B1619" s="527" t="s">
        <v>1849</v>
      </c>
      <c r="C1619" s="527" t="s">
        <v>1832</v>
      </c>
      <c r="D1619" s="527" t="s">
        <v>1919</v>
      </c>
      <c r="E1619" s="527" t="s">
        <v>1920</v>
      </c>
      <c r="F1619" s="531">
        <v>37</v>
      </c>
      <c r="G1619" s="531">
        <v>12210</v>
      </c>
      <c r="H1619" s="531">
        <v>3.4985673352435529</v>
      </c>
      <c r="I1619" s="531">
        <v>330</v>
      </c>
      <c r="J1619" s="531">
        <v>10</v>
      </c>
      <c r="K1619" s="531">
        <v>3490</v>
      </c>
      <c r="L1619" s="531">
        <v>1</v>
      </c>
      <c r="M1619" s="531">
        <v>349</v>
      </c>
      <c r="N1619" s="531">
        <v>7</v>
      </c>
      <c r="O1619" s="531">
        <v>2450</v>
      </c>
      <c r="P1619" s="545">
        <v>0.70200573065902583</v>
      </c>
      <c r="Q1619" s="532">
        <v>350</v>
      </c>
    </row>
    <row r="1620" spans="1:17" ht="14.4" customHeight="1" x14ac:dyDescent="0.3">
      <c r="A1620" s="526" t="s">
        <v>2417</v>
      </c>
      <c r="B1620" s="527" t="s">
        <v>1849</v>
      </c>
      <c r="C1620" s="527" t="s">
        <v>1832</v>
      </c>
      <c r="D1620" s="527" t="s">
        <v>2129</v>
      </c>
      <c r="E1620" s="527" t="s">
        <v>2130</v>
      </c>
      <c r="F1620" s="531">
        <v>1</v>
      </c>
      <c r="G1620" s="531">
        <v>3824</v>
      </c>
      <c r="H1620" s="531">
        <v>0.99067357512953369</v>
      </c>
      <c r="I1620" s="531">
        <v>3824</v>
      </c>
      <c r="J1620" s="531">
        <v>1</v>
      </c>
      <c r="K1620" s="531">
        <v>3860</v>
      </c>
      <c r="L1620" s="531">
        <v>1</v>
      </c>
      <c r="M1620" s="531">
        <v>3860</v>
      </c>
      <c r="N1620" s="531"/>
      <c r="O1620" s="531"/>
      <c r="P1620" s="545"/>
      <c r="Q1620" s="532"/>
    </row>
    <row r="1621" spans="1:17" ht="14.4" customHeight="1" x14ac:dyDescent="0.3">
      <c r="A1621" s="526" t="s">
        <v>2417</v>
      </c>
      <c r="B1621" s="527" t="s">
        <v>1849</v>
      </c>
      <c r="C1621" s="527" t="s">
        <v>1832</v>
      </c>
      <c r="D1621" s="527" t="s">
        <v>2131</v>
      </c>
      <c r="E1621" s="527" t="s">
        <v>2132</v>
      </c>
      <c r="F1621" s="531">
        <v>1</v>
      </c>
      <c r="G1621" s="531">
        <v>5162</v>
      </c>
      <c r="H1621" s="531">
        <v>0.49539347408829176</v>
      </c>
      <c r="I1621" s="531">
        <v>5162</v>
      </c>
      <c r="J1621" s="531">
        <v>2</v>
      </c>
      <c r="K1621" s="531">
        <v>10420</v>
      </c>
      <c r="L1621" s="531">
        <v>1</v>
      </c>
      <c r="M1621" s="531">
        <v>5210</v>
      </c>
      <c r="N1621" s="531">
        <v>1</v>
      </c>
      <c r="O1621" s="531">
        <v>5210</v>
      </c>
      <c r="P1621" s="545">
        <v>0.5</v>
      </c>
      <c r="Q1621" s="532">
        <v>5210</v>
      </c>
    </row>
    <row r="1622" spans="1:17" ht="14.4" customHeight="1" x14ac:dyDescent="0.3">
      <c r="A1622" s="526" t="s">
        <v>2417</v>
      </c>
      <c r="B1622" s="527" t="s">
        <v>1849</v>
      </c>
      <c r="C1622" s="527" t="s">
        <v>1832</v>
      </c>
      <c r="D1622" s="527" t="s">
        <v>1929</v>
      </c>
      <c r="E1622" s="527" t="s">
        <v>1930</v>
      </c>
      <c r="F1622" s="531">
        <v>8</v>
      </c>
      <c r="G1622" s="531">
        <v>10248</v>
      </c>
      <c r="H1622" s="531">
        <v>2.6419180201082755</v>
      </c>
      <c r="I1622" s="531">
        <v>1281</v>
      </c>
      <c r="J1622" s="531">
        <v>3</v>
      </c>
      <c r="K1622" s="531">
        <v>3879</v>
      </c>
      <c r="L1622" s="531">
        <v>1</v>
      </c>
      <c r="M1622" s="531">
        <v>1293</v>
      </c>
      <c r="N1622" s="531">
        <v>10</v>
      </c>
      <c r="O1622" s="531">
        <v>12940</v>
      </c>
      <c r="P1622" s="545">
        <v>3.3359113173498325</v>
      </c>
      <c r="Q1622" s="532">
        <v>1294</v>
      </c>
    </row>
    <row r="1623" spans="1:17" ht="14.4" customHeight="1" x14ac:dyDescent="0.3">
      <c r="A1623" s="526" t="s">
        <v>2417</v>
      </c>
      <c r="B1623" s="527" t="s">
        <v>1849</v>
      </c>
      <c r="C1623" s="527" t="s">
        <v>1832</v>
      </c>
      <c r="D1623" s="527" t="s">
        <v>1931</v>
      </c>
      <c r="E1623" s="527" t="s">
        <v>1932</v>
      </c>
      <c r="F1623" s="531">
        <v>7</v>
      </c>
      <c r="G1623" s="531">
        <v>8169</v>
      </c>
      <c r="H1623" s="531">
        <v>2.3135089209855564</v>
      </c>
      <c r="I1623" s="531">
        <v>1167</v>
      </c>
      <c r="J1623" s="531">
        <v>3</v>
      </c>
      <c r="K1623" s="531">
        <v>3531</v>
      </c>
      <c r="L1623" s="531">
        <v>1</v>
      </c>
      <c r="M1623" s="531">
        <v>1177</v>
      </c>
      <c r="N1623" s="531">
        <v>6</v>
      </c>
      <c r="O1623" s="531">
        <v>7068</v>
      </c>
      <c r="P1623" s="545">
        <v>2.0016992353440952</v>
      </c>
      <c r="Q1623" s="532">
        <v>1178</v>
      </c>
    </row>
    <row r="1624" spans="1:17" ht="14.4" customHeight="1" x14ac:dyDescent="0.3">
      <c r="A1624" s="526" t="s">
        <v>2417</v>
      </c>
      <c r="B1624" s="527" t="s">
        <v>1849</v>
      </c>
      <c r="C1624" s="527" t="s">
        <v>1832</v>
      </c>
      <c r="D1624" s="527" t="s">
        <v>1933</v>
      </c>
      <c r="E1624" s="527" t="s">
        <v>1934</v>
      </c>
      <c r="F1624" s="531">
        <v>40</v>
      </c>
      <c r="G1624" s="531">
        <v>203040</v>
      </c>
      <c r="H1624" s="531">
        <v>1.7896239885768681</v>
      </c>
      <c r="I1624" s="531">
        <v>5076</v>
      </c>
      <c r="J1624" s="531">
        <v>22</v>
      </c>
      <c r="K1624" s="531">
        <v>113454</v>
      </c>
      <c r="L1624" s="531">
        <v>1</v>
      </c>
      <c r="M1624" s="531">
        <v>5157</v>
      </c>
      <c r="N1624" s="531">
        <v>25</v>
      </c>
      <c r="O1624" s="531">
        <v>128925</v>
      </c>
      <c r="P1624" s="545">
        <v>1.1363636363636365</v>
      </c>
      <c r="Q1624" s="532">
        <v>5157</v>
      </c>
    </row>
    <row r="1625" spans="1:17" ht="14.4" customHeight="1" x14ac:dyDescent="0.3">
      <c r="A1625" s="526" t="s">
        <v>2417</v>
      </c>
      <c r="B1625" s="527" t="s">
        <v>1849</v>
      </c>
      <c r="C1625" s="527" t="s">
        <v>1832</v>
      </c>
      <c r="D1625" s="527" t="s">
        <v>1935</v>
      </c>
      <c r="E1625" s="527" t="s">
        <v>1936</v>
      </c>
      <c r="F1625" s="531"/>
      <c r="G1625" s="531"/>
      <c r="H1625" s="531"/>
      <c r="I1625" s="531"/>
      <c r="J1625" s="531"/>
      <c r="K1625" s="531"/>
      <c r="L1625" s="531"/>
      <c r="M1625" s="531"/>
      <c r="N1625" s="531">
        <v>1</v>
      </c>
      <c r="O1625" s="531">
        <v>7807</v>
      </c>
      <c r="P1625" s="545"/>
      <c r="Q1625" s="532">
        <v>7807</v>
      </c>
    </row>
    <row r="1626" spans="1:17" ht="14.4" customHeight="1" x14ac:dyDescent="0.3">
      <c r="A1626" s="526" t="s">
        <v>2417</v>
      </c>
      <c r="B1626" s="527" t="s">
        <v>1849</v>
      </c>
      <c r="C1626" s="527" t="s">
        <v>1832</v>
      </c>
      <c r="D1626" s="527" t="s">
        <v>1937</v>
      </c>
      <c r="E1626" s="527" t="s">
        <v>1938</v>
      </c>
      <c r="F1626" s="531"/>
      <c r="G1626" s="531"/>
      <c r="H1626" s="531"/>
      <c r="I1626" s="531"/>
      <c r="J1626" s="531"/>
      <c r="K1626" s="531"/>
      <c r="L1626" s="531"/>
      <c r="M1626" s="531"/>
      <c r="N1626" s="531">
        <v>1</v>
      </c>
      <c r="O1626" s="531">
        <v>5620</v>
      </c>
      <c r="P1626" s="545"/>
      <c r="Q1626" s="532">
        <v>5620</v>
      </c>
    </row>
    <row r="1627" spans="1:17" ht="14.4" customHeight="1" x14ac:dyDescent="0.3">
      <c r="A1627" s="526" t="s">
        <v>2417</v>
      </c>
      <c r="B1627" s="527" t="s">
        <v>1849</v>
      </c>
      <c r="C1627" s="527" t="s">
        <v>1832</v>
      </c>
      <c r="D1627" s="527" t="s">
        <v>2137</v>
      </c>
      <c r="E1627" s="527" t="s">
        <v>2138</v>
      </c>
      <c r="F1627" s="531">
        <v>3</v>
      </c>
      <c r="G1627" s="531">
        <v>2256</v>
      </c>
      <c r="H1627" s="531">
        <v>2.82</v>
      </c>
      <c r="I1627" s="531">
        <v>752</v>
      </c>
      <c r="J1627" s="531">
        <v>1</v>
      </c>
      <c r="K1627" s="531">
        <v>800</v>
      </c>
      <c r="L1627" s="531">
        <v>1</v>
      </c>
      <c r="M1627" s="531">
        <v>800</v>
      </c>
      <c r="N1627" s="531"/>
      <c r="O1627" s="531"/>
      <c r="P1627" s="545"/>
      <c r="Q1627" s="532"/>
    </row>
    <row r="1628" spans="1:17" ht="14.4" customHeight="1" x14ac:dyDescent="0.3">
      <c r="A1628" s="526" t="s">
        <v>2417</v>
      </c>
      <c r="B1628" s="527" t="s">
        <v>1849</v>
      </c>
      <c r="C1628" s="527" t="s">
        <v>1832</v>
      </c>
      <c r="D1628" s="527" t="s">
        <v>1941</v>
      </c>
      <c r="E1628" s="527" t="s">
        <v>1942</v>
      </c>
      <c r="F1628" s="531">
        <v>289</v>
      </c>
      <c r="G1628" s="531">
        <v>50575</v>
      </c>
      <c r="H1628" s="531">
        <v>0.91876033207985908</v>
      </c>
      <c r="I1628" s="531">
        <v>175</v>
      </c>
      <c r="J1628" s="531">
        <v>311</v>
      </c>
      <c r="K1628" s="531">
        <v>55047</v>
      </c>
      <c r="L1628" s="531">
        <v>1</v>
      </c>
      <c r="M1628" s="531">
        <v>177</v>
      </c>
      <c r="N1628" s="531">
        <v>308</v>
      </c>
      <c r="O1628" s="531">
        <v>54516</v>
      </c>
      <c r="P1628" s="545">
        <v>0.99035369774919613</v>
      </c>
      <c r="Q1628" s="532">
        <v>177</v>
      </c>
    </row>
    <row r="1629" spans="1:17" ht="14.4" customHeight="1" x14ac:dyDescent="0.3">
      <c r="A1629" s="526" t="s">
        <v>2417</v>
      </c>
      <c r="B1629" s="527" t="s">
        <v>1849</v>
      </c>
      <c r="C1629" s="527" t="s">
        <v>1832</v>
      </c>
      <c r="D1629" s="527" t="s">
        <v>1943</v>
      </c>
      <c r="E1629" s="527" t="s">
        <v>1944</v>
      </c>
      <c r="F1629" s="531">
        <v>74</v>
      </c>
      <c r="G1629" s="531">
        <v>148074</v>
      </c>
      <c r="H1629" s="531">
        <v>1.0183346170774648</v>
      </c>
      <c r="I1629" s="531">
        <v>2001</v>
      </c>
      <c r="J1629" s="531">
        <v>71</v>
      </c>
      <c r="K1629" s="531">
        <v>145408</v>
      </c>
      <c r="L1629" s="531">
        <v>1</v>
      </c>
      <c r="M1629" s="531">
        <v>2048</v>
      </c>
      <c r="N1629" s="531">
        <v>65</v>
      </c>
      <c r="O1629" s="531">
        <v>133185</v>
      </c>
      <c r="P1629" s="545">
        <v>0.9159399757922535</v>
      </c>
      <c r="Q1629" s="532">
        <v>2049</v>
      </c>
    </row>
    <row r="1630" spans="1:17" ht="14.4" customHeight="1" x14ac:dyDescent="0.3">
      <c r="A1630" s="526" t="s">
        <v>2417</v>
      </c>
      <c r="B1630" s="527" t="s">
        <v>1849</v>
      </c>
      <c r="C1630" s="527" t="s">
        <v>1832</v>
      </c>
      <c r="D1630" s="527" t="s">
        <v>1949</v>
      </c>
      <c r="E1630" s="527" t="s">
        <v>1950</v>
      </c>
      <c r="F1630" s="531">
        <v>15</v>
      </c>
      <c r="G1630" s="531">
        <v>40440</v>
      </c>
      <c r="H1630" s="531">
        <v>1.8475877192982457</v>
      </c>
      <c r="I1630" s="531">
        <v>2696</v>
      </c>
      <c r="J1630" s="531">
        <v>8</v>
      </c>
      <c r="K1630" s="531">
        <v>21888</v>
      </c>
      <c r="L1630" s="531">
        <v>1</v>
      </c>
      <c r="M1630" s="531">
        <v>2736</v>
      </c>
      <c r="N1630" s="531">
        <v>10</v>
      </c>
      <c r="O1630" s="531">
        <v>27370</v>
      </c>
      <c r="P1630" s="545">
        <v>1.2504568713450293</v>
      </c>
      <c r="Q1630" s="532">
        <v>2737</v>
      </c>
    </row>
    <row r="1631" spans="1:17" ht="14.4" customHeight="1" x14ac:dyDescent="0.3">
      <c r="A1631" s="526" t="s">
        <v>2417</v>
      </c>
      <c r="B1631" s="527" t="s">
        <v>1849</v>
      </c>
      <c r="C1631" s="527" t="s">
        <v>1832</v>
      </c>
      <c r="D1631" s="527" t="s">
        <v>1951</v>
      </c>
      <c r="E1631" s="527" t="s">
        <v>1952</v>
      </c>
      <c r="F1631" s="531">
        <v>4</v>
      </c>
      <c r="G1631" s="531">
        <v>20752</v>
      </c>
      <c r="H1631" s="531">
        <v>1.9692541279180109</v>
      </c>
      <c r="I1631" s="531">
        <v>5188</v>
      </c>
      <c r="J1631" s="531">
        <v>2</v>
      </c>
      <c r="K1631" s="531">
        <v>10538</v>
      </c>
      <c r="L1631" s="531">
        <v>1</v>
      </c>
      <c r="M1631" s="531">
        <v>5269</v>
      </c>
      <c r="N1631" s="531">
        <v>2</v>
      </c>
      <c r="O1631" s="531">
        <v>10538</v>
      </c>
      <c r="P1631" s="545">
        <v>1</v>
      </c>
      <c r="Q1631" s="532">
        <v>5269</v>
      </c>
    </row>
    <row r="1632" spans="1:17" ht="14.4" customHeight="1" x14ac:dyDescent="0.3">
      <c r="A1632" s="526" t="s">
        <v>2417</v>
      </c>
      <c r="B1632" s="527" t="s">
        <v>1849</v>
      </c>
      <c r="C1632" s="527" t="s">
        <v>1832</v>
      </c>
      <c r="D1632" s="527" t="s">
        <v>1959</v>
      </c>
      <c r="E1632" s="527" t="s">
        <v>1960</v>
      </c>
      <c r="F1632" s="531">
        <v>1</v>
      </c>
      <c r="G1632" s="531">
        <v>151</v>
      </c>
      <c r="H1632" s="531"/>
      <c r="I1632" s="531">
        <v>151</v>
      </c>
      <c r="J1632" s="531"/>
      <c r="K1632" s="531"/>
      <c r="L1632" s="531"/>
      <c r="M1632" s="531"/>
      <c r="N1632" s="531">
        <v>2</v>
      </c>
      <c r="O1632" s="531">
        <v>310</v>
      </c>
      <c r="P1632" s="545"/>
      <c r="Q1632" s="532">
        <v>155</v>
      </c>
    </row>
    <row r="1633" spans="1:17" ht="14.4" customHeight="1" x14ac:dyDescent="0.3">
      <c r="A1633" s="526" t="s">
        <v>2417</v>
      </c>
      <c r="B1633" s="527" t="s">
        <v>1849</v>
      </c>
      <c r="C1633" s="527" t="s">
        <v>1832</v>
      </c>
      <c r="D1633" s="527" t="s">
        <v>1961</v>
      </c>
      <c r="E1633" s="527" t="s">
        <v>1962</v>
      </c>
      <c r="F1633" s="531">
        <v>1</v>
      </c>
      <c r="G1633" s="531">
        <v>195</v>
      </c>
      <c r="H1633" s="531">
        <v>0.97989949748743721</v>
      </c>
      <c r="I1633" s="531">
        <v>195</v>
      </c>
      <c r="J1633" s="531">
        <v>1</v>
      </c>
      <c r="K1633" s="531">
        <v>199</v>
      </c>
      <c r="L1633" s="531">
        <v>1</v>
      </c>
      <c r="M1633" s="531">
        <v>199</v>
      </c>
      <c r="N1633" s="531"/>
      <c r="O1633" s="531"/>
      <c r="P1633" s="545"/>
      <c r="Q1633" s="532"/>
    </row>
    <row r="1634" spans="1:17" ht="14.4" customHeight="1" x14ac:dyDescent="0.3">
      <c r="A1634" s="526" t="s">
        <v>2417</v>
      </c>
      <c r="B1634" s="527" t="s">
        <v>1849</v>
      </c>
      <c r="C1634" s="527" t="s">
        <v>1832</v>
      </c>
      <c r="D1634" s="527" t="s">
        <v>1963</v>
      </c>
      <c r="E1634" s="527" t="s">
        <v>1964</v>
      </c>
      <c r="F1634" s="531"/>
      <c r="G1634" s="531"/>
      <c r="H1634" s="531"/>
      <c r="I1634" s="531"/>
      <c r="J1634" s="531">
        <v>2</v>
      </c>
      <c r="K1634" s="531">
        <v>408</v>
      </c>
      <c r="L1634" s="531">
        <v>1</v>
      </c>
      <c r="M1634" s="531">
        <v>204</v>
      </c>
      <c r="N1634" s="531">
        <v>11</v>
      </c>
      <c r="O1634" s="531">
        <v>2244</v>
      </c>
      <c r="P1634" s="545">
        <v>5.5</v>
      </c>
      <c r="Q1634" s="532">
        <v>204</v>
      </c>
    </row>
    <row r="1635" spans="1:17" ht="14.4" customHeight="1" x14ac:dyDescent="0.3">
      <c r="A1635" s="526" t="s">
        <v>2417</v>
      </c>
      <c r="B1635" s="527" t="s">
        <v>1849</v>
      </c>
      <c r="C1635" s="527" t="s">
        <v>1832</v>
      </c>
      <c r="D1635" s="527" t="s">
        <v>1965</v>
      </c>
      <c r="E1635" s="527" t="s">
        <v>1966</v>
      </c>
      <c r="F1635" s="531">
        <v>2</v>
      </c>
      <c r="G1635" s="531">
        <v>836</v>
      </c>
      <c r="H1635" s="531"/>
      <c r="I1635" s="531">
        <v>418</v>
      </c>
      <c r="J1635" s="531"/>
      <c r="K1635" s="531"/>
      <c r="L1635" s="531"/>
      <c r="M1635" s="531"/>
      <c r="N1635" s="531"/>
      <c r="O1635" s="531"/>
      <c r="P1635" s="545"/>
      <c r="Q1635" s="532"/>
    </row>
    <row r="1636" spans="1:17" ht="14.4" customHeight="1" x14ac:dyDescent="0.3">
      <c r="A1636" s="526" t="s">
        <v>2417</v>
      </c>
      <c r="B1636" s="527" t="s">
        <v>1849</v>
      </c>
      <c r="C1636" s="527" t="s">
        <v>1832</v>
      </c>
      <c r="D1636" s="527" t="s">
        <v>1969</v>
      </c>
      <c r="E1636" s="527" t="s">
        <v>1970</v>
      </c>
      <c r="F1636" s="531">
        <v>5</v>
      </c>
      <c r="G1636" s="531">
        <v>795</v>
      </c>
      <c r="H1636" s="531">
        <v>0.97546012269938653</v>
      </c>
      <c r="I1636" s="531">
        <v>159</v>
      </c>
      <c r="J1636" s="531">
        <v>5</v>
      </c>
      <c r="K1636" s="531">
        <v>815</v>
      </c>
      <c r="L1636" s="531">
        <v>1</v>
      </c>
      <c r="M1636" s="531">
        <v>163</v>
      </c>
      <c r="N1636" s="531"/>
      <c r="O1636" s="531"/>
      <c r="P1636" s="545"/>
      <c r="Q1636" s="532"/>
    </row>
    <row r="1637" spans="1:17" ht="14.4" customHeight="1" x14ac:dyDescent="0.3">
      <c r="A1637" s="526" t="s">
        <v>2417</v>
      </c>
      <c r="B1637" s="527" t="s">
        <v>1849</v>
      </c>
      <c r="C1637" s="527" t="s">
        <v>1832</v>
      </c>
      <c r="D1637" s="527" t="s">
        <v>1973</v>
      </c>
      <c r="E1637" s="527" t="s">
        <v>1974</v>
      </c>
      <c r="F1637" s="531">
        <v>21</v>
      </c>
      <c r="G1637" s="531">
        <v>44583</v>
      </c>
      <c r="H1637" s="531">
        <v>1.7248142989786444</v>
      </c>
      <c r="I1637" s="531">
        <v>2123</v>
      </c>
      <c r="J1637" s="531">
        <v>12</v>
      </c>
      <c r="K1637" s="531">
        <v>25848</v>
      </c>
      <c r="L1637" s="531">
        <v>1</v>
      </c>
      <c r="M1637" s="531">
        <v>2154</v>
      </c>
      <c r="N1637" s="531">
        <v>7</v>
      </c>
      <c r="O1637" s="531">
        <v>15085</v>
      </c>
      <c r="P1637" s="545">
        <v>0.5836041473228103</v>
      </c>
      <c r="Q1637" s="532">
        <v>2155</v>
      </c>
    </row>
    <row r="1638" spans="1:17" ht="14.4" customHeight="1" x14ac:dyDescent="0.3">
      <c r="A1638" s="526" t="s">
        <v>2417</v>
      </c>
      <c r="B1638" s="527" t="s">
        <v>1849</v>
      </c>
      <c r="C1638" s="527" t="s">
        <v>1832</v>
      </c>
      <c r="D1638" s="527" t="s">
        <v>2141</v>
      </c>
      <c r="E1638" s="527" t="s">
        <v>2130</v>
      </c>
      <c r="F1638" s="531">
        <v>2</v>
      </c>
      <c r="G1638" s="531">
        <v>3738</v>
      </c>
      <c r="H1638" s="531">
        <v>0.98993644067796616</v>
      </c>
      <c r="I1638" s="531">
        <v>1869</v>
      </c>
      <c r="J1638" s="531">
        <v>2</v>
      </c>
      <c r="K1638" s="531">
        <v>3776</v>
      </c>
      <c r="L1638" s="531">
        <v>1</v>
      </c>
      <c r="M1638" s="531">
        <v>1888</v>
      </c>
      <c r="N1638" s="531"/>
      <c r="O1638" s="531"/>
      <c r="P1638" s="545"/>
      <c r="Q1638" s="532"/>
    </row>
    <row r="1639" spans="1:17" ht="14.4" customHeight="1" x14ac:dyDescent="0.3">
      <c r="A1639" s="526" t="s">
        <v>2417</v>
      </c>
      <c r="B1639" s="527" t="s">
        <v>1849</v>
      </c>
      <c r="C1639" s="527" t="s">
        <v>1832</v>
      </c>
      <c r="D1639" s="527" t="s">
        <v>1975</v>
      </c>
      <c r="E1639" s="527" t="s">
        <v>1976</v>
      </c>
      <c r="F1639" s="531"/>
      <c r="G1639" s="531"/>
      <c r="H1639" s="531"/>
      <c r="I1639" s="531"/>
      <c r="J1639" s="531"/>
      <c r="K1639" s="531"/>
      <c r="L1639" s="531"/>
      <c r="M1639" s="531"/>
      <c r="N1639" s="531">
        <v>1</v>
      </c>
      <c r="O1639" s="531">
        <v>163</v>
      </c>
      <c r="P1639" s="545"/>
      <c r="Q1639" s="532">
        <v>163</v>
      </c>
    </row>
    <row r="1640" spans="1:17" ht="14.4" customHeight="1" x14ac:dyDescent="0.3">
      <c r="A1640" s="526" t="s">
        <v>2417</v>
      </c>
      <c r="B1640" s="527" t="s">
        <v>1849</v>
      </c>
      <c r="C1640" s="527" t="s">
        <v>1832</v>
      </c>
      <c r="D1640" s="527" t="s">
        <v>1981</v>
      </c>
      <c r="E1640" s="527" t="s">
        <v>1982</v>
      </c>
      <c r="F1640" s="531">
        <v>33</v>
      </c>
      <c r="G1640" s="531">
        <v>277167</v>
      </c>
      <c r="H1640" s="531">
        <v>2.9787208889939709</v>
      </c>
      <c r="I1640" s="531">
        <v>8399</v>
      </c>
      <c r="J1640" s="531">
        <v>11</v>
      </c>
      <c r="K1640" s="531">
        <v>93049</v>
      </c>
      <c r="L1640" s="531">
        <v>1</v>
      </c>
      <c r="M1640" s="531">
        <v>8459</v>
      </c>
      <c r="N1640" s="531">
        <v>6</v>
      </c>
      <c r="O1640" s="531">
        <v>50760</v>
      </c>
      <c r="P1640" s="545">
        <v>0.5455190276091092</v>
      </c>
      <c r="Q1640" s="532">
        <v>8460</v>
      </c>
    </row>
    <row r="1641" spans="1:17" ht="14.4" customHeight="1" x14ac:dyDescent="0.3">
      <c r="A1641" s="526" t="s">
        <v>2417</v>
      </c>
      <c r="B1641" s="527" t="s">
        <v>1849</v>
      </c>
      <c r="C1641" s="527" t="s">
        <v>1832</v>
      </c>
      <c r="D1641" s="527" t="s">
        <v>1985</v>
      </c>
      <c r="E1641" s="527" t="s">
        <v>1986</v>
      </c>
      <c r="F1641" s="531"/>
      <c r="G1641" s="531"/>
      <c r="H1641" s="531"/>
      <c r="I1641" s="531"/>
      <c r="J1641" s="531"/>
      <c r="K1641" s="531"/>
      <c r="L1641" s="531"/>
      <c r="M1641" s="531"/>
      <c r="N1641" s="531">
        <v>1</v>
      </c>
      <c r="O1641" s="531">
        <v>2053</v>
      </c>
      <c r="P1641" s="545"/>
      <c r="Q1641" s="532">
        <v>2053</v>
      </c>
    </row>
    <row r="1642" spans="1:17" ht="14.4" customHeight="1" x14ac:dyDescent="0.3">
      <c r="A1642" s="526" t="s">
        <v>2417</v>
      </c>
      <c r="B1642" s="527" t="s">
        <v>1849</v>
      </c>
      <c r="C1642" s="527" t="s">
        <v>1832</v>
      </c>
      <c r="D1642" s="527" t="s">
        <v>2144</v>
      </c>
      <c r="E1642" s="527" t="s">
        <v>2145</v>
      </c>
      <c r="F1642" s="531">
        <v>1</v>
      </c>
      <c r="G1642" s="531">
        <v>5705</v>
      </c>
      <c r="H1642" s="531">
        <v>0.49582826351468801</v>
      </c>
      <c r="I1642" s="531">
        <v>5705</v>
      </c>
      <c r="J1642" s="531">
        <v>2</v>
      </c>
      <c r="K1642" s="531">
        <v>11506</v>
      </c>
      <c r="L1642" s="531">
        <v>1</v>
      </c>
      <c r="M1642" s="531">
        <v>5753</v>
      </c>
      <c r="N1642" s="531"/>
      <c r="O1642" s="531"/>
      <c r="P1642" s="545"/>
      <c r="Q1642" s="532"/>
    </row>
    <row r="1643" spans="1:17" ht="14.4" customHeight="1" x14ac:dyDescent="0.3">
      <c r="A1643" s="526" t="s">
        <v>2417</v>
      </c>
      <c r="B1643" s="527" t="s">
        <v>1849</v>
      </c>
      <c r="C1643" s="527" t="s">
        <v>1832</v>
      </c>
      <c r="D1643" s="527" t="s">
        <v>1995</v>
      </c>
      <c r="E1643" s="527" t="s">
        <v>1996</v>
      </c>
      <c r="F1643" s="531"/>
      <c r="G1643" s="531"/>
      <c r="H1643" s="531"/>
      <c r="I1643" s="531"/>
      <c r="J1643" s="531">
        <v>6</v>
      </c>
      <c r="K1643" s="531">
        <v>2112</v>
      </c>
      <c r="L1643" s="531">
        <v>1</v>
      </c>
      <c r="M1643" s="531">
        <v>352</v>
      </c>
      <c r="N1643" s="531">
        <v>2</v>
      </c>
      <c r="O1643" s="531">
        <v>704</v>
      </c>
      <c r="P1643" s="545">
        <v>0.33333333333333331</v>
      </c>
      <c r="Q1643" s="532">
        <v>352</v>
      </c>
    </row>
    <row r="1644" spans="1:17" ht="14.4" customHeight="1" x14ac:dyDescent="0.3">
      <c r="A1644" s="526" t="s">
        <v>487</v>
      </c>
      <c r="B1644" s="527" t="s">
        <v>1849</v>
      </c>
      <c r="C1644" s="527" t="s">
        <v>1850</v>
      </c>
      <c r="D1644" s="527" t="s">
        <v>1997</v>
      </c>
      <c r="E1644" s="527" t="s">
        <v>610</v>
      </c>
      <c r="F1644" s="531">
        <v>-0.1</v>
      </c>
      <c r="G1644" s="531">
        <v>-494.39</v>
      </c>
      <c r="H1644" s="531"/>
      <c r="I1644" s="531">
        <v>4943.8999999999996</v>
      </c>
      <c r="J1644" s="531"/>
      <c r="K1644" s="531"/>
      <c r="L1644" s="531"/>
      <c r="M1644" s="531"/>
      <c r="N1644" s="531"/>
      <c r="O1644" s="531"/>
      <c r="P1644" s="545"/>
      <c r="Q1644" s="532"/>
    </row>
    <row r="1645" spans="1:17" ht="14.4" customHeight="1" x14ac:dyDescent="0.3">
      <c r="A1645" s="526" t="s">
        <v>487</v>
      </c>
      <c r="B1645" s="527" t="s">
        <v>1849</v>
      </c>
      <c r="C1645" s="527" t="s">
        <v>1850</v>
      </c>
      <c r="D1645" s="527" t="s">
        <v>1856</v>
      </c>
      <c r="E1645" s="527" t="s">
        <v>610</v>
      </c>
      <c r="F1645" s="531">
        <v>-0.43999999999999995</v>
      </c>
      <c r="G1645" s="531">
        <v>-4350.67</v>
      </c>
      <c r="H1645" s="531"/>
      <c r="I1645" s="531">
        <v>9887.8863636363658</v>
      </c>
      <c r="J1645" s="531"/>
      <c r="K1645" s="531"/>
      <c r="L1645" s="531"/>
      <c r="M1645" s="531"/>
      <c r="N1645" s="531"/>
      <c r="O1645" s="531"/>
      <c r="P1645" s="545"/>
      <c r="Q1645" s="532"/>
    </row>
    <row r="1646" spans="1:17" ht="14.4" customHeight="1" x14ac:dyDescent="0.3">
      <c r="A1646" s="526" t="s">
        <v>487</v>
      </c>
      <c r="B1646" s="527" t="s">
        <v>1849</v>
      </c>
      <c r="C1646" s="527" t="s">
        <v>1850</v>
      </c>
      <c r="D1646" s="527" t="s">
        <v>2211</v>
      </c>
      <c r="E1646" s="527" t="s">
        <v>2212</v>
      </c>
      <c r="F1646" s="531">
        <v>-1</v>
      </c>
      <c r="G1646" s="531">
        <v>-398.2</v>
      </c>
      <c r="H1646" s="531"/>
      <c r="I1646" s="531">
        <v>398.2</v>
      </c>
      <c r="J1646" s="531"/>
      <c r="K1646" s="531"/>
      <c r="L1646" s="531"/>
      <c r="M1646" s="531"/>
      <c r="N1646" s="531"/>
      <c r="O1646" s="531"/>
      <c r="P1646" s="545"/>
      <c r="Q1646" s="532"/>
    </row>
    <row r="1647" spans="1:17" ht="14.4" customHeight="1" x14ac:dyDescent="0.3">
      <c r="A1647" s="526" t="s">
        <v>487</v>
      </c>
      <c r="B1647" s="527" t="s">
        <v>1849</v>
      </c>
      <c r="C1647" s="527" t="s">
        <v>1850</v>
      </c>
      <c r="D1647" s="527" t="s">
        <v>1863</v>
      </c>
      <c r="E1647" s="527" t="s">
        <v>584</v>
      </c>
      <c r="F1647" s="531"/>
      <c r="G1647" s="531"/>
      <c r="H1647" s="531"/>
      <c r="I1647" s="531"/>
      <c r="J1647" s="531">
        <v>-0.05</v>
      </c>
      <c r="K1647" s="531">
        <v>-442.7</v>
      </c>
      <c r="L1647" s="531">
        <v>1</v>
      </c>
      <c r="M1647" s="531">
        <v>8854</v>
      </c>
      <c r="N1647" s="531"/>
      <c r="O1647" s="531"/>
      <c r="P1647" s="545"/>
      <c r="Q1647" s="532"/>
    </row>
    <row r="1648" spans="1:17" ht="14.4" customHeight="1" x14ac:dyDescent="0.3">
      <c r="A1648" s="526" t="s">
        <v>487</v>
      </c>
      <c r="B1648" s="527" t="s">
        <v>1849</v>
      </c>
      <c r="C1648" s="527" t="s">
        <v>1850</v>
      </c>
      <c r="D1648" s="527" t="s">
        <v>1865</v>
      </c>
      <c r="E1648" s="527" t="s">
        <v>584</v>
      </c>
      <c r="F1648" s="531">
        <v>-0.25</v>
      </c>
      <c r="G1648" s="531">
        <v>-442.7</v>
      </c>
      <c r="H1648" s="531"/>
      <c r="I1648" s="531">
        <v>1770.8</v>
      </c>
      <c r="J1648" s="531"/>
      <c r="K1648" s="531"/>
      <c r="L1648" s="531"/>
      <c r="M1648" s="531"/>
      <c r="N1648" s="531"/>
      <c r="O1648" s="531"/>
      <c r="P1648" s="545"/>
      <c r="Q1648" s="532"/>
    </row>
    <row r="1649" spans="1:17" ht="14.4" customHeight="1" x14ac:dyDescent="0.3">
      <c r="A1649" s="526" t="s">
        <v>487</v>
      </c>
      <c r="B1649" s="527" t="s">
        <v>1849</v>
      </c>
      <c r="C1649" s="527" t="s">
        <v>1850</v>
      </c>
      <c r="D1649" s="527" t="s">
        <v>1868</v>
      </c>
      <c r="E1649" s="527" t="s">
        <v>584</v>
      </c>
      <c r="F1649" s="531">
        <v>-0.01</v>
      </c>
      <c r="G1649" s="531">
        <v>-460.41</v>
      </c>
      <c r="H1649" s="531"/>
      <c r="I1649" s="531">
        <v>46041</v>
      </c>
      <c r="J1649" s="531"/>
      <c r="K1649" s="531"/>
      <c r="L1649" s="531"/>
      <c r="M1649" s="531"/>
      <c r="N1649" s="531"/>
      <c r="O1649" s="531"/>
      <c r="P1649" s="545"/>
      <c r="Q1649" s="532"/>
    </row>
    <row r="1650" spans="1:17" ht="14.4" customHeight="1" x14ac:dyDescent="0.3">
      <c r="A1650" s="526" t="s">
        <v>487</v>
      </c>
      <c r="B1650" s="527" t="s">
        <v>1849</v>
      </c>
      <c r="C1650" s="527" t="s">
        <v>1825</v>
      </c>
      <c r="D1650" s="527" t="s">
        <v>2032</v>
      </c>
      <c r="E1650" s="527" t="s">
        <v>2033</v>
      </c>
      <c r="F1650" s="531">
        <v>-1</v>
      </c>
      <c r="G1650" s="531">
        <v>-972.32</v>
      </c>
      <c r="H1650" s="531"/>
      <c r="I1650" s="531">
        <v>972.32</v>
      </c>
      <c r="J1650" s="531"/>
      <c r="K1650" s="531"/>
      <c r="L1650" s="531"/>
      <c r="M1650" s="531"/>
      <c r="N1650" s="531"/>
      <c r="O1650" s="531"/>
      <c r="P1650" s="545"/>
      <c r="Q1650" s="532"/>
    </row>
    <row r="1651" spans="1:17" ht="14.4" customHeight="1" x14ac:dyDescent="0.3">
      <c r="A1651" s="526" t="s">
        <v>487</v>
      </c>
      <c r="B1651" s="527" t="s">
        <v>1849</v>
      </c>
      <c r="C1651" s="527" t="s">
        <v>1825</v>
      </c>
      <c r="D1651" s="527" t="s">
        <v>2035</v>
      </c>
      <c r="E1651" s="527" t="s">
        <v>2033</v>
      </c>
      <c r="F1651" s="531">
        <v>-4</v>
      </c>
      <c r="G1651" s="531">
        <v>-6829.24</v>
      </c>
      <c r="H1651" s="531"/>
      <c r="I1651" s="531">
        <v>1707.31</v>
      </c>
      <c r="J1651" s="531"/>
      <c r="K1651" s="531"/>
      <c r="L1651" s="531"/>
      <c r="M1651" s="531"/>
      <c r="N1651" s="531"/>
      <c r="O1651" s="531"/>
      <c r="P1651" s="545"/>
      <c r="Q1651" s="532"/>
    </row>
    <row r="1652" spans="1:17" ht="14.4" customHeight="1" x14ac:dyDescent="0.3">
      <c r="A1652" s="526" t="s">
        <v>487</v>
      </c>
      <c r="B1652" s="527" t="s">
        <v>1849</v>
      </c>
      <c r="C1652" s="527" t="s">
        <v>1825</v>
      </c>
      <c r="D1652" s="527" t="s">
        <v>2213</v>
      </c>
      <c r="E1652" s="527" t="s">
        <v>2116</v>
      </c>
      <c r="F1652" s="531">
        <v>-1</v>
      </c>
      <c r="G1652" s="531">
        <v>-1932.09</v>
      </c>
      <c r="H1652" s="531"/>
      <c r="I1652" s="531">
        <v>1932.09</v>
      </c>
      <c r="J1652" s="531"/>
      <c r="K1652" s="531"/>
      <c r="L1652" s="531"/>
      <c r="M1652" s="531"/>
      <c r="N1652" s="531"/>
      <c r="O1652" s="531"/>
      <c r="P1652" s="545"/>
      <c r="Q1652" s="532"/>
    </row>
    <row r="1653" spans="1:17" ht="14.4" customHeight="1" x14ac:dyDescent="0.3">
      <c r="A1653" s="526" t="s">
        <v>487</v>
      </c>
      <c r="B1653" s="527" t="s">
        <v>1849</v>
      </c>
      <c r="C1653" s="527" t="s">
        <v>1825</v>
      </c>
      <c r="D1653" s="527" t="s">
        <v>2039</v>
      </c>
      <c r="E1653" s="527" t="s">
        <v>2038</v>
      </c>
      <c r="F1653" s="531">
        <v>-3</v>
      </c>
      <c r="G1653" s="531">
        <v>-6425.5499999999993</v>
      </c>
      <c r="H1653" s="531"/>
      <c r="I1653" s="531">
        <v>2141.85</v>
      </c>
      <c r="J1653" s="531"/>
      <c r="K1653" s="531"/>
      <c r="L1653" s="531"/>
      <c r="M1653" s="531"/>
      <c r="N1653" s="531"/>
      <c r="O1653" s="531"/>
      <c r="P1653" s="545"/>
      <c r="Q1653" s="532"/>
    </row>
    <row r="1654" spans="1:17" ht="14.4" customHeight="1" x14ac:dyDescent="0.3">
      <c r="A1654" s="526" t="s">
        <v>487</v>
      </c>
      <c r="B1654" s="527" t="s">
        <v>1849</v>
      </c>
      <c r="C1654" s="527" t="s">
        <v>1825</v>
      </c>
      <c r="D1654" s="527" t="s">
        <v>2048</v>
      </c>
      <c r="E1654" s="527" t="s">
        <v>2049</v>
      </c>
      <c r="F1654" s="531">
        <v>-2</v>
      </c>
      <c r="G1654" s="531">
        <v>-8275.7800000000007</v>
      </c>
      <c r="H1654" s="531"/>
      <c r="I1654" s="531">
        <v>4137.8900000000003</v>
      </c>
      <c r="J1654" s="531"/>
      <c r="K1654" s="531"/>
      <c r="L1654" s="531"/>
      <c r="M1654" s="531"/>
      <c r="N1654" s="531"/>
      <c r="O1654" s="531"/>
      <c r="P1654" s="545"/>
      <c r="Q1654" s="532"/>
    </row>
    <row r="1655" spans="1:17" ht="14.4" customHeight="1" x14ac:dyDescent="0.3">
      <c r="A1655" s="526" t="s">
        <v>487</v>
      </c>
      <c r="B1655" s="527" t="s">
        <v>1849</v>
      </c>
      <c r="C1655" s="527" t="s">
        <v>1825</v>
      </c>
      <c r="D1655" s="527" t="s">
        <v>2050</v>
      </c>
      <c r="E1655" s="527" t="s">
        <v>2051</v>
      </c>
      <c r="F1655" s="531">
        <v>-2</v>
      </c>
      <c r="G1655" s="531">
        <v>-2247.46</v>
      </c>
      <c r="H1655" s="531"/>
      <c r="I1655" s="531">
        <v>1123.73</v>
      </c>
      <c r="J1655" s="531"/>
      <c r="K1655" s="531"/>
      <c r="L1655" s="531"/>
      <c r="M1655" s="531"/>
      <c r="N1655" s="531"/>
      <c r="O1655" s="531"/>
      <c r="P1655" s="545"/>
      <c r="Q1655" s="532"/>
    </row>
    <row r="1656" spans="1:17" ht="14.4" customHeight="1" x14ac:dyDescent="0.3">
      <c r="A1656" s="526" t="s">
        <v>487</v>
      </c>
      <c r="B1656" s="527" t="s">
        <v>1849</v>
      </c>
      <c r="C1656" s="527" t="s">
        <v>1825</v>
      </c>
      <c r="D1656" s="527" t="s">
        <v>2052</v>
      </c>
      <c r="E1656" s="527" t="s">
        <v>2053</v>
      </c>
      <c r="F1656" s="531">
        <v>-1</v>
      </c>
      <c r="G1656" s="531">
        <v>-17073.05</v>
      </c>
      <c r="H1656" s="531"/>
      <c r="I1656" s="531">
        <v>17073.05</v>
      </c>
      <c r="J1656" s="531"/>
      <c r="K1656" s="531"/>
      <c r="L1656" s="531"/>
      <c r="M1656" s="531"/>
      <c r="N1656" s="531"/>
      <c r="O1656" s="531"/>
      <c r="P1656" s="545"/>
      <c r="Q1656" s="532"/>
    </row>
    <row r="1657" spans="1:17" ht="14.4" customHeight="1" x14ac:dyDescent="0.3">
      <c r="A1657" s="526" t="s">
        <v>487</v>
      </c>
      <c r="B1657" s="527" t="s">
        <v>1849</v>
      </c>
      <c r="C1657" s="527" t="s">
        <v>1825</v>
      </c>
      <c r="D1657" s="527" t="s">
        <v>2054</v>
      </c>
      <c r="E1657" s="527" t="s">
        <v>2055</v>
      </c>
      <c r="F1657" s="531">
        <v>-1</v>
      </c>
      <c r="G1657" s="531">
        <v>-1002.8</v>
      </c>
      <c r="H1657" s="531"/>
      <c r="I1657" s="531">
        <v>1002.8</v>
      </c>
      <c r="J1657" s="531"/>
      <c r="K1657" s="531"/>
      <c r="L1657" s="531"/>
      <c r="M1657" s="531"/>
      <c r="N1657" s="531"/>
      <c r="O1657" s="531"/>
      <c r="P1657" s="545"/>
      <c r="Q1657" s="532"/>
    </row>
    <row r="1658" spans="1:17" ht="14.4" customHeight="1" x14ac:dyDescent="0.3">
      <c r="A1658" s="526" t="s">
        <v>487</v>
      </c>
      <c r="B1658" s="527" t="s">
        <v>1849</v>
      </c>
      <c r="C1658" s="527" t="s">
        <v>1825</v>
      </c>
      <c r="D1658" s="527" t="s">
        <v>2189</v>
      </c>
      <c r="E1658" s="527" t="s">
        <v>2190</v>
      </c>
      <c r="F1658" s="531">
        <v>-1</v>
      </c>
      <c r="G1658" s="531">
        <v>-5259.23</v>
      </c>
      <c r="H1658" s="531"/>
      <c r="I1658" s="531">
        <v>5259.23</v>
      </c>
      <c r="J1658" s="531"/>
      <c r="K1658" s="531"/>
      <c r="L1658" s="531"/>
      <c r="M1658" s="531"/>
      <c r="N1658" s="531"/>
      <c r="O1658" s="531"/>
      <c r="P1658" s="545"/>
      <c r="Q1658" s="532"/>
    </row>
    <row r="1659" spans="1:17" ht="14.4" customHeight="1" x14ac:dyDescent="0.3">
      <c r="A1659" s="526" t="s">
        <v>487</v>
      </c>
      <c r="B1659" s="527" t="s">
        <v>1849</v>
      </c>
      <c r="C1659" s="527" t="s">
        <v>1825</v>
      </c>
      <c r="D1659" s="527" t="s">
        <v>2072</v>
      </c>
      <c r="E1659" s="527" t="s">
        <v>2071</v>
      </c>
      <c r="F1659" s="531">
        <v>-1</v>
      </c>
      <c r="G1659" s="531">
        <v>-888.06</v>
      </c>
      <c r="H1659" s="531"/>
      <c r="I1659" s="531">
        <v>888.06</v>
      </c>
      <c r="J1659" s="531"/>
      <c r="K1659" s="531"/>
      <c r="L1659" s="531"/>
      <c r="M1659" s="531"/>
      <c r="N1659" s="531"/>
      <c r="O1659" s="531"/>
      <c r="P1659" s="545"/>
      <c r="Q1659" s="532"/>
    </row>
    <row r="1660" spans="1:17" ht="14.4" customHeight="1" x14ac:dyDescent="0.3">
      <c r="A1660" s="526" t="s">
        <v>487</v>
      </c>
      <c r="B1660" s="527" t="s">
        <v>1849</v>
      </c>
      <c r="C1660" s="527" t="s">
        <v>1825</v>
      </c>
      <c r="D1660" s="527" t="s">
        <v>2077</v>
      </c>
      <c r="E1660" s="527" t="s">
        <v>2078</v>
      </c>
      <c r="F1660" s="531">
        <v>-1</v>
      </c>
      <c r="G1660" s="531">
        <v>-1312.14</v>
      </c>
      <c r="H1660" s="531"/>
      <c r="I1660" s="531">
        <v>1312.14</v>
      </c>
      <c r="J1660" s="531"/>
      <c r="K1660" s="531"/>
      <c r="L1660" s="531"/>
      <c r="M1660" s="531"/>
      <c r="N1660" s="531"/>
      <c r="O1660" s="531"/>
      <c r="P1660" s="545"/>
      <c r="Q1660" s="532"/>
    </row>
    <row r="1661" spans="1:17" ht="14.4" customHeight="1" x14ac:dyDescent="0.3">
      <c r="A1661" s="526" t="s">
        <v>487</v>
      </c>
      <c r="B1661" s="527" t="s">
        <v>1849</v>
      </c>
      <c r="C1661" s="527" t="s">
        <v>1825</v>
      </c>
      <c r="D1661" s="527" t="s">
        <v>2079</v>
      </c>
      <c r="E1661" s="527" t="s">
        <v>2080</v>
      </c>
      <c r="F1661" s="531">
        <v>-1</v>
      </c>
      <c r="G1661" s="531">
        <v>-1146.33</v>
      </c>
      <c r="H1661" s="531"/>
      <c r="I1661" s="531">
        <v>1146.33</v>
      </c>
      <c r="J1661" s="531"/>
      <c r="K1661" s="531"/>
      <c r="L1661" s="531"/>
      <c r="M1661" s="531"/>
      <c r="N1661" s="531"/>
      <c r="O1661" s="531"/>
      <c r="P1661" s="545"/>
      <c r="Q1661" s="532"/>
    </row>
    <row r="1662" spans="1:17" ht="14.4" customHeight="1" x14ac:dyDescent="0.3">
      <c r="A1662" s="526" t="s">
        <v>487</v>
      </c>
      <c r="B1662" s="527" t="s">
        <v>1849</v>
      </c>
      <c r="C1662" s="527" t="s">
        <v>1825</v>
      </c>
      <c r="D1662" s="527" t="s">
        <v>2081</v>
      </c>
      <c r="E1662" s="527" t="s">
        <v>2082</v>
      </c>
      <c r="F1662" s="531">
        <v>-2</v>
      </c>
      <c r="G1662" s="531">
        <v>-718.2</v>
      </c>
      <c r="H1662" s="531"/>
      <c r="I1662" s="531">
        <v>359.1</v>
      </c>
      <c r="J1662" s="531"/>
      <c r="K1662" s="531"/>
      <c r="L1662" s="531"/>
      <c r="M1662" s="531"/>
      <c r="N1662" s="531"/>
      <c r="O1662" s="531"/>
      <c r="P1662" s="545"/>
      <c r="Q1662" s="532"/>
    </row>
    <row r="1663" spans="1:17" ht="14.4" customHeight="1" x14ac:dyDescent="0.3">
      <c r="A1663" s="526" t="s">
        <v>487</v>
      </c>
      <c r="B1663" s="527" t="s">
        <v>1849</v>
      </c>
      <c r="C1663" s="527" t="s">
        <v>1825</v>
      </c>
      <c r="D1663" s="527" t="s">
        <v>2083</v>
      </c>
      <c r="E1663" s="527" t="s">
        <v>2084</v>
      </c>
      <c r="F1663" s="531">
        <v>-2</v>
      </c>
      <c r="G1663" s="531">
        <v>-33663.379999999997</v>
      </c>
      <c r="H1663" s="531"/>
      <c r="I1663" s="531">
        <v>16831.689999999999</v>
      </c>
      <c r="J1663" s="531"/>
      <c r="K1663" s="531"/>
      <c r="L1663" s="531"/>
      <c r="M1663" s="531"/>
      <c r="N1663" s="531"/>
      <c r="O1663" s="531"/>
      <c r="P1663" s="545"/>
      <c r="Q1663" s="532"/>
    </row>
    <row r="1664" spans="1:17" ht="14.4" customHeight="1" x14ac:dyDescent="0.3">
      <c r="A1664" s="526" t="s">
        <v>487</v>
      </c>
      <c r="B1664" s="527" t="s">
        <v>1849</v>
      </c>
      <c r="C1664" s="527" t="s">
        <v>1825</v>
      </c>
      <c r="D1664" s="527" t="s">
        <v>2085</v>
      </c>
      <c r="E1664" s="527" t="s">
        <v>2086</v>
      </c>
      <c r="F1664" s="531">
        <v>-1</v>
      </c>
      <c r="G1664" s="531">
        <v>-6587.13</v>
      </c>
      <c r="H1664" s="531"/>
      <c r="I1664" s="531">
        <v>6587.13</v>
      </c>
      <c r="J1664" s="531"/>
      <c r="K1664" s="531"/>
      <c r="L1664" s="531"/>
      <c r="M1664" s="531"/>
      <c r="N1664" s="531"/>
      <c r="O1664" s="531"/>
      <c r="P1664" s="545"/>
      <c r="Q1664" s="532"/>
    </row>
    <row r="1665" spans="1:17" ht="14.4" customHeight="1" x14ac:dyDescent="0.3">
      <c r="A1665" s="526" t="s">
        <v>487</v>
      </c>
      <c r="B1665" s="527" t="s">
        <v>1849</v>
      </c>
      <c r="C1665" s="527" t="s">
        <v>1825</v>
      </c>
      <c r="D1665" s="527" t="s">
        <v>2087</v>
      </c>
      <c r="E1665" s="527" t="s">
        <v>2088</v>
      </c>
      <c r="F1665" s="531">
        <v>-1</v>
      </c>
      <c r="G1665" s="531">
        <v>-80936.399999999994</v>
      </c>
      <c r="H1665" s="531"/>
      <c r="I1665" s="531">
        <v>80936.399999999994</v>
      </c>
      <c r="J1665" s="531"/>
      <c r="K1665" s="531"/>
      <c r="L1665" s="531"/>
      <c r="M1665" s="531"/>
      <c r="N1665" s="531"/>
      <c r="O1665" s="531"/>
      <c r="P1665" s="545"/>
      <c r="Q1665" s="532"/>
    </row>
    <row r="1666" spans="1:17" ht="14.4" customHeight="1" x14ac:dyDescent="0.3">
      <c r="A1666" s="526" t="s">
        <v>487</v>
      </c>
      <c r="B1666" s="527" t="s">
        <v>1849</v>
      </c>
      <c r="C1666" s="527" t="s">
        <v>1825</v>
      </c>
      <c r="D1666" s="527" t="s">
        <v>2249</v>
      </c>
      <c r="E1666" s="527" t="s">
        <v>2250</v>
      </c>
      <c r="F1666" s="531">
        <v>-1</v>
      </c>
      <c r="G1666" s="531">
        <v>-26499.82</v>
      </c>
      <c r="H1666" s="531"/>
      <c r="I1666" s="531">
        <v>26499.82</v>
      </c>
      <c r="J1666" s="531"/>
      <c r="K1666" s="531"/>
      <c r="L1666" s="531"/>
      <c r="M1666" s="531"/>
      <c r="N1666" s="531"/>
      <c r="O1666" s="531"/>
      <c r="P1666" s="545"/>
      <c r="Q1666" s="532"/>
    </row>
    <row r="1667" spans="1:17" ht="14.4" customHeight="1" x14ac:dyDescent="0.3">
      <c r="A1667" s="526" t="s">
        <v>487</v>
      </c>
      <c r="B1667" s="527" t="s">
        <v>1849</v>
      </c>
      <c r="C1667" s="527" t="s">
        <v>1825</v>
      </c>
      <c r="D1667" s="527" t="s">
        <v>2095</v>
      </c>
      <c r="E1667" s="527" t="s">
        <v>2096</v>
      </c>
      <c r="F1667" s="531">
        <v>-1</v>
      </c>
      <c r="G1667" s="531">
        <v>-4360</v>
      </c>
      <c r="H1667" s="531"/>
      <c r="I1667" s="531">
        <v>4360</v>
      </c>
      <c r="J1667" s="531"/>
      <c r="K1667" s="531"/>
      <c r="L1667" s="531"/>
      <c r="M1667" s="531"/>
      <c r="N1667" s="531"/>
      <c r="O1667" s="531"/>
      <c r="P1667" s="545"/>
      <c r="Q1667" s="532"/>
    </row>
    <row r="1668" spans="1:17" ht="14.4" customHeight="1" x14ac:dyDescent="0.3">
      <c r="A1668" s="526" t="s">
        <v>2418</v>
      </c>
      <c r="B1668" s="527" t="s">
        <v>1849</v>
      </c>
      <c r="C1668" s="527" t="s">
        <v>1850</v>
      </c>
      <c r="D1668" s="527" t="s">
        <v>1851</v>
      </c>
      <c r="E1668" s="527" t="s">
        <v>582</v>
      </c>
      <c r="F1668" s="531"/>
      <c r="G1668" s="531"/>
      <c r="H1668" s="531"/>
      <c r="I1668" s="531"/>
      <c r="J1668" s="531"/>
      <c r="K1668" s="531"/>
      <c r="L1668" s="531"/>
      <c r="M1668" s="531"/>
      <c r="N1668" s="531">
        <v>0</v>
      </c>
      <c r="O1668" s="531">
        <v>0</v>
      </c>
      <c r="P1668" s="545"/>
      <c r="Q1668" s="532"/>
    </row>
    <row r="1669" spans="1:17" ht="14.4" customHeight="1" x14ac:dyDescent="0.3">
      <c r="A1669" s="526" t="s">
        <v>2418</v>
      </c>
      <c r="B1669" s="527" t="s">
        <v>1849</v>
      </c>
      <c r="C1669" s="527" t="s">
        <v>1850</v>
      </c>
      <c r="D1669" s="527" t="s">
        <v>1853</v>
      </c>
      <c r="E1669" s="527" t="s">
        <v>664</v>
      </c>
      <c r="F1669" s="531">
        <v>1.67</v>
      </c>
      <c r="G1669" s="531">
        <v>4267.3599999999997</v>
      </c>
      <c r="H1669" s="531"/>
      <c r="I1669" s="531">
        <v>2555.3053892215567</v>
      </c>
      <c r="J1669" s="531"/>
      <c r="K1669" s="531"/>
      <c r="L1669" s="531"/>
      <c r="M1669" s="531"/>
      <c r="N1669" s="531"/>
      <c r="O1669" s="531"/>
      <c r="P1669" s="545"/>
      <c r="Q1669" s="532"/>
    </row>
    <row r="1670" spans="1:17" ht="14.4" customHeight="1" x14ac:dyDescent="0.3">
      <c r="A1670" s="526" t="s">
        <v>2418</v>
      </c>
      <c r="B1670" s="527" t="s">
        <v>1849</v>
      </c>
      <c r="C1670" s="527" t="s">
        <v>1850</v>
      </c>
      <c r="D1670" s="527" t="s">
        <v>1997</v>
      </c>
      <c r="E1670" s="527" t="s">
        <v>610</v>
      </c>
      <c r="F1670" s="531">
        <v>0.06</v>
      </c>
      <c r="G1670" s="531">
        <v>296.63</v>
      </c>
      <c r="H1670" s="531"/>
      <c r="I1670" s="531">
        <v>4943.833333333333</v>
      </c>
      <c r="J1670" s="531"/>
      <c r="K1670" s="531"/>
      <c r="L1670" s="531"/>
      <c r="M1670" s="531"/>
      <c r="N1670" s="531"/>
      <c r="O1670" s="531"/>
      <c r="P1670" s="545"/>
      <c r="Q1670" s="532"/>
    </row>
    <row r="1671" spans="1:17" ht="14.4" customHeight="1" x14ac:dyDescent="0.3">
      <c r="A1671" s="526" t="s">
        <v>2418</v>
      </c>
      <c r="B1671" s="527" t="s">
        <v>1849</v>
      </c>
      <c r="C1671" s="527" t="s">
        <v>1850</v>
      </c>
      <c r="D1671" s="527" t="s">
        <v>1855</v>
      </c>
      <c r="E1671" s="527" t="s">
        <v>576</v>
      </c>
      <c r="F1671" s="531">
        <v>1</v>
      </c>
      <c r="G1671" s="531">
        <v>951.34</v>
      </c>
      <c r="H1671" s="531">
        <v>0.16216815139830698</v>
      </c>
      <c r="I1671" s="531">
        <v>951.34</v>
      </c>
      <c r="J1671" s="531">
        <v>5.95</v>
      </c>
      <c r="K1671" s="531">
        <v>5866.3799999999992</v>
      </c>
      <c r="L1671" s="531">
        <v>1</v>
      </c>
      <c r="M1671" s="531">
        <v>985.94621848739484</v>
      </c>
      <c r="N1671" s="531">
        <v>2.9000000000000004</v>
      </c>
      <c r="O1671" s="531">
        <v>2914</v>
      </c>
      <c r="P1671" s="545">
        <v>0.49672881743085179</v>
      </c>
      <c r="Q1671" s="532">
        <v>1004.8275862068964</v>
      </c>
    </row>
    <row r="1672" spans="1:17" ht="14.4" customHeight="1" x14ac:dyDescent="0.3">
      <c r="A1672" s="526" t="s">
        <v>2418</v>
      </c>
      <c r="B1672" s="527" t="s">
        <v>1849</v>
      </c>
      <c r="C1672" s="527" t="s">
        <v>1850</v>
      </c>
      <c r="D1672" s="527" t="s">
        <v>1856</v>
      </c>
      <c r="E1672" s="527" t="s">
        <v>610</v>
      </c>
      <c r="F1672" s="531">
        <v>0.83000000000000007</v>
      </c>
      <c r="G1672" s="531">
        <v>8206.9699999999993</v>
      </c>
      <c r="H1672" s="531">
        <v>4.6111235967682118</v>
      </c>
      <c r="I1672" s="531">
        <v>9887.915662650601</v>
      </c>
      <c r="J1672" s="531">
        <v>0.18</v>
      </c>
      <c r="K1672" s="531">
        <v>1779.8200000000002</v>
      </c>
      <c r="L1672" s="531">
        <v>1</v>
      </c>
      <c r="M1672" s="531">
        <v>9887.8888888888905</v>
      </c>
      <c r="N1672" s="531">
        <v>0.56000000000000005</v>
      </c>
      <c r="O1672" s="531">
        <v>5537.23</v>
      </c>
      <c r="P1672" s="545">
        <v>3.1111179782225165</v>
      </c>
      <c r="Q1672" s="532">
        <v>9887.9107142857119</v>
      </c>
    </row>
    <row r="1673" spans="1:17" ht="14.4" customHeight="1" x14ac:dyDescent="0.3">
      <c r="A1673" s="526" t="s">
        <v>2418</v>
      </c>
      <c r="B1673" s="527" t="s">
        <v>1849</v>
      </c>
      <c r="C1673" s="527" t="s">
        <v>1850</v>
      </c>
      <c r="D1673" s="527" t="s">
        <v>1860</v>
      </c>
      <c r="E1673" s="527" t="s">
        <v>571</v>
      </c>
      <c r="F1673" s="531"/>
      <c r="G1673" s="531"/>
      <c r="H1673" s="531"/>
      <c r="I1673" s="531"/>
      <c r="J1673" s="531"/>
      <c r="K1673" s="531"/>
      <c r="L1673" s="531"/>
      <c r="M1673" s="531"/>
      <c r="N1673" s="531">
        <v>3</v>
      </c>
      <c r="O1673" s="531">
        <v>2530.38</v>
      </c>
      <c r="P1673" s="545"/>
      <c r="Q1673" s="532">
        <v>843.46</v>
      </c>
    </row>
    <row r="1674" spans="1:17" ht="14.4" customHeight="1" x14ac:dyDescent="0.3">
      <c r="A1674" s="526" t="s">
        <v>2418</v>
      </c>
      <c r="B1674" s="527" t="s">
        <v>1849</v>
      </c>
      <c r="C1674" s="527" t="s">
        <v>1850</v>
      </c>
      <c r="D1674" s="527" t="s">
        <v>1863</v>
      </c>
      <c r="E1674" s="527" t="s">
        <v>584</v>
      </c>
      <c r="F1674" s="531">
        <v>0.06</v>
      </c>
      <c r="G1674" s="531">
        <v>531.24</v>
      </c>
      <c r="H1674" s="531"/>
      <c r="I1674" s="531">
        <v>8854</v>
      </c>
      <c r="J1674" s="531"/>
      <c r="K1674" s="531"/>
      <c r="L1674" s="531"/>
      <c r="M1674" s="531"/>
      <c r="N1674" s="531">
        <v>7.0000000000000007E-2</v>
      </c>
      <c r="O1674" s="531">
        <v>636.66</v>
      </c>
      <c r="P1674" s="545"/>
      <c r="Q1674" s="532">
        <v>9095.1428571428551</v>
      </c>
    </row>
    <row r="1675" spans="1:17" ht="14.4" customHeight="1" x14ac:dyDescent="0.3">
      <c r="A1675" s="526" t="s">
        <v>2418</v>
      </c>
      <c r="B1675" s="527" t="s">
        <v>1849</v>
      </c>
      <c r="C1675" s="527" t="s">
        <v>1850</v>
      </c>
      <c r="D1675" s="527" t="s">
        <v>1865</v>
      </c>
      <c r="E1675" s="527" t="s">
        <v>584</v>
      </c>
      <c r="F1675" s="531">
        <v>0.3</v>
      </c>
      <c r="G1675" s="531">
        <v>531.24</v>
      </c>
      <c r="H1675" s="531">
        <v>8.9552238805970144E-2</v>
      </c>
      <c r="I1675" s="531">
        <v>1770.8000000000002</v>
      </c>
      <c r="J1675" s="531">
        <v>3.35</v>
      </c>
      <c r="K1675" s="531">
        <v>5932.18</v>
      </c>
      <c r="L1675" s="531">
        <v>1</v>
      </c>
      <c r="M1675" s="531">
        <v>1770.8</v>
      </c>
      <c r="N1675" s="531">
        <v>0.35</v>
      </c>
      <c r="O1675" s="531">
        <v>636.66</v>
      </c>
      <c r="P1675" s="545">
        <v>0.10732310887397212</v>
      </c>
      <c r="Q1675" s="532">
        <v>1819.0285714285715</v>
      </c>
    </row>
    <row r="1676" spans="1:17" ht="14.4" customHeight="1" x14ac:dyDescent="0.3">
      <c r="A1676" s="526" t="s">
        <v>2418</v>
      </c>
      <c r="B1676" s="527" t="s">
        <v>1849</v>
      </c>
      <c r="C1676" s="527" t="s">
        <v>1850</v>
      </c>
      <c r="D1676" s="527" t="s">
        <v>1868</v>
      </c>
      <c r="E1676" s="527" t="s">
        <v>584</v>
      </c>
      <c r="F1676" s="531">
        <v>0.12000000000000001</v>
      </c>
      <c r="G1676" s="531">
        <v>3931.18</v>
      </c>
      <c r="H1676" s="531">
        <v>1.563379385493967</v>
      </c>
      <c r="I1676" s="531">
        <v>32759.833333333328</v>
      </c>
      <c r="J1676" s="531">
        <v>0.08</v>
      </c>
      <c r="K1676" s="531">
        <v>2514.54</v>
      </c>
      <c r="L1676" s="531">
        <v>1</v>
      </c>
      <c r="M1676" s="531">
        <v>31431.75</v>
      </c>
      <c r="N1676" s="531">
        <v>0.13</v>
      </c>
      <c r="O1676" s="531">
        <v>4547.5700000000006</v>
      </c>
      <c r="P1676" s="545">
        <v>1.8085097075409422</v>
      </c>
      <c r="Q1676" s="532">
        <v>34981.307692307695</v>
      </c>
    </row>
    <row r="1677" spans="1:17" ht="14.4" customHeight="1" x14ac:dyDescent="0.3">
      <c r="A1677" s="526" t="s">
        <v>2418</v>
      </c>
      <c r="B1677" s="527" t="s">
        <v>1849</v>
      </c>
      <c r="C1677" s="527" t="s">
        <v>1825</v>
      </c>
      <c r="D1677" s="527" t="s">
        <v>2030</v>
      </c>
      <c r="E1677" s="527" t="s">
        <v>2031</v>
      </c>
      <c r="F1677" s="531">
        <v>1</v>
      </c>
      <c r="G1677" s="531">
        <v>1447.28</v>
      </c>
      <c r="H1677" s="531"/>
      <c r="I1677" s="531">
        <v>1447.28</v>
      </c>
      <c r="J1677" s="531"/>
      <c r="K1677" s="531"/>
      <c r="L1677" s="531"/>
      <c r="M1677" s="531"/>
      <c r="N1677" s="531"/>
      <c r="O1677" s="531"/>
      <c r="P1677" s="545"/>
      <c r="Q1677" s="532"/>
    </row>
    <row r="1678" spans="1:17" ht="14.4" customHeight="1" x14ac:dyDescent="0.3">
      <c r="A1678" s="526" t="s">
        <v>2418</v>
      </c>
      <c r="B1678" s="527" t="s">
        <v>1849</v>
      </c>
      <c r="C1678" s="527" t="s">
        <v>1825</v>
      </c>
      <c r="D1678" s="527" t="s">
        <v>2032</v>
      </c>
      <c r="E1678" s="527" t="s">
        <v>2033</v>
      </c>
      <c r="F1678" s="531">
        <v>1</v>
      </c>
      <c r="G1678" s="531">
        <v>972.32</v>
      </c>
      <c r="H1678" s="531"/>
      <c r="I1678" s="531">
        <v>972.32</v>
      </c>
      <c r="J1678" s="531"/>
      <c r="K1678" s="531"/>
      <c r="L1678" s="531"/>
      <c r="M1678" s="531"/>
      <c r="N1678" s="531"/>
      <c r="O1678" s="531"/>
      <c r="P1678" s="545"/>
      <c r="Q1678" s="532"/>
    </row>
    <row r="1679" spans="1:17" ht="14.4" customHeight="1" x14ac:dyDescent="0.3">
      <c r="A1679" s="526" t="s">
        <v>2418</v>
      </c>
      <c r="B1679" s="527" t="s">
        <v>1849</v>
      </c>
      <c r="C1679" s="527" t="s">
        <v>1825</v>
      </c>
      <c r="D1679" s="527" t="s">
        <v>2035</v>
      </c>
      <c r="E1679" s="527" t="s">
        <v>2033</v>
      </c>
      <c r="F1679" s="531">
        <v>2</v>
      </c>
      <c r="G1679" s="531">
        <v>3414.62</v>
      </c>
      <c r="H1679" s="531">
        <v>1</v>
      </c>
      <c r="I1679" s="531">
        <v>1707.31</v>
      </c>
      <c r="J1679" s="531">
        <v>2</v>
      </c>
      <c r="K1679" s="531">
        <v>3414.62</v>
      </c>
      <c r="L1679" s="531">
        <v>1</v>
      </c>
      <c r="M1679" s="531">
        <v>1707.31</v>
      </c>
      <c r="N1679" s="531"/>
      <c r="O1679" s="531"/>
      <c r="P1679" s="545"/>
      <c r="Q1679" s="532"/>
    </row>
    <row r="1680" spans="1:17" ht="14.4" customHeight="1" x14ac:dyDescent="0.3">
      <c r="A1680" s="526" t="s">
        <v>2418</v>
      </c>
      <c r="B1680" s="527" t="s">
        <v>1849</v>
      </c>
      <c r="C1680" s="527" t="s">
        <v>1825</v>
      </c>
      <c r="D1680" s="527" t="s">
        <v>2036</v>
      </c>
      <c r="E1680" s="527" t="s">
        <v>2033</v>
      </c>
      <c r="F1680" s="531">
        <v>1</v>
      </c>
      <c r="G1680" s="531">
        <v>2066.3000000000002</v>
      </c>
      <c r="H1680" s="531">
        <v>1</v>
      </c>
      <c r="I1680" s="531">
        <v>2066.3000000000002</v>
      </c>
      <c r="J1680" s="531">
        <v>1</v>
      </c>
      <c r="K1680" s="531">
        <v>2066.3000000000002</v>
      </c>
      <c r="L1680" s="531">
        <v>1</v>
      </c>
      <c r="M1680" s="531">
        <v>2066.3000000000002</v>
      </c>
      <c r="N1680" s="531">
        <v>1</v>
      </c>
      <c r="O1680" s="531">
        <v>2066.3000000000002</v>
      </c>
      <c r="P1680" s="545">
        <v>1</v>
      </c>
      <c r="Q1680" s="532">
        <v>2066.3000000000002</v>
      </c>
    </row>
    <row r="1681" spans="1:17" ht="14.4" customHeight="1" x14ac:dyDescent="0.3">
      <c r="A1681" s="526" t="s">
        <v>2418</v>
      </c>
      <c r="B1681" s="527" t="s">
        <v>1849</v>
      </c>
      <c r="C1681" s="527" t="s">
        <v>1825</v>
      </c>
      <c r="D1681" s="527" t="s">
        <v>2037</v>
      </c>
      <c r="E1681" s="527" t="s">
        <v>2038</v>
      </c>
      <c r="F1681" s="531">
        <v>2</v>
      </c>
      <c r="G1681" s="531">
        <v>2055.52</v>
      </c>
      <c r="H1681" s="531">
        <v>1</v>
      </c>
      <c r="I1681" s="531">
        <v>1027.76</v>
      </c>
      <c r="J1681" s="531">
        <v>2</v>
      </c>
      <c r="K1681" s="531">
        <v>2055.52</v>
      </c>
      <c r="L1681" s="531">
        <v>1</v>
      </c>
      <c r="M1681" s="531">
        <v>1027.76</v>
      </c>
      <c r="N1681" s="531">
        <v>2</v>
      </c>
      <c r="O1681" s="531">
        <v>2055.52</v>
      </c>
      <c r="P1681" s="545">
        <v>1</v>
      </c>
      <c r="Q1681" s="532">
        <v>1027.76</v>
      </c>
    </row>
    <row r="1682" spans="1:17" ht="14.4" customHeight="1" x14ac:dyDescent="0.3">
      <c r="A1682" s="526" t="s">
        <v>2418</v>
      </c>
      <c r="B1682" s="527" t="s">
        <v>1849</v>
      </c>
      <c r="C1682" s="527" t="s">
        <v>1825</v>
      </c>
      <c r="D1682" s="527" t="s">
        <v>2039</v>
      </c>
      <c r="E1682" s="527" t="s">
        <v>2038</v>
      </c>
      <c r="F1682" s="531"/>
      <c r="G1682" s="531"/>
      <c r="H1682" s="531"/>
      <c r="I1682" s="531"/>
      <c r="J1682" s="531"/>
      <c r="K1682" s="531"/>
      <c r="L1682" s="531"/>
      <c r="M1682" s="531"/>
      <c r="N1682" s="531">
        <v>1</v>
      </c>
      <c r="O1682" s="531">
        <v>2141.85</v>
      </c>
      <c r="P1682" s="545"/>
      <c r="Q1682" s="532">
        <v>2141.85</v>
      </c>
    </row>
    <row r="1683" spans="1:17" ht="14.4" customHeight="1" x14ac:dyDescent="0.3">
      <c r="A1683" s="526" t="s">
        <v>2418</v>
      </c>
      <c r="B1683" s="527" t="s">
        <v>1849</v>
      </c>
      <c r="C1683" s="527" t="s">
        <v>1825</v>
      </c>
      <c r="D1683" s="527" t="s">
        <v>2040</v>
      </c>
      <c r="E1683" s="527" t="s">
        <v>2041</v>
      </c>
      <c r="F1683" s="531"/>
      <c r="G1683" s="531"/>
      <c r="H1683" s="531"/>
      <c r="I1683" s="531"/>
      <c r="J1683" s="531">
        <v>1</v>
      </c>
      <c r="K1683" s="531">
        <v>8536.5499999999993</v>
      </c>
      <c r="L1683" s="531">
        <v>1</v>
      </c>
      <c r="M1683" s="531">
        <v>8536.5499999999993</v>
      </c>
      <c r="N1683" s="531"/>
      <c r="O1683" s="531"/>
      <c r="P1683" s="545"/>
      <c r="Q1683" s="532"/>
    </row>
    <row r="1684" spans="1:17" ht="14.4" customHeight="1" x14ac:dyDescent="0.3">
      <c r="A1684" s="526" t="s">
        <v>2418</v>
      </c>
      <c r="B1684" s="527" t="s">
        <v>1849</v>
      </c>
      <c r="C1684" s="527" t="s">
        <v>1825</v>
      </c>
      <c r="D1684" s="527" t="s">
        <v>2266</v>
      </c>
      <c r="E1684" s="527" t="s">
        <v>2267</v>
      </c>
      <c r="F1684" s="531">
        <v>3</v>
      </c>
      <c r="G1684" s="531">
        <v>166191.6</v>
      </c>
      <c r="H1684" s="531"/>
      <c r="I1684" s="531">
        <v>55397.200000000004</v>
      </c>
      <c r="J1684" s="531"/>
      <c r="K1684" s="531"/>
      <c r="L1684" s="531"/>
      <c r="M1684" s="531"/>
      <c r="N1684" s="531"/>
      <c r="O1684" s="531"/>
      <c r="P1684" s="545"/>
      <c r="Q1684" s="532"/>
    </row>
    <row r="1685" spans="1:17" ht="14.4" customHeight="1" x14ac:dyDescent="0.3">
      <c r="A1685" s="526" t="s">
        <v>2418</v>
      </c>
      <c r="B1685" s="527" t="s">
        <v>1849</v>
      </c>
      <c r="C1685" s="527" t="s">
        <v>1825</v>
      </c>
      <c r="D1685" s="527" t="s">
        <v>2044</v>
      </c>
      <c r="E1685" s="527" t="s">
        <v>2045</v>
      </c>
      <c r="F1685" s="531">
        <v>1</v>
      </c>
      <c r="G1685" s="531">
        <v>2236.5</v>
      </c>
      <c r="H1685" s="531">
        <v>1</v>
      </c>
      <c r="I1685" s="531">
        <v>2236.5</v>
      </c>
      <c r="J1685" s="531">
        <v>1</v>
      </c>
      <c r="K1685" s="531">
        <v>2236.5</v>
      </c>
      <c r="L1685" s="531">
        <v>1</v>
      </c>
      <c r="M1685" s="531">
        <v>2236.5</v>
      </c>
      <c r="N1685" s="531"/>
      <c r="O1685" s="531"/>
      <c r="P1685" s="545"/>
      <c r="Q1685" s="532"/>
    </row>
    <row r="1686" spans="1:17" ht="14.4" customHeight="1" x14ac:dyDescent="0.3">
      <c r="A1686" s="526" t="s">
        <v>2418</v>
      </c>
      <c r="B1686" s="527" t="s">
        <v>1849</v>
      </c>
      <c r="C1686" s="527" t="s">
        <v>1825</v>
      </c>
      <c r="D1686" s="527" t="s">
        <v>2046</v>
      </c>
      <c r="E1686" s="527" t="s">
        <v>2047</v>
      </c>
      <c r="F1686" s="531">
        <v>6</v>
      </c>
      <c r="G1686" s="531">
        <v>41344.68</v>
      </c>
      <c r="H1686" s="531">
        <v>6</v>
      </c>
      <c r="I1686" s="531">
        <v>6890.78</v>
      </c>
      <c r="J1686" s="531">
        <v>1</v>
      </c>
      <c r="K1686" s="531">
        <v>6890.78</v>
      </c>
      <c r="L1686" s="531">
        <v>1</v>
      </c>
      <c r="M1686" s="531">
        <v>6890.78</v>
      </c>
      <c r="N1686" s="531"/>
      <c r="O1686" s="531"/>
      <c r="P1686" s="545"/>
      <c r="Q1686" s="532"/>
    </row>
    <row r="1687" spans="1:17" ht="14.4" customHeight="1" x14ac:dyDescent="0.3">
      <c r="A1687" s="526" t="s">
        <v>2418</v>
      </c>
      <c r="B1687" s="527" t="s">
        <v>1849</v>
      </c>
      <c r="C1687" s="527" t="s">
        <v>1825</v>
      </c>
      <c r="D1687" s="527" t="s">
        <v>2050</v>
      </c>
      <c r="E1687" s="527" t="s">
        <v>2051</v>
      </c>
      <c r="F1687" s="531"/>
      <c r="G1687" s="531"/>
      <c r="H1687" s="531"/>
      <c r="I1687" s="531"/>
      <c r="J1687" s="531">
        <v>1</v>
      </c>
      <c r="K1687" s="531">
        <v>1123.73</v>
      </c>
      <c r="L1687" s="531">
        <v>1</v>
      </c>
      <c r="M1687" s="531">
        <v>1123.73</v>
      </c>
      <c r="N1687" s="531"/>
      <c r="O1687" s="531"/>
      <c r="P1687" s="545"/>
      <c r="Q1687" s="532"/>
    </row>
    <row r="1688" spans="1:17" ht="14.4" customHeight="1" x14ac:dyDescent="0.3">
      <c r="A1688" s="526" t="s">
        <v>2418</v>
      </c>
      <c r="B1688" s="527" t="s">
        <v>1849</v>
      </c>
      <c r="C1688" s="527" t="s">
        <v>1825</v>
      </c>
      <c r="D1688" s="527" t="s">
        <v>2054</v>
      </c>
      <c r="E1688" s="527" t="s">
        <v>2055</v>
      </c>
      <c r="F1688" s="531">
        <v>1</v>
      </c>
      <c r="G1688" s="531">
        <v>1002.8</v>
      </c>
      <c r="H1688" s="531"/>
      <c r="I1688" s="531">
        <v>1002.8</v>
      </c>
      <c r="J1688" s="531"/>
      <c r="K1688" s="531"/>
      <c r="L1688" s="531"/>
      <c r="M1688" s="531"/>
      <c r="N1688" s="531">
        <v>1</v>
      </c>
      <c r="O1688" s="531">
        <v>1002.8</v>
      </c>
      <c r="P1688" s="545"/>
      <c r="Q1688" s="532">
        <v>1002.8</v>
      </c>
    </row>
    <row r="1689" spans="1:17" ht="14.4" customHeight="1" x14ac:dyDescent="0.3">
      <c r="A1689" s="526" t="s">
        <v>2418</v>
      </c>
      <c r="B1689" s="527" t="s">
        <v>1849</v>
      </c>
      <c r="C1689" s="527" t="s">
        <v>1825</v>
      </c>
      <c r="D1689" s="527" t="s">
        <v>2187</v>
      </c>
      <c r="E1689" s="527" t="s">
        <v>2188</v>
      </c>
      <c r="F1689" s="531">
        <v>1</v>
      </c>
      <c r="G1689" s="531">
        <v>797</v>
      </c>
      <c r="H1689" s="531"/>
      <c r="I1689" s="531">
        <v>797</v>
      </c>
      <c r="J1689" s="531"/>
      <c r="K1689" s="531"/>
      <c r="L1689" s="531"/>
      <c r="M1689" s="531"/>
      <c r="N1689" s="531"/>
      <c r="O1689" s="531"/>
      <c r="P1689" s="545"/>
      <c r="Q1689" s="532"/>
    </row>
    <row r="1690" spans="1:17" ht="14.4" customHeight="1" x14ac:dyDescent="0.3">
      <c r="A1690" s="526" t="s">
        <v>2418</v>
      </c>
      <c r="B1690" s="527" t="s">
        <v>1849</v>
      </c>
      <c r="C1690" s="527" t="s">
        <v>1825</v>
      </c>
      <c r="D1690" s="527" t="s">
        <v>2272</v>
      </c>
      <c r="E1690" s="527" t="s">
        <v>2273</v>
      </c>
      <c r="F1690" s="531">
        <v>1</v>
      </c>
      <c r="G1690" s="531">
        <v>10072.94</v>
      </c>
      <c r="H1690" s="531"/>
      <c r="I1690" s="531">
        <v>10072.94</v>
      </c>
      <c r="J1690" s="531"/>
      <c r="K1690" s="531"/>
      <c r="L1690" s="531"/>
      <c r="M1690" s="531"/>
      <c r="N1690" s="531"/>
      <c r="O1690" s="531"/>
      <c r="P1690" s="545"/>
      <c r="Q1690" s="532"/>
    </row>
    <row r="1691" spans="1:17" ht="14.4" customHeight="1" x14ac:dyDescent="0.3">
      <c r="A1691" s="526" t="s">
        <v>2418</v>
      </c>
      <c r="B1691" s="527" t="s">
        <v>1849</v>
      </c>
      <c r="C1691" s="527" t="s">
        <v>1825</v>
      </c>
      <c r="D1691" s="527" t="s">
        <v>2216</v>
      </c>
      <c r="E1691" s="527" t="s">
        <v>2217</v>
      </c>
      <c r="F1691" s="531">
        <v>1</v>
      </c>
      <c r="G1691" s="531">
        <v>2974.36</v>
      </c>
      <c r="H1691" s="531"/>
      <c r="I1691" s="531">
        <v>2974.36</v>
      </c>
      <c r="J1691" s="531"/>
      <c r="K1691" s="531"/>
      <c r="L1691" s="531"/>
      <c r="M1691" s="531"/>
      <c r="N1691" s="531"/>
      <c r="O1691" s="531"/>
      <c r="P1691" s="545"/>
      <c r="Q1691" s="532"/>
    </row>
    <row r="1692" spans="1:17" ht="14.4" customHeight="1" x14ac:dyDescent="0.3">
      <c r="A1692" s="526" t="s">
        <v>2418</v>
      </c>
      <c r="B1692" s="527" t="s">
        <v>1849</v>
      </c>
      <c r="C1692" s="527" t="s">
        <v>1825</v>
      </c>
      <c r="D1692" s="527" t="s">
        <v>2189</v>
      </c>
      <c r="E1692" s="527" t="s">
        <v>2190</v>
      </c>
      <c r="F1692" s="531">
        <v>5</v>
      </c>
      <c r="G1692" s="531">
        <v>26296.149999999998</v>
      </c>
      <c r="H1692" s="531">
        <v>2.5</v>
      </c>
      <c r="I1692" s="531">
        <v>5259.23</v>
      </c>
      <c r="J1692" s="531">
        <v>2</v>
      </c>
      <c r="K1692" s="531">
        <v>10518.46</v>
      </c>
      <c r="L1692" s="531">
        <v>1</v>
      </c>
      <c r="M1692" s="531">
        <v>5259.23</v>
      </c>
      <c r="N1692" s="531"/>
      <c r="O1692" s="531"/>
      <c r="P1692" s="545"/>
      <c r="Q1692" s="532"/>
    </row>
    <row r="1693" spans="1:17" ht="14.4" customHeight="1" x14ac:dyDescent="0.3">
      <c r="A1693" s="526" t="s">
        <v>2418</v>
      </c>
      <c r="B1693" s="527" t="s">
        <v>1849</v>
      </c>
      <c r="C1693" s="527" t="s">
        <v>1825</v>
      </c>
      <c r="D1693" s="527" t="s">
        <v>2064</v>
      </c>
      <c r="E1693" s="527" t="s">
        <v>2065</v>
      </c>
      <c r="F1693" s="531"/>
      <c r="G1693" s="531"/>
      <c r="H1693" s="531"/>
      <c r="I1693" s="531"/>
      <c r="J1693" s="531"/>
      <c r="K1693" s="531"/>
      <c r="L1693" s="531"/>
      <c r="M1693" s="531"/>
      <c r="N1693" s="531">
        <v>1</v>
      </c>
      <c r="O1693" s="531">
        <v>1497.44</v>
      </c>
      <c r="P1693" s="545"/>
      <c r="Q1693" s="532">
        <v>1497.44</v>
      </c>
    </row>
    <row r="1694" spans="1:17" ht="14.4" customHeight="1" x14ac:dyDescent="0.3">
      <c r="A1694" s="526" t="s">
        <v>2418</v>
      </c>
      <c r="B1694" s="527" t="s">
        <v>1849</v>
      </c>
      <c r="C1694" s="527" t="s">
        <v>1825</v>
      </c>
      <c r="D1694" s="527" t="s">
        <v>2070</v>
      </c>
      <c r="E1694" s="527" t="s">
        <v>2071</v>
      </c>
      <c r="F1694" s="531">
        <v>1</v>
      </c>
      <c r="G1694" s="531">
        <v>831.16</v>
      </c>
      <c r="H1694" s="531">
        <v>0.5</v>
      </c>
      <c r="I1694" s="531">
        <v>831.16</v>
      </c>
      <c r="J1694" s="531">
        <v>2</v>
      </c>
      <c r="K1694" s="531">
        <v>1662.32</v>
      </c>
      <c r="L1694" s="531">
        <v>1</v>
      </c>
      <c r="M1694" s="531">
        <v>831.16</v>
      </c>
      <c r="N1694" s="531">
        <v>1</v>
      </c>
      <c r="O1694" s="531">
        <v>831.16</v>
      </c>
      <c r="P1694" s="545">
        <v>0.5</v>
      </c>
      <c r="Q1694" s="532">
        <v>831.16</v>
      </c>
    </row>
    <row r="1695" spans="1:17" ht="14.4" customHeight="1" x14ac:dyDescent="0.3">
      <c r="A1695" s="526" t="s">
        <v>2418</v>
      </c>
      <c r="B1695" s="527" t="s">
        <v>1849</v>
      </c>
      <c r="C1695" s="527" t="s">
        <v>1825</v>
      </c>
      <c r="D1695" s="527" t="s">
        <v>2072</v>
      </c>
      <c r="E1695" s="527" t="s">
        <v>2071</v>
      </c>
      <c r="F1695" s="531">
        <v>2</v>
      </c>
      <c r="G1695" s="531">
        <v>1776.12</v>
      </c>
      <c r="H1695" s="531"/>
      <c r="I1695" s="531">
        <v>888.06</v>
      </c>
      <c r="J1695" s="531"/>
      <c r="K1695" s="531"/>
      <c r="L1695" s="531"/>
      <c r="M1695" s="531"/>
      <c r="N1695" s="531"/>
      <c r="O1695" s="531"/>
      <c r="P1695" s="545"/>
      <c r="Q1695" s="532"/>
    </row>
    <row r="1696" spans="1:17" ht="14.4" customHeight="1" x14ac:dyDescent="0.3">
      <c r="A1696" s="526" t="s">
        <v>2418</v>
      </c>
      <c r="B1696" s="527" t="s">
        <v>1849</v>
      </c>
      <c r="C1696" s="527" t="s">
        <v>1825</v>
      </c>
      <c r="D1696" s="527" t="s">
        <v>2073</v>
      </c>
      <c r="E1696" s="527" t="s">
        <v>2074</v>
      </c>
      <c r="F1696" s="531">
        <v>1</v>
      </c>
      <c r="G1696" s="531">
        <v>888.06</v>
      </c>
      <c r="H1696" s="531"/>
      <c r="I1696" s="531">
        <v>888.06</v>
      </c>
      <c r="J1696" s="531"/>
      <c r="K1696" s="531"/>
      <c r="L1696" s="531"/>
      <c r="M1696" s="531"/>
      <c r="N1696" s="531"/>
      <c r="O1696" s="531"/>
      <c r="P1696" s="545"/>
      <c r="Q1696" s="532"/>
    </row>
    <row r="1697" spans="1:17" ht="14.4" customHeight="1" x14ac:dyDescent="0.3">
      <c r="A1697" s="526" t="s">
        <v>2418</v>
      </c>
      <c r="B1697" s="527" t="s">
        <v>1849</v>
      </c>
      <c r="C1697" s="527" t="s">
        <v>1825</v>
      </c>
      <c r="D1697" s="527" t="s">
        <v>2077</v>
      </c>
      <c r="E1697" s="527" t="s">
        <v>2078</v>
      </c>
      <c r="F1697" s="531">
        <v>2</v>
      </c>
      <c r="G1697" s="531">
        <v>2624.28</v>
      </c>
      <c r="H1697" s="531"/>
      <c r="I1697" s="531">
        <v>1312.14</v>
      </c>
      <c r="J1697" s="531"/>
      <c r="K1697" s="531"/>
      <c r="L1697" s="531"/>
      <c r="M1697" s="531"/>
      <c r="N1697" s="531">
        <v>1</v>
      </c>
      <c r="O1697" s="531">
        <v>1312.14</v>
      </c>
      <c r="P1697" s="545"/>
      <c r="Q1697" s="532">
        <v>1312.14</v>
      </c>
    </row>
    <row r="1698" spans="1:17" ht="14.4" customHeight="1" x14ac:dyDescent="0.3">
      <c r="A1698" s="526" t="s">
        <v>2418</v>
      </c>
      <c r="B1698" s="527" t="s">
        <v>1849</v>
      </c>
      <c r="C1698" s="527" t="s">
        <v>1825</v>
      </c>
      <c r="D1698" s="527" t="s">
        <v>2079</v>
      </c>
      <c r="E1698" s="527" t="s">
        <v>2080</v>
      </c>
      <c r="F1698" s="531">
        <v>2</v>
      </c>
      <c r="G1698" s="531">
        <v>2292.66</v>
      </c>
      <c r="H1698" s="531">
        <v>1</v>
      </c>
      <c r="I1698" s="531">
        <v>1146.33</v>
      </c>
      <c r="J1698" s="531">
        <v>2</v>
      </c>
      <c r="K1698" s="531">
        <v>2292.66</v>
      </c>
      <c r="L1698" s="531">
        <v>1</v>
      </c>
      <c r="M1698" s="531">
        <v>1146.33</v>
      </c>
      <c r="N1698" s="531">
        <v>1</v>
      </c>
      <c r="O1698" s="531">
        <v>1146.33</v>
      </c>
      <c r="P1698" s="545">
        <v>0.5</v>
      </c>
      <c r="Q1698" s="532">
        <v>1146.33</v>
      </c>
    </row>
    <row r="1699" spans="1:17" ht="14.4" customHeight="1" x14ac:dyDescent="0.3">
      <c r="A1699" s="526" t="s">
        <v>2418</v>
      </c>
      <c r="B1699" s="527" t="s">
        <v>1849</v>
      </c>
      <c r="C1699" s="527" t="s">
        <v>1825</v>
      </c>
      <c r="D1699" s="527" t="s">
        <v>2081</v>
      </c>
      <c r="E1699" s="527" t="s">
        <v>2082</v>
      </c>
      <c r="F1699" s="531">
        <v>4</v>
      </c>
      <c r="G1699" s="531">
        <v>1436.4</v>
      </c>
      <c r="H1699" s="531">
        <v>4</v>
      </c>
      <c r="I1699" s="531">
        <v>359.1</v>
      </c>
      <c r="J1699" s="531">
        <v>1</v>
      </c>
      <c r="K1699" s="531">
        <v>359.1</v>
      </c>
      <c r="L1699" s="531">
        <v>1</v>
      </c>
      <c r="M1699" s="531">
        <v>359.1</v>
      </c>
      <c r="N1699" s="531">
        <v>1</v>
      </c>
      <c r="O1699" s="531">
        <v>359.1</v>
      </c>
      <c r="P1699" s="545">
        <v>1</v>
      </c>
      <c r="Q1699" s="532">
        <v>359.1</v>
      </c>
    </row>
    <row r="1700" spans="1:17" ht="14.4" customHeight="1" x14ac:dyDescent="0.3">
      <c r="A1700" s="526" t="s">
        <v>2418</v>
      </c>
      <c r="B1700" s="527" t="s">
        <v>1849</v>
      </c>
      <c r="C1700" s="527" t="s">
        <v>1825</v>
      </c>
      <c r="D1700" s="527" t="s">
        <v>2291</v>
      </c>
      <c r="E1700" s="527" t="s">
        <v>2292</v>
      </c>
      <c r="F1700" s="531">
        <v>1</v>
      </c>
      <c r="G1700" s="531">
        <v>32179.09</v>
      </c>
      <c r="H1700" s="531"/>
      <c r="I1700" s="531">
        <v>32179.09</v>
      </c>
      <c r="J1700" s="531"/>
      <c r="K1700" s="531"/>
      <c r="L1700" s="531"/>
      <c r="M1700" s="531"/>
      <c r="N1700" s="531"/>
      <c r="O1700" s="531"/>
      <c r="P1700" s="545"/>
      <c r="Q1700" s="532"/>
    </row>
    <row r="1701" spans="1:17" ht="14.4" customHeight="1" x14ac:dyDescent="0.3">
      <c r="A1701" s="526" t="s">
        <v>2418</v>
      </c>
      <c r="B1701" s="527" t="s">
        <v>1849</v>
      </c>
      <c r="C1701" s="527" t="s">
        <v>1825</v>
      </c>
      <c r="D1701" s="527" t="s">
        <v>2085</v>
      </c>
      <c r="E1701" s="527" t="s">
        <v>2086</v>
      </c>
      <c r="F1701" s="531">
        <v>1</v>
      </c>
      <c r="G1701" s="531">
        <v>6587.13</v>
      </c>
      <c r="H1701" s="531">
        <v>1</v>
      </c>
      <c r="I1701" s="531">
        <v>6587.13</v>
      </c>
      <c r="J1701" s="531">
        <v>1</v>
      </c>
      <c r="K1701" s="531">
        <v>6587.13</v>
      </c>
      <c r="L1701" s="531">
        <v>1</v>
      </c>
      <c r="M1701" s="531">
        <v>6587.13</v>
      </c>
      <c r="N1701" s="531"/>
      <c r="O1701" s="531"/>
      <c r="P1701" s="545"/>
      <c r="Q1701" s="532"/>
    </row>
    <row r="1702" spans="1:17" ht="14.4" customHeight="1" x14ac:dyDescent="0.3">
      <c r="A1702" s="526" t="s">
        <v>2418</v>
      </c>
      <c r="B1702" s="527" t="s">
        <v>1849</v>
      </c>
      <c r="C1702" s="527" t="s">
        <v>1825</v>
      </c>
      <c r="D1702" s="527" t="s">
        <v>2293</v>
      </c>
      <c r="E1702" s="527" t="s">
        <v>2294</v>
      </c>
      <c r="F1702" s="531">
        <v>2</v>
      </c>
      <c r="G1702" s="531">
        <v>63259.64</v>
      </c>
      <c r="H1702" s="531"/>
      <c r="I1702" s="531">
        <v>31629.82</v>
      </c>
      <c r="J1702" s="531"/>
      <c r="K1702" s="531"/>
      <c r="L1702" s="531"/>
      <c r="M1702" s="531"/>
      <c r="N1702" s="531"/>
      <c r="O1702" s="531"/>
      <c r="P1702" s="545"/>
      <c r="Q1702" s="532"/>
    </row>
    <row r="1703" spans="1:17" ht="14.4" customHeight="1" x14ac:dyDescent="0.3">
      <c r="A1703" s="526" t="s">
        <v>2418</v>
      </c>
      <c r="B1703" s="527" t="s">
        <v>1849</v>
      </c>
      <c r="C1703" s="527" t="s">
        <v>1825</v>
      </c>
      <c r="D1703" s="527" t="s">
        <v>2091</v>
      </c>
      <c r="E1703" s="527" t="s">
        <v>2092</v>
      </c>
      <c r="F1703" s="531"/>
      <c r="G1703" s="531"/>
      <c r="H1703" s="531"/>
      <c r="I1703" s="531"/>
      <c r="J1703" s="531">
        <v>1</v>
      </c>
      <c r="K1703" s="531">
        <v>26449.24</v>
      </c>
      <c r="L1703" s="531">
        <v>1</v>
      </c>
      <c r="M1703" s="531">
        <v>26449.24</v>
      </c>
      <c r="N1703" s="531"/>
      <c r="O1703" s="531"/>
      <c r="P1703" s="545"/>
      <c r="Q1703" s="532"/>
    </row>
    <row r="1704" spans="1:17" ht="14.4" customHeight="1" x14ac:dyDescent="0.3">
      <c r="A1704" s="526" t="s">
        <v>2418</v>
      </c>
      <c r="B1704" s="527" t="s">
        <v>1849</v>
      </c>
      <c r="C1704" s="527" t="s">
        <v>1825</v>
      </c>
      <c r="D1704" s="527" t="s">
        <v>2299</v>
      </c>
      <c r="E1704" s="527" t="s">
        <v>2300</v>
      </c>
      <c r="F1704" s="531">
        <v>2</v>
      </c>
      <c r="G1704" s="531">
        <v>148822</v>
      </c>
      <c r="H1704" s="531"/>
      <c r="I1704" s="531">
        <v>74411</v>
      </c>
      <c r="J1704" s="531"/>
      <c r="K1704" s="531"/>
      <c r="L1704" s="531"/>
      <c r="M1704" s="531"/>
      <c r="N1704" s="531"/>
      <c r="O1704" s="531"/>
      <c r="P1704" s="545"/>
      <c r="Q1704" s="532"/>
    </row>
    <row r="1705" spans="1:17" ht="14.4" customHeight="1" x14ac:dyDescent="0.3">
      <c r="A1705" s="526" t="s">
        <v>2418</v>
      </c>
      <c r="B1705" s="527" t="s">
        <v>1849</v>
      </c>
      <c r="C1705" s="527" t="s">
        <v>1825</v>
      </c>
      <c r="D1705" s="527" t="s">
        <v>2095</v>
      </c>
      <c r="E1705" s="527" t="s">
        <v>2096</v>
      </c>
      <c r="F1705" s="531"/>
      <c r="G1705" s="531"/>
      <c r="H1705" s="531"/>
      <c r="I1705" s="531"/>
      <c r="J1705" s="531">
        <v>3</v>
      </c>
      <c r="K1705" s="531">
        <v>13080</v>
      </c>
      <c r="L1705" s="531">
        <v>1</v>
      </c>
      <c r="M1705" s="531">
        <v>4360</v>
      </c>
      <c r="N1705" s="531"/>
      <c r="O1705" s="531"/>
      <c r="P1705" s="545"/>
      <c r="Q1705" s="532"/>
    </row>
    <row r="1706" spans="1:17" ht="14.4" customHeight="1" x14ac:dyDescent="0.3">
      <c r="A1706" s="526" t="s">
        <v>2418</v>
      </c>
      <c r="B1706" s="527" t="s">
        <v>1849</v>
      </c>
      <c r="C1706" s="527" t="s">
        <v>1825</v>
      </c>
      <c r="D1706" s="527" t="s">
        <v>2419</v>
      </c>
      <c r="E1706" s="527" t="s">
        <v>2420</v>
      </c>
      <c r="F1706" s="531">
        <v>1</v>
      </c>
      <c r="G1706" s="531">
        <v>166546.75</v>
      </c>
      <c r="H1706" s="531"/>
      <c r="I1706" s="531">
        <v>166546.75</v>
      </c>
      <c r="J1706" s="531"/>
      <c r="K1706" s="531"/>
      <c r="L1706" s="531"/>
      <c r="M1706" s="531"/>
      <c r="N1706" s="531"/>
      <c r="O1706" s="531"/>
      <c r="P1706" s="545"/>
      <c r="Q1706" s="532"/>
    </row>
    <row r="1707" spans="1:17" ht="14.4" customHeight="1" x14ac:dyDescent="0.3">
      <c r="A1707" s="526" t="s">
        <v>2418</v>
      </c>
      <c r="B1707" s="527" t="s">
        <v>1849</v>
      </c>
      <c r="C1707" s="527" t="s">
        <v>1825</v>
      </c>
      <c r="D1707" s="527" t="s">
        <v>2305</v>
      </c>
      <c r="E1707" s="527" t="s">
        <v>2306</v>
      </c>
      <c r="F1707" s="531">
        <v>1</v>
      </c>
      <c r="G1707" s="531">
        <v>11608.31</v>
      </c>
      <c r="H1707" s="531"/>
      <c r="I1707" s="531">
        <v>11608.31</v>
      </c>
      <c r="J1707" s="531"/>
      <c r="K1707" s="531"/>
      <c r="L1707" s="531"/>
      <c r="M1707" s="531"/>
      <c r="N1707" s="531"/>
      <c r="O1707" s="531"/>
      <c r="P1707" s="545"/>
      <c r="Q1707" s="532"/>
    </row>
    <row r="1708" spans="1:17" ht="14.4" customHeight="1" x14ac:dyDescent="0.3">
      <c r="A1708" s="526" t="s">
        <v>2418</v>
      </c>
      <c r="B1708" s="527" t="s">
        <v>1849</v>
      </c>
      <c r="C1708" s="527" t="s">
        <v>1825</v>
      </c>
      <c r="D1708" s="527" t="s">
        <v>2309</v>
      </c>
      <c r="E1708" s="527" t="s">
        <v>2310</v>
      </c>
      <c r="F1708" s="531">
        <v>2</v>
      </c>
      <c r="G1708" s="531">
        <v>443249.62</v>
      </c>
      <c r="H1708" s="531"/>
      <c r="I1708" s="531">
        <v>221624.81</v>
      </c>
      <c r="J1708" s="531"/>
      <c r="K1708" s="531"/>
      <c r="L1708" s="531"/>
      <c r="M1708" s="531"/>
      <c r="N1708" s="531"/>
      <c r="O1708" s="531"/>
      <c r="P1708" s="545"/>
      <c r="Q1708" s="532"/>
    </row>
    <row r="1709" spans="1:17" ht="14.4" customHeight="1" x14ac:dyDescent="0.3">
      <c r="A1709" s="526" t="s">
        <v>2418</v>
      </c>
      <c r="B1709" s="527" t="s">
        <v>1849</v>
      </c>
      <c r="C1709" s="527" t="s">
        <v>1825</v>
      </c>
      <c r="D1709" s="527" t="s">
        <v>2315</v>
      </c>
      <c r="E1709" s="527" t="s">
        <v>2316</v>
      </c>
      <c r="F1709" s="531"/>
      <c r="G1709" s="531"/>
      <c r="H1709" s="531"/>
      <c r="I1709" s="531"/>
      <c r="J1709" s="531">
        <v>1</v>
      </c>
      <c r="K1709" s="531">
        <v>30135</v>
      </c>
      <c r="L1709" s="531">
        <v>1</v>
      </c>
      <c r="M1709" s="531">
        <v>30135</v>
      </c>
      <c r="N1709" s="531"/>
      <c r="O1709" s="531"/>
      <c r="P1709" s="545"/>
      <c r="Q1709" s="532"/>
    </row>
    <row r="1710" spans="1:17" ht="14.4" customHeight="1" x14ac:dyDescent="0.3">
      <c r="A1710" s="526" t="s">
        <v>2418</v>
      </c>
      <c r="B1710" s="527" t="s">
        <v>1849</v>
      </c>
      <c r="C1710" s="527" t="s">
        <v>1825</v>
      </c>
      <c r="D1710" s="527" t="s">
        <v>2255</v>
      </c>
      <c r="E1710" s="527" t="s">
        <v>2256</v>
      </c>
      <c r="F1710" s="531"/>
      <c r="G1710" s="531"/>
      <c r="H1710" s="531"/>
      <c r="I1710" s="531"/>
      <c r="J1710" s="531"/>
      <c r="K1710" s="531"/>
      <c r="L1710" s="531"/>
      <c r="M1710" s="531"/>
      <c r="N1710" s="531">
        <v>1</v>
      </c>
      <c r="O1710" s="531">
        <v>38997.620000000003</v>
      </c>
      <c r="P1710" s="545"/>
      <c r="Q1710" s="532">
        <v>38997.620000000003</v>
      </c>
    </row>
    <row r="1711" spans="1:17" ht="14.4" customHeight="1" x14ac:dyDescent="0.3">
      <c r="A1711" s="526" t="s">
        <v>2418</v>
      </c>
      <c r="B1711" s="527" t="s">
        <v>1849</v>
      </c>
      <c r="C1711" s="527" t="s">
        <v>1825</v>
      </c>
      <c r="D1711" s="527" t="s">
        <v>2421</v>
      </c>
      <c r="E1711" s="527" t="s">
        <v>2033</v>
      </c>
      <c r="F1711" s="531">
        <v>1</v>
      </c>
      <c r="G1711" s="531">
        <v>3567.58</v>
      </c>
      <c r="H1711" s="531"/>
      <c r="I1711" s="531">
        <v>3567.58</v>
      </c>
      <c r="J1711" s="531"/>
      <c r="K1711" s="531"/>
      <c r="L1711" s="531"/>
      <c r="M1711" s="531"/>
      <c r="N1711" s="531"/>
      <c r="O1711" s="531"/>
      <c r="P1711" s="545"/>
      <c r="Q1711" s="532"/>
    </row>
    <row r="1712" spans="1:17" ht="14.4" customHeight="1" x14ac:dyDescent="0.3">
      <c r="A1712" s="526" t="s">
        <v>2418</v>
      </c>
      <c r="B1712" s="527" t="s">
        <v>1849</v>
      </c>
      <c r="C1712" s="527" t="s">
        <v>1825</v>
      </c>
      <c r="D1712" s="527" t="s">
        <v>2327</v>
      </c>
      <c r="E1712" s="527" t="s">
        <v>2328</v>
      </c>
      <c r="F1712" s="531"/>
      <c r="G1712" s="531"/>
      <c r="H1712" s="531"/>
      <c r="I1712" s="531"/>
      <c r="J1712" s="531"/>
      <c r="K1712" s="531"/>
      <c r="L1712" s="531"/>
      <c r="M1712" s="531"/>
      <c r="N1712" s="531">
        <v>1</v>
      </c>
      <c r="O1712" s="531">
        <v>88685.78</v>
      </c>
      <c r="P1712" s="545"/>
      <c r="Q1712" s="532">
        <v>88685.78</v>
      </c>
    </row>
    <row r="1713" spans="1:17" ht="14.4" customHeight="1" x14ac:dyDescent="0.3">
      <c r="A1713" s="526" t="s">
        <v>2418</v>
      </c>
      <c r="B1713" s="527" t="s">
        <v>1849</v>
      </c>
      <c r="C1713" s="527" t="s">
        <v>1832</v>
      </c>
      <c r="D1713" s="527" t="s">
        <v>1891</v>
      </c>
      <c r="E1713" s="527" t="s">
        <v>1892</v>
      </c>
      <c r="F1713" s="531">
        <v>7</v>
      </c>
      <c r="G1713" s="531">
        <v>1449</v>
      </c>
      <c r="H1713" s="531">
        <v>6.802816901408451</v>
      </c>
      <c r="I1713" s="531">
        <v>207</v>
      </c>
      <c r="J1713" s="531">
        <v>1</v>
      </c>
      <c r="K1713" s="531">
        <v>213</v>
      </c>
      <c r="L1713" s="531">
        <v>1</v>
      </c>
      <c r="M1713" s="531">
        <v>213</v>
      </c>
      <c r="N1713" s="531">
        <v>8</v>
      </c>
      <c r="O1713" s="531">
        <v>1704</v>
      </c>
      <c r="P1713" s="545">
        <v>8</v>
      </c>
      <c r="Q1713" s="532">
        <v>213</v>
      </c>
    </row>
    <row r="1714" spans="1:17" ht="14.4" customHeight="1" x14ac:dyDescent="0.3">
      <c r="A1714" s="526" t="s">
        <v>2418</v>
      </c>
      <c r="B1714" s="527" t="s">
        <v>1849</v>
      </c>
      <c r="C1714" s="527" t="s">
        <v>1832</v>
      </c>
      <c r="D1714" s="527" t="s">
        <v>1897</v>
      </c>
      <c r="E1714" s="527" t="s">
        <v>1898</v>
      </c>
      <c r="F1714" s="531">
        <v>2</v>
      </c>
      <c r="G1714" s="531">
        <v>250</v>
      </c>
      <c r="H1714" s="531"/>
      <c r="I1714" s="531">
        <v>125</v>
      </c>
      <c r="J1714" s="531"/>
      <c r="K1714" s="531"/>
      <c r="L1714" s="531"/>
      <c r="M1714" s="531"/>
      <c r="N1714" s="531"/>
      <c r="O1714" s="531"/>
      <c r="P1714" s="545"/>
      <c r="Q1714" s="532"/>
    </row>
    <row r="1715" spans="1:17" ht="14.4" customHeight="1" x14ac:dyDescent="0.3">
      <c r="A1715" s="526" t="s">
        <v>2418</v>
      </c>
      <c r="B1715" s="527" t="s">
        <v>1849</v>
      </c>
      <c r="C1715" s="527" t="s">
        <v>1832</v>
      </c>
      <c r="D1715" s="527" t="s">
        <v>1899</v>
      </c>
      <c r="E1715" s="527" t="s">
        <v>1900</v>
      </c>
      <c r="F1715" s="531">
        <v>3</v>
      </c>
      <c r="G1715" s="531">
        <v>657</v>
      </c>
      <c r="H1715" s="531">
        <v>1.4730941704035874</v>
      </c>
      <c r="I1715" s="531">
        <v>219</v>
      </c>
      <c r="J1715" s="531">
        <v>2</v>
      </c>
      <c r="K1715" s="531">
        <v>446</v>
      </c>
      <c r="L1715" s="531">
        <v>1</v>
      </c>
      <c r="M1715" s="531">
        <v>223</v>
      </c>
      <c r="N1715" s="531">
        <v>1</v>
      </c>
      <c r="O1715" s="531">
        <v>223</v>
      </c>
      <c r="P1715" s="545">
        <v>0.5</v>
      </c>
      <c r="Q1715" s="532">
        <v>223</v>
      </c>
    </row>
    <row r="1716" spans="1:17" ht="14.4" customHeight="1" x14ac:dyDescent="0.3">
      <c r="A1716" s="526" t="s">
        <v>2418</v>
      </c>
      <c r="B1716" s="527" t="s">
        <v>1849</v>
      </c>
      <c r="C1716" s="527" t="s">
        <v>1832</v>
      </c>
      <c r="D1716" s="527" t="s">
        <v>1905</v>
      </c>
      <c r="E1716" s="527" t="s">
        <v>1906</v>
      </c>
      <c r="F1716" s="531"/>
      <c r="G1716" s="531"/>
      <c r="H1716" s="531"/>
      <c r="I1716" s="531"/>
      <c r="J1716" s="531">
        <v>1</v>
      </c>
      <c r="K1716" s="531">
        <v>225</v>
      </c>
      <c r="L1716" s="531">
        <v>1</v>
      </c>
      <c r="M1716" s="531">
        <v>225</v>
      </c>
      <c r="N1716" s="531">
        <v>4</v>
      </c>
      <c r="O1716" s="531">
        <v>900</v>
      </c>
      <c r="P1716" s="545">
        <v>4</v>
      </c>
      <c r="Q1716" s="532">
        <v>225</v>
      </c>
    </row>
    <row r="1717" spans="1:17" ht="14.4" customHeight="1" x14ac:dyDescent="0.3">
      <c r="A1717" s="526" t="s">
        <v>2418</v>
      </c>
      <c r="B1717" s="527" t="s">
        <v>1849</v>
      </c>
      <c r="C1717" s="527" t="s">
        <v>1832</v>
      </c>
      <c r="D1717" s="527" t="s">
        <v>1919</v>
      </c>
      <c r="E1717" s="527" t="s">
        <v>1920</v>
      </c>
      <c r="F1717" s="531"/>
      <c r="G1717" s="531"/>
      <c r="H1717" s="531"/>
      <c r="I1717" s="531"/>
      <c r="J1717" s="531">
        <v>1</v>
      </c>
      <c r="K1717" s="531">
        <v>349</v>
      </c>
      <c r="L1717" s="531">
        <v>1</v>
      </c>
      <c r="M1717" s="531">
        <v>349</v>
      </c>
      <c r="N1717" s="531"/>
      <c r="O1717" s="531"/>
      <c r="P1717" s="545"/>
      <c r="Q1717" s="532"/>
    </row>
    <row r="1718" spans="1:17" ht="14.4" customHeight="1" x14ac:dyDescent="0.3">
      <c r="A1718" s="526" t="s">
        <v>2418</v>
      </c>
      <c r="B1718" s="527" t="s">
        <v>1849</v>
      </c>
      <c r="C1718" s="527" t="s">
        <v>1832</v>
      </c>
      <c r="D1718" s="527" t="s">
        <v>2119</v>
      </c>
      <c r="E1718" s="527" t="s">
        <v>2120</v>
      </c>
      <c r="F1718" s="531"/>
      <c r="G1718" s="531"/>
      <c r="H1718" s="531"/>
      <c r="I1718" s="531"/>
      <c r="J1718" s="531">
        <v>1</v>
      </c>
      <c r="K1718" s="531">
        <v>4576</v>
      </c>
      <c r="L1718" s="531">
        <v>1</v>
      </c>
      <c r="M1718" s="531">
        <v>4576</v>
      </c>
      <c r="N1718" s="531"/>
      <c r="O1718" s="531"/>
      <c r="P1718" s="545"/>
      <c r="Q1718" s="532"/>
    </row>
    <row r="1719" spans="1:17" ht="14.4" customHeight="1" x14ac:dyDescent="0.3">
      <c r="A1719" s="526" t="s">
        <v>2418</v>
      </c>
      <c r="B1719" s="527" t="s">
        <v>1849</v>
      </c>
      <c r="C1719" s="527" t="s">
        <v>1832</v>
      </c>
      <c r="D1719" s="527" t="s">
        <v>2121</v>
      </c>
      <c r="E1719" s="527" t="s">
        <v>2122</v>
      </c>
      <c r="F1719" s="531">
        <v>1</v>
      </c>
      <c r="G1719" s="531">
        <v>4139</v>
      </c>
      <c r="H1719" s="531">
        <v>0.99399615754082615</v>
      </c>
      <c r="I1719" s="531">
        <v>4139</v>
      </c>
      <c r="J1719" s="531">
        <v>1</v>
      </c>
      <c r="K1719" s="531">
        <v>4164</v>
      </c>
      <c r="L1719" s="531">
        <v>1</v>
      </c>
      <c r="M1719" s="531">
        <v>4164</v>
      </c>
      <c r="N1719" s="531"/>
      <c r="O1719" s="531"/>
      <c r="P1719" s="545"/>
      <c r="Q1719" s="532"/>
    </row>
    <row r="1720" spans="1:17" ht="14.4" customHeight="1" x14ac:dyDescent="0.3">
      <c r="A1720" s="526" t="s">
        <v>2418</v>
      </c>
      <c r="B1720" s="527" t="s">
        <v>1849</v>
      </c>
      <c r="C1720" s="527" t="s">
        <v>1832</v>
      </c>
      <c r="D1720" s="527" t="s">
        <v>2204</v>
      </c>
      <c r="E1720" s="527" t="s">
        <v>2205</v>
      </c>
      <c r="F1720" s="531">
        <v>1</v>
      </c>
      <c r="G1720" s="531">
        <v>15072</v>
      </c>
      <c r="H1720" s="531"/>
      <c r="I1720" s="531">
        <v>15072</v>
      </c>
      <c r="J1720" s="531"/>
      <c r="K1720" s="531"/>
      <c r="L1720" s="531"/>
      <c r="M1720" s="531"/>
      <c r="N1720" s="531">
        <v>1</v>
      </c>
      <c r="O1720" s="531">
        <v>15262</v>
      </c>
      <c r="P1720" s="545"/>
      <c r="Q1720" s="532">
        <v>15262</v>
      </c>
    </row>
    <row r="1721" spans="1:17" ht="14.4" customHeight="1" x14ac:dyDescent="0.3">
      <c r="A1721" s="526" t="s">
        <v>2418</v>
      </c>
      <c r="B1721" s="527" t="s">
        <v>1849</v>
      </c>
      <c r="C1721" s="527" t="s">
        <v>1832</v>
      </c>
      <c r="D1721" s="527" t="s">
        <v>2129</v>
      </c>
      <c r="E1721" s="527" t="s">
        <v>2130</v>
      </c>
      <c r="F1721" s="531">
        <v>6</v>
      </c>
      <c r="G1721" s="531">
        <v>22944</v>
      </c>
      <c r="H1721" s="531">
        <v>1.9813471502590674</v>
      </c>
      <c r="I1721" s="531">
        <v>3824</v>
      </c>
      <c r="J1721" s="531">
        <v>3</v>
      </c>
      <c r="K1721" s="531">
        <v>11580</v>
      </c>
      <c r="L1721" s="531">
        <v>1</v>
      </c>
      <c r="M1721" s="531">
        <v>3860</v>
      </c>
      <c r="N1721" s="531">
        <v>4</v>
      </c>
      <c r="O1721" s="531">
        <v>15440</v>
      </c>
      <c r="P1721" s="545">
        <v>1.3333333333333333</v>
      </c>
      <c r="Q1721" s="532">
        <v>3860</v>
      </c>
    </row>
    <row r="1722" spans="1:17" ht="14.4" customHeight="1" x14ac:dyDescent="0.3">
      <c r="A1722" s="526" t="s">
        <v>2418</v>
      </c>
      <c r="B1722" s="527" t="s">
        <v>1849</v>
      </c>
      <c r="C1722" s="527" t="s">
        <v>1832</v>
      </c>
      <c r="D1722" s="527" t="s">
        <v>2133</v>
      </c>
      <c r="E1722" s="527" t="s">
        <v>2134</v>
      </c>
      <c r="F1722" s="531">
        <v>6</v>
      </c>
      <c r="G1722" s="531">
        <v>47118</v>
      </c>
      <c r="H1722" s="531">
        <v>2.972744479495268</v>
      </c>
      <c r="I1722" s="531">
        <v>7853</v>
      </c>
      <c r="J1722" s="531">
        <v>2</v>
      </c>
      <c r="K1722" s="531">
        <v>15850</v>
      </c>
      <c r="L1722" s="531">
        <v>1</v>
      </c>
      <c r="M1722" s="531">
        <v>7925</v>
      </c>
      <c r="N1722" s="531">
        <v>1</v>
      </c>
      <c r="O1722" s="531">
        <v>7926</v>
      </c>
      <c r="P1722" s="545">
        <v>0.50006309148264982</v>
      </c>
      <c r="Q1722" s="532">
        <v>7926</v>
      </c>
    </row>
    <row r="1723" spans="1:17" ht="14.4" customHeight="1" x14ac:dyDescent="0.3">
      <c r="A1723" s="526" t="s">
        <v>2418</v>
      </c>
      <c r="B1723" s="527" t="s">
        <v>1849</v>
      </c>
      <c r="C1723" s="527" t="s">
        <v>1832</v>
      </c>
      <c r="D1723" s="527" t="s">
        <v>1929</v>
      </c>
      <c r="E1723" s="527" t="s">
        <v>1930</v>
      </c>
      <c r="F1723" s="531"/>
      <c r="G1723" s="531"/>
      <c r="H1723" s="531"/>
      <c r="I1723" s="531"/>
      <c r="J1723" s="531">
        <v>1</v>
      </c>
      <c r="K1723" s="531">
        <v>1293</v>
      </c>
      <c r="L1723" s="531">
        <v>1</v>
      </c>
      <c r="M1723" s="531">
        <v>1293</v>
      </c>
      <c r="N1723" s="531">
        <v>1</v>
      </c>
      <c r="O1723" s="531">
        <v>1294</v>
      </c>
      <c r="P1723" s="545">
        <v>1.0007733952049498</v>
      </c>
      <c r="Q1723" s="532">
        <v>1294</v>
      </c>
    </row>
    <row r="1724" spans="1:17" ht="14.4" customHeight="1" x14ac:dyDescent="0.3">
      <c r="A1724" s="526" t="s">
        <v>2418</v>
      </c>
      <c r="B1724" s="527" t="s">
        <v>1849</v>
      </c>
      <c r="C1724" s="527" t="s">
        <v>1832</v>
      </c>
      <c r="D1724" s="527" t="s">
        <v>1931</v>
      </c>
      <c r="E1724" s="527" t="s">
        <v>1932</v>
      </c>
      <c r="F1724" s="531"/>
      <c r="G1724" s="531"/>
      <c r="H1724" s="531"/>
      <c r="I1724" s="531"/>
      <c r="J1724" s="531">
        <v>1</v>
      </c>
      <c r="K1724" s="531">
        <v>1177</v>
      </c>
      <c r="L1724" s="531">
        <v>1</v>
      </c>
      <c r="M1724" s="531">
        <v>1177</v>
      </c>
      <c r="N1724" s="531"/>
      <c r="O1724" s="531"/>
      <c r="P1724" s="545"/>
      <c r="Q1724" s="532"/>
    </row>
    <row r="1725" spans="1:17" ht="14.4" customHeight="1" x14ac:dyDescent="0.3">
      <c r="A1725" s="526" t="s">
        <v>2418</v>
      </c>
      <c r="B1725" s="527" t="s">
        <v>1849</v>
      </c>
      <c r="C1725" s="527" t="s">
        <v>1832</v>
      </c>
      <c r="D1725" s="527" t="s">
        <v>1933</v>
      </c>
      <c r="E1725" s="527" t="s">
        <v>1934</v>
      </c>
      <c r="F1725" s="531">
        <v>1</v>
      </c>
      <c r="G1725" s="531">
        <v>5076</v>
      </c>
      <c r="H1725" s="531"/>
      <c r="I1725" s="531">
        <v>5076</v>
      </c>
      <c r="J1725" s="531"/>
      <c r="K1725" s="531"/>
      <c r="L1725" s="531"/>
      <c r="M1725" s="531"/>
      <c r="N1725" s="531">
        <v>1</v>
      </c>
      <c r="O1725" s="531">
        <v>5157</v>
      </c>
      <c r="P1725" s="545"/>
      <c r="Q1725" s="532">
        <v>5157</v>
      </c>
    </row>
    <row r="1726" spans="1:17" ht="14.4" customHeight="1" x14ac:dyDescent="0.3">
      <c r="A1726" s="526" t="s">
        <v>2418</v>
      </c>
      <c r="B1726" s="527" t="s">
        <v>1849</v>
      </c>
      <c r="C1726" s="527" t="s">
        <v>1832</v>
      </c>
      <c r="D1726" s="527" t="s">
        <v>1935</v>
      </c>
      <c r="E1726" s="527" t="s">
        <v>1936</v>
      </c>
      <c r="F1726" s="531">
        <v>1</v>
      </c>
      <c r="G1726" s="531">
        <v>7685</v>
      </c>
      <c r="H1726" s="531"/>
      <c r="I1726" s="531">
        <v>7685</v>
      </c>
      <c r="J1726" s="531"/>
      <c r="K1726" s="531"/>
      <c r="L1726" s="531"/>
      <c r="M1726" s="531"/>
      <c r="N1726" s="531">
        <v>1</v>
      </c>
      <c r="O1726" s="531">
        <v>7807</v>
      </c>
      <c r="P1726" s="545"/>
      <c r="Q1726" s="532">
        <v>7807</v>
      </c>
    </row>
    <row r="1727" spans="1:17" ht="14.4" customHeight="1" x14ac:dyDescent="0.3">
      <c r="A1727" s="526" t="s">
        <v>2418</v>
      </c>
      <c r="B1727" s="527" t="s">
        <v>1849</v>
      </c>
      <c r="C1727" s="527" t="s">
        <v>1832</v>
      </c>
      <c r="D1727" s="527" t="s">
        <v>2206</v>
      </c>
      <c r="E1727" s="527" t="s">
        <v>2207</v>
      </c>
      <c r="F1727" s="531">
        <v>1</v>
      </c>
      <c r="G1727" s="531">
        <v>0</v>
      </c>
      <c r="H1727" s="531"/>
      <c r="I1727" s="531">
        <v>0</v>
      </c>
      <c r="J1727" s="531"/>
      <c r="K1727" s="531"/>
      <c r="L1727" s="531"/>
      <c r="M1727" s="531"/>
      <c r="N1727" s="531">
        <v>1</v>
      </c>
      <c r="O1727" s="531">
        <v>0</v>
      </c>
      <c r="P1727" s="545"/>
      <c r="Q1727" s="532">
        <v>0</v>
      </c>
    </row>
    <row r="1728" spans="1:17" ht="14.4" customHeight="1" x14ac:dyDescent="0.3">
      <c r="A1728" s="526" t="s">
        <v>2418</v>
      </c>
      <c r="B1728" s="527" t="s">
        <v>1849</v>
      </c>
      <c r="C1728" s="527" t="s">
        <v>1832</v>
      </c>
      <c r="D1728" s="527" t="s">
        <v>1941</v>
      </c>
      <c r="E1728" s="527" t="s">
        <v>1942</v>
      </c>
      <c r="F1728" s="531">
        <v>1024</v>
      </c>
      <c r="G1728" s="531">
        <v>179200</v>
      </c>
      <c r="H1728" s="531">
        <v>1.0216239944814061</v>
      </c>
      <c r="I1728" s="531">
        <v>175</v>
      </c>
      <c r="J1728" s="531">
        <v>991</v>
      </c>
      <c r="K1728" s="531">
        <v>175407</v>
      </c>
      <c r="L1728" s="531">
        <v>1</v>
      </c>
      <c r="M1728" s="531">
        <v>177</v>
      </c>
      <c r="N1728" s="531">
        <v>994</v>
      </c>
      <c r="O1728" s="531">
        <v>175938</v>
      </c>
      <c r="P1728" s="545">
        <v>1.0030272452068618</v>
      </c>
      <c r="Q1728" s="532">
        <v>177</v>
      </c>
    </row>
    <row r="1729" spans="1:17" ht="14.4" customHeight="1" x14ac:dyDescent="0.3">
      <c r="A1729" s="526" t="s">
        <v>2418</v>
      </c>
      <c r="B1729" s="527" t="s">
        <v>1849</v>
      </c>
      <c r="C1729" s="527" t="s">
        <v>1832</v>
      </c>
      <c r="D1729" s="527" t="s">
        <v>1943</v>
      </c>
      <c r="E1729" s="527" t="s">
        <v>1944</v>
      </c>
      <c r="F1729" s="531">
        <v>17</v>
      </c>
      <c r="G1729" s="531">
        <v>34017</v>
      </c>
      <c r="H1729" s="531">
        <v>1.1073242187500001</v>
      </c>
      <c r="I1729" s="531">
        <v>2001</v>
      </c>
      <c r="J1729" s="531">
        <v>15</v>
      </c>
      <c r="K1729" s="531">
        <v>30720</v>
      </c>
      <c r="L1729" s="531">
        <v>1</v>
      </c>
      <c r="M1729" s="531">
        <v>2048</v>
      </c>
      <c r="N1729" s="531">
        <v>9</v>
      </c>
      <c r="O1729" s="531">
        <v>18441</v>
      </c>
      <c r="P1729" s="545">
        <v>0.60029296875000004</v>
      </c>
      <c r="Q1729" s="532">
        <v>2049</v>
      </c>
    </row>
    <row r="1730" spans="1:17" ht="14.4" customHeight="1" x14ac:dyDescent="0.3">
      <c r="A1730" s="526" t="s">
        <v>2418</v>
      </c>
      <c r="B1730" s="527" t="s">
        <v>1849</v>
      </c>
      <c r="C1730" s="527" t="s">
        <v>1832</v>
      </c>
      <c r="D1730" s="527" t="s">
        <v>1949</v>
      </c>
      <c r="E1730" s="527" t="s">
        <v>1950</v>
      </c>
      <c r="F1730" s="531">
        <v>2</v>
      </c>
      <c r="G1730" s="531">
        <v>5392</v>
      </c>
      <c r="H1730" s="531"/>
      <c r="I1730" s="531">
        <v>2696</v>
      </c>
      <c r="J1730" s="531"/>
      <c r="K1730" s="531"/>
      <c r="L1730" s="531"/>
      <c r="M1730" s="531"/>
      <c r="N1730" s="531">
        <v>2</v>
      </c>
      <c r="O1730" s="531">
        <v>5474</v>
      </c>
      <c r="P1730" s="545"/>
      <c r="Q1730" s="532">
        <v>2737</v>
      </c>
    </row>
    <row r="1731" spans="1:17" ht="14.4" customHeight="1" x14ac:dyDescent="0.3">
      <c r="A1731" s="526" t="s">
        <v>2418</v>
      </c>
      <c r="B1731" s="527" t="s">
        <v>1849</v>
      </c>
      <c r="C1731" s="527" t="s">
        <v>1832</v>
      </c>
      <c r="D1731" s="527" t="s">
        <v>1951</v>
      </c>
      <c r="E1731" s="527" t="s">
        <v>1952</v>
      </c>
      <c r="F1731" s="531">
        <v>1</v>
      </c>
      <c r="G1731" s="531">
        <v>5188</v>
      </c>
      <c r="H1731" s="531"/>
      <c r="I1731" s="531">
        <v>5188</v>
      </c>
      <c r="J1731" s="531"/>
      <c r="K1731" s="531"/>
      <c r="L1731" s="531"/>
      <c r="M1731" s="531"/>
      <c r="N1731" s="531"/>
      <c r="O1731" s="531"/>
      <c r="P1731" s="545"/>
      <c r="Q1731" s="532"/>
    </row>
    <row r="1732" spans="1:17" ht="14.4" customHeight="1" x14ac:dyDescent="0.3">
      <c r="A1732" s="526" t="s">
        <v>2418</v>
      </c>
      <c r="B1732" s="527" t="s">
        <v>1849</v>
      </c>
      <c r="C1732" s="527" t="s">
        <v>1832</v>
      </c>
      <c r="D1732" s="527" t="s">
        <v>2139</v>
      </c>
      <c r="E1732" s="527" t="s">
        <v>2140</v>
      </c>
      <c r="F1732" s="531">
        <v>3</v>
      </c>
      <c r="G1732" s="531">
        <v>6246</v>
      </c>
      <c r="H1732" s="531"/>
      <c r="I1732" s="531">
        <v>2082</v>
      </c>
      <c r="J1732" s="531"/>
      <c r="K1732" s="531"/>
      <c r="L1732" s="531"/>
      <c r="M1732" s="531"/>
      <c r="N1732" s="531">
        <v>1</v>
      </c>
      <c r="O1732" s="531">
        <v>2113</v>
      </c>
      <c r="P1732" s="545"/>
      <c r="Q1732" s="532">
        <v>2113</v>
      </c>
    </row>
    <row r="1733" spans="1:17" ht="14.4" customHeight="1" x14ac:dyDescent="0.3">
      <c r="A1733" s="526" t="s">
        <v>2418</v>
      </c>
      <c r="B1733" s="527" t="s">
        <v>1849</v>
      </c>
      <c r="C1733" s="527" t="s">
        <v>1832</v>
      </c>
      <c r="D1733" s="527" t="s">
        <v>1969</v>
      </c>
      <c r="E1733" s="527" t="s">
        <v>1970</v>
      </c>
      <c r="F1733" s="531">
        <v>1</v>
      </c>
      <c r="G1733" s="531">
        <v>159</v>
      </c>
      <c r="H1733" s="531">
        <v>0.97546012269938653</v>
      </c>
      <c r="I1733" s="531">
        <v>159</v>
      </c>
      <c r="J1733" s="531">
        <v>1</v>
      </c>
      <c r="K1733" s="531">
        <v>163</v>
      </c>
      <c r="L1733" s="531">
        <v>1</v>
      </c>
      <c r="M1733" s="531">
        <v>163</v>
      </c>
      <c r="N1733" s="531">
        <v>2</v>
      </c>
      <c r="O1733" s="531">
        <v>326</v>
      </c>
      <c r="P1733" s="545">
        <v>2</v>
      </c>
      <c r="Q1733" s="532">
        <v>163</v>
      </c>
    </row>
    <row r="1734" spans="1:17" ht="14.4" customHeight="1" x14ac:dyDescent="0.3">
      <c r="A1734" s="526" t="s">
        <v>2418</v>
      </c>
      <c r="B1734" s="527" t="s">
        <v>1849</v>
      </c>
      <c r="C1734" s="527" t="s">
        <v>1832</v>
      </c>
      <c r="D1734" s="527" t="s">
        <v>1973</v>
      </c>
      <c r="E1734" s="527" t="s">
        <v>1974</v>
      </c>
      <c r="F1734" s="531">
        <v>18</v>
      </c>
      <c r="G1734" s="531">
        <v>38214</v>
      </c>
      <c r="H1734" s="531">
        <v>0.49280408542246984</v>
      </c>
      <c r="I1734" s="531">
        <v>2123</v>
      </c>
      <c r="J1734" s="531">
        <v>36</v>
      </c>
      <c r="K1734" s="531">
        <v>77544</v>
      </c>
      <c r="L1734" s="531">
        <v>1</v>
      </c>
      <c r="M1734" s="531">
        <v>2154</v>
      </c>
      <c r="N1734" s="531">
        <v>23</v>
      </c>
      <c r="O1734" s="531">
        <v>49565</v>
      </c>
      <c r="P1734" s="545">
        <v>0.63918549468688746</v>
      </c>
      <c r="Q1734" s="532">
        <v>2155</v>
      </c>
    </row>
    <row r="1735" spans="1:17" ht="14.4" customHeight="1" x14ac:dyDescent="0.3">
      <c r="A1735" s="526" t="s">
        <v>2418</v>
      </c>
      <c r="B1735" s="527" t="s">
        <v>1849</v>
      </c>
      <c r="C1735" s="527" t="s">
        <v>1832</v>
      </c>
      <c r="D1735" s="527" t="s">
        <v>2141</v>
      </c>
      <c r="E1735" s="527" t="s">
        <v>2130</v>
      </c>
      <c r="F1735" s="531">
        <v>6</v>
      </c>
      <c r="G1735" s="531">
        <v>11214</v>
      </c>
      <c r="H1735" s="531">
        <v>1.4849046610169492</v>
      </c>
      <c r="I1735" s="531">
        <v>1869</v>
      </c>
      <c r="J1735" s="531">
        <v>4</v>
      </c>
      <c r="K1735" s="531">
        <v>7552</v>
      </c>
      <c r="L1735" s="531">
        <v>1</v>
      </c>
      <c r="M1735" s="531">
        <v>1888</v>
      </c>
      <c r="N1735" s="531">
        <v>6</v>
      </c>
      <c r="O1735" s="531">
        <v>11334</v>
      </c>
      <c r="P1735" s="545">
        <v>1.5007944915254237</v>
      </c>
      <c r="Q1735" s="532">
        <v>1889</v>
      </c>
    </row>
    <row r="1736" spans="1:17" ht="14.4" customHeight="1" x14ac:dyDescent="0.3">
      <c r="A1736" s="526" t="s">
        <v>2418</v>
      </c>
      <c r="B1736" s="527" t="s">
        <v>1849</v>
      </c>
      <c r="C1736" s="527" t="s">
        <v>1832</v>
      </c>
      <c r="D1736" s="527" t="s">
        <v>1981</v>
      </c>
      <c r="E1736" s="527" t="s">
        <v>1982</v>
      </c>
      <c r="F1736" s="531">
        <v>5</v>
      </c>
      <c r="G1736" s="531">
        <v>41995</v>
      </c>
      <c r="H1736" s="531">
        <v>1.6548449383299839</v>
      </c>
      <c r="I1736" s="531">
        <v>8399</v>
      </c>
      <c r="J1736" s="531">
        <v>3</v>
      </c>
      <c r="K1736" s="531">
        <v>25377</v>
      </c>
      <c r="L1736" s="531">
        <v>1</v>
      </c>
      <c r="M1736" s="531">
        <v>8459</v>
      </c>
      <c r="N1736" s="531">
        <v>5</v>
      </c>
      <c r="O1736" s="531">
        <v>42300</v>
      </c>
      <c r="P1736" s="545">
        <v>1.666863695472278</v>
      </c>
      <c r="Q1736" s="532">
        <v>8460</v>
      </c>
    </row>
    <row r="1737" spans="1:17" ht="14.4" customHeight="1" x14ac:dyDescent="0.3">
      <c r="A1737" s="526" t="s">
        <v>2418</v>
      </c>
      <c r="B1737" s="527" t="s">
        <v>1849</v>
      </c>
      <c r="C1737" s="527" t="s">
        <v>1832</v>
      </c>
      <c r="D1737" s="527" t="s">
        <v>2148</v>
      </c>
      <c r="E1737" s="527" t="s">
        <v>2149</v>
      </c>
      <c r="F1737" s="531">
        <v>1</v>
      </c>
      <c r="G1737" s="531">
        <v>563</v>
      </c>
      <c r="H1737" s="531"/>
      <c r="I1737" s="531">
        <v>563</v>
      </c>
      <c r="J1737" s="531"/>
      <c r="K1737" s="531"/>
      <c r="L1737" s="531"/>
      <c r="M1737" s="531"/>
      <c r="N1737" s="531"/>
      <c r="O1737" s="531"/>
      <c r="P1737" s="545"/>
      <c r="Q1737" s="532"/>
    </row>
    <row r="1738" spans="1:17" ht="14.4" customHeight="1" x14ac:dyDescent="0.3">
      <c r="A1738" s="526" t="s">
        <v>2418</v>
      </c>
      <c r="B1738" s="527" t="s">
        <v>1849</v>
      </c>
      <c r="C1738" s="527" t="s">
        <v>1832</v>
      </c>
      <c r="D1738" s="527" t="s">
        <v>1995</v>
      </c>
      <c r="E1738" s="527" t="s">
        <v>1996</v>
      </c>
      <c r="F1738" s="531">
        <v>2</v>
      </c>
      <c r="G1738" s="531">
        <v>688</v>
      </c>
      <c r="H1738" s="531"/>
      <c r="I1738" s="531">
        <v>344</v>
      </c>
      <c r="J1738" s="531"/>
      <c r="K1738" s="531"/>
      <c r="L1738" s="531"/>
      <c r="M1738" s="531"/>
      <c r="N1738" s="531"/>
      <c r="O1738" s="531"/>
      <c r="P1738" s="545"/>
      <c r="Q1738" s="532"/>
    </row>
    <row r="1739" spans="1:17" ht="14.4" customHeight="1" x14ac:dyDescent="0.3">
      <c r="A1739" s="526" t="s">
        <v>2418</v>
      </c>
      <c r="B1739" s="527" t="s">
        <v>1849</v>
      </c>
      <c r="C1739" s="527" t="s">
        <v>1832</v>
      </c>
      <c r="D1739" s="527" t="s">
        <v>2150</v>
      </c>
      <c r="E1739" s="527" t="s">
        <v>2151</v>
      </c>
      <c r="F1739" s="531"/>
      <c r="G1739" s="531"/>
      <c r="H1739" s="531"/>
      <c r="I1739" s="531"/>
      <c r="J1739" s="531">
        <v>1</v>
      </c>
      <c r="K1739" s="531">
        <v>0</v>
      </c>
      <c r="L1739" s="531"/>
      <c r="M1739" s="531">
        <v>0</v>
      </c>
      <c r="N1739" s="531"/>
      <c r="O1739" s="531"/>
      <c r="P1739" s="545"/>
      <c r="Q1739" s="532"/>
    </row>
    <row r="1740" spans="1:17" ht="14.4" customHeight="1" x14ac:dyDescent="0.3">
      <c r="A1740" s="526" t="s">
        <v>2422</v>
      </c>
      <c r="B1740" s="527" t="s">
        <v>1849</v>
      </c>
      <c r="C1740" s="527" t="s">
        <v>1850</v>
      </c>
      <c r="D1740" s="527" t="s">
        <v>1997</v>
      </c>
      <c r="E1740" s="527" t="s">
        <v>610</v>
      </c>
      <c r="F1740" s="531">
        <v>0.14000000000000001</v>
      </c>
      <c r="G1740" s="531">
        <v>692.14</v>
      </c>
      <c r="H1740" s="531">
        <v>0.15555245911955337</v>
      </c>
      <c r="I1740" s="531">
        <v>4943.8571428571422</v>
      </c>
      <c r="J1740" s="531">
        <v>0.9</v>
      </c>
      <c r="K1740" s="531">
        <v>4449.5600000000004</v>
      </c>
      <c r="L1740" s="531">
        <v>1</v>
      </c>
      <c r="M1740" s="531">
        <v>4943.9555555555562</v>
      </c>
      <c r="N1740" s="531">
        <v>0.08</v>
      </c>
      <c r="O1740" s="531">
        <v>395.51</v>
      </c>
      <c r="P1740" s="545">
        <v>8.8887440555920127E-2</v>
      </c>
      <c r="Q1740" s="532">
        <v>4943.875</v>
      </c>
    </row>
    <row r="1741" spans="1:17" ht="14.4" customHeight="1" x14ac:dyDescent="0.3">
      <c r="A1741" s="526" t="s">
        <v>2422</v>
      </c>
      <c r="B1741" s="527" t="s">
        <v>1849</v>
      </c>
      <c r="C1741" s="527" t="s">
        <v>1850</v>
      </c>
      <c r="D1741" s="527" t="s">
        <v>1855</v>
      </c>
      <c r="E1741" s="527" t="s">
        <v>576</v>
      </c>
      <c r="F1741" s="531">
        <v>4.12</v>
      </c>
      <c r="G1741" s="531">
        <v>3919.4900000000002</v>
      </c>
      <c r="H1741" s="531">
        <v>1.4734315498231276</v>
      </c>
      <c r="I1741" s="531">
        <v>951.3325242718447</v>
      </c>
      <c r="J1741" s="531">
        <v>2.65</v>
      </c>
      <c r="K1741" s="531">
        <v>2660.11</v>
      </c>
      <c r="L1741" s="531">
        <v>1</v>
      </c>
      <c r="M1741" s="531">
        <v>1003.8150943396228</v>
      </c>
      <c r="N1741" s="531">
        <v>11.600000000000001</v>
      </c>
      <c r="O1741" s="531">
        <v>11656</v>
      </c>
      <c r="P1741" s="545">
        <v>4.3817736860505763</v>
      </c>
      <c r="Q1741" s="532">
        <v>1004.8275862068964</v>
      </c>
    </row>
    <row r="1742" spans="1:17" ht="14.4" customHeight="1" x14ac:dyDescent="0.3">
      <c r="A1742" s="526" t="s">
        <v>2422</v>
      </c>
      <c r="B1742" s="527" t="s">
        <v>1849</v>
      </c>
      <c r="C1742" s="527" t="s">
        <v>1850</v>
      </c>
      <c r="D1742" s="527" t="s">
        <v>1856</v>
      </c>
      <c r="E1742" s="527" t="s">
        <v>610</v>
      </c>
      <c r="F1742" s="531">
        <v>0.73</v>
      </c>
      <c r="G1742" s="531">
        <v>7218.15</v>
      </c>
      <c r="H1742" s="531">
        <v>0.55303103437179646</v>
      </c>
      <c r="I1742" s="531">
        <v>9887.8767123287671</v>
      </c>
      <c r="J1742" s="531">
        <v>1.32</v>
      </c>
      <c r="K1742" s="531">
        <v>13051.98</v>
      </c>
      <c r="L1742" s="531">
        <v>1</v>
      </c>
      <c r="M1742" s="531">
        <v>9887.863636363636</v>
      </c>
      <c r="N1742" s="531">
        <v>1.0499999999999998</v>
      </c>
      <c r="O1742" s="531">
        <v>10382.279999999999</v>
      </c>
      <c r="P1742" s="545">
        <v>0.79545632156960089</v>
      </c>
      <c r="Q1742" s="532">
        <v>9887.8857142857141</v>
      </c>
    </row>
    <row r="1743" spans="1:17" ht="14.4" customHeight="1" x14ac:dyDescent="0.3">
      <c r="A1743" s="526" t="s">
        <v>2422</v>
      </c>
      <c r="B1743" s="527" t="s">
        <v>1849</v>
      </c>
      <c r="C1743" s="527" t="s">
        <v>1850</v>
      </c>
      <c r="D1743" s="527" t="s">
        <v>1862</v>
      </c>
      <c r="E1743" s="527" t="s">
        <v>584</v>
      </c>
      <c r="F1743" s="531">
        <v>0.94</v>
      </c>
      <c r="G1743" s="531">
        <v>4161.3799999999992</v>
      </c>
      <c r="H1743" s="531">
        <v>3.6153846153846145</v>
      </c>
      <c r="I1743" s="531">
        <v>4426.9999999999991</v>
      </c>
      <c r="J1743" s="531">
        <v>0.26</v>
      </c>
      <c r="K1743" s="531">
        <v>1151.02</v>
      </c>
      <c r="L1743" s="531">
        <v>1</v>
      </c>
      <c r="M1743" s="531">
        <v>4427</v>
      </c>
      <c r="N1743" s="531">
        <v>0.04</v>
      </c>
      <c r="O1743" s="531">
        <v>190.99</v>
      </c>
      <c r="P1743" s="545">
        <v>0.16593108720960539</v>
      </c>
      <c r="Q1743" s="532">
        <v>4774.75</v>
      </c>
    </row>
    <row r="1744" spans="1:17" ht="14.4" customHeight="1" x14ac:dyDescent="0.3">
      <c r="A1744" s="526" t="s">
        <v>2422</v>
      </c>
      <c r="B1744" s="527" t="s">
        <v>1849</v>
      </c>
      <c r="C1744" s="527" t="s">
        <v>1850</v>
      </c>
      <c r="D1744" s="527" t="s">
        <v>1863</v>
      </c>
      <c r="E1744" s="527" t="s">
        <v>584</v>
      </c>
      <c r="F1744" s="531">
        <v>0.27</v>
      </c>
      <c r="G1744" s="531">
        <v>2390.58</v>
      </c>
      <c r="H1744" s="531">
        <v>0.71052631578947367</v>
      </c>
      <c r="I1744" s="531">
        <v>8854</v>
      </c>
      <c r="J1744" s="531">
        <v>0.38</v>
      </c>
      <c r="K1744" s="531">
        <v>3364.52</v>
      </c>
      <c r="L1744" s="531">
        <v>1</v>
      </c>
      <c r="M1744" s="531">
        <v>8854</v>
      </c>
      <c r="N1744" s="531">
        <v>0.32</v>
      </c>
      <c r="O1744" s="531">
        <v>2910.45</v>
      </c>
      <c r="P1744" s="545">
        <v>0.86504167013422417</v>
      </c>
      <c r="Q1744" s="532">
        <v>9095.15625</v>
      </c>
    </row>
    <row r="1745" spans="1:17" ht="14.4" customHeight="1" x14ac:dyDescent="0.3">
      <c r="A1745" s="526" t="s">
        <v>2422</v>
      </c>
      <c r="B1745" s="527" t="s">
        <v>1849</v>
      </c>
      <c r="C1745" s="527" t="s">
        <v>1850</v>
      </c>
      <c r="D1745" s="527" t="s">
        <v>1864</v>
      </c>
      <c r="E1745" s="527" t="s">
        <v>649</v>
      </c>
      <c r="F1745" s="531">
        <v>1.2000000000000002</v>
      </c>
      <c r="G1745" s="531">
        <v>2339.16</v>
      </c>
      <c r="H1745" s="531">
        <v>1.0909090909090908</v>
      </c>
      <c r="I1745" s="531">
        <v>1949.2999999999995</v>
      </c>
      <c r="J1745" s="531">
        <v>1.0999999999999999</v>
      </c>
      <c r="K1745" s="531">
        <v>2144.23</v>
      </c>
      <c r="L1745" s="531">
        <v>1</v>
      </c>
      <c r="M1745" s="531">
        <v>1949.3000000000002</v>
      </c>
      <c r="N1745" s="531">
        <v>0.89999999999999991</v>
      </c>
      <c r="O1745" s="531">
        <v>1754.3700000000001</v>
      </c>
      <c r="P1745" s="545">
        <v>0.81818181818181823</v>
      </c>
      <c r="Q1745" s="532">
        <v>1949.3000000000004</v>
      </c>
    </row>
    <row r="1746" spans="1:17" ht="14.4" customHeight="1" x14ac:dyDescent="0.3">
      <c r="A1746" s="526" t="s">
        <v>2422</v>
      </c>
      <c r="B1746" s="527" t="s">
        <v>1849</v>
      </c>
      <c r="C1746" s="527" t="s">
        <v>1850</v>
      </c>
      <c r="D1746" s="527" t="s">
        <v>1865</v>
      </c>
      <c r="E1746" s="527" t="s">
        <v>584</v>
      </c>
      <c r="F1746" s="531">
        <v>5.25</v>
      </c>
      <c r="G1746" s="531">
        <v>9296.7000000000007</v>
      </c>
      <c r="H1746" s="531">
        <v>0.75539568345323738</v>
      </c>
      <c r="I1746" s="531">
        <v>1770.8000000000002</v>
      </c>
      <c r="J1746" s="531">
        <v>6.95</v>
      </c>
      <c r="K1746" s="531">
        <v>12307.060000000001</v>
      </c>
      <c r="L1746" s="531">
        <v>1</v>
      </c>
      <c r="M1746" s="531">
        <v>1770.8000000000002</v>
      </c>
      <c r="N1746" s="531">
        <v>5.42</v>
      </c>
      <c r="O1746" s="531">
        <v>9859.16</v>
      </c>
      <c r="P1746" s="545">
        <v>0.8010979064049415</v>
      </c>
      <c r="Q1746" s="532">
        <v>1819.0332103321034</v>
      </c>
    </row>
    <row r="1747" spans="1:17" ht="14.4" customHeight="1" x14ac:dyDescent="0.3">
      <c r="A1747" s="526" t="s">
        <v>2422</v>
      </c>
      <c r="B1747" s="527" t="s">
        <v>1849</v>
      </c>
      <c r="C1747" s="527" t="s">
        <v>1850</v>
      </c>
      <c r="D1747" s="527" t="s">
        <v>1866</v>
      </c>
      <c r="E1747" s="527" t="s">
        <v>578</v>
      </c>
      <c r="F1747" s="531">
        <v>0.44999999999999996</v>
      </c>
      <c r="G1747" s="531">
        <v>232.92000000000002</v>
      </c>
      <c r="H1747" s="531">
        <v>1.5</v>
      </c>
      <c r="I1747" s="531">
        <v>517.60000000000014</v>
      </c>
      <c r="J1747" s="531">
        <v>0.3</v>
      </c>
      <c r="K1747" s="531">
        <v>155.28</v>
      </c>
      <c r="L1747" s="531">
        <v>1</v>
      </c>
      <c r="M1747" s="531">
        <v>517.6</v>
      </c>
      <c r="N1747" s="531">
        <v>0.15</v>
      </c>
      <c r="O1747" s="531">
        <v>77.64</v>
      </c>
      <c r="P1747" s="545">
        <v>0.5</v>
      </c>
      <c r="Q1747" s="532">
        <v>517.6</v>
      </c>
    </row>
    <row r="1748" spans="1:17" ht="14.4" customHeight="1" x14ac:dyDescent="0.3">
      <c r="A1748" s="526" t="s">
        <v>2422</v>
      </c>
      <c r="B1748" s="527" t="s">
        <v>1849</v>
      </c>
      <c r="C1748" s="527" t="s">
        <v>1850</v>
      </c>
      <c r="D1748" s="527" t="s">
        <v>1867</v>
      </c>
      <c r="E1748" s="527" t="s">
        <v>580</v>
      </c>
      <c r="F1748" s="531"/>
      <c r="G1748" s="531"/>
      <c r="H1748" s="531"/>
      <c r="I1748" s="531"/>
      <c r="J1748" s="531">
        <v>0.1</v>
      </c>
      <c r="K1748" s="531">
        <v>90.38</v>
      </c>
      <c r="L1748" s="531">
        <v>1</v>
      </c>
      <c r="M1748" s="531">
        <v>903.8</v>
      </c>
      <c r="N1748" s="531">
        <v>0.1</v>
      </c>
      <c r="O1748" s="531">
        <v>90.38</v>
      </c>
      <c r="P1748" s="545">
        <v>1</v>
      </c>
      <c r="Q1748" s="532">
        <v>903.8</v>
      </c>
    </row>
    <row r="1749" spans="1:17" ht="14.4" customHeight="1" x14ac:dyDescent="0.3">
      <c r="A1749" s="526" t="s">
        <v>2422</v>
      </c>
      <c r="B1749" s="527" t="s">
        <v>1849</v>
      </c>
      <c r="C1749" s="527" t="s">
        <v>1850</v>
      </c>
      <c r="D1749" s="527" t="s">
        <v>1868</v>
      </c>
      <c r="E1749" s="527" t="s">
        <v>584</v>
      </c>
      <c r="F1749" s="531">
        <v>0.31</v>
      </c>
      <c r="G1749" s="531">
        <v>10093.58</v>
      </c>
      <c r="H1749" s="531">
        <v>0.86102786812946841</v>
      </c>
      <c r="I1749" s="531">
        <v>32559.935483870966</v>
      </c>
      <c r="J1749" s="531">
        <v>0.37</v>
      </c>
      <c r="K1749" s="531">
        <v>11722.71</v>
      </c>
      <c r="L1749" s="531">
        <v>1</v>
      </c>
      <c r="M1749" s="531">
        <v>31682.999999999996</v>
      </c>
      <c r="N1749" s="531">
        <v>0.21999999999999997</v>
      </c>
      <c r="O1749" s="531">
        <v>7603.5500000000011</v>
      </c>
      <c r="P1749" s="545">
        <v>0.64861708598097212</v>
      </c>
      <c r="Q1749" s="532">
        <v>34561.590909090919</v>
      </c>
    </row>
    <row r="1750" spans="1:17" ht="14.4" customHeight="1" x14ac:dyDescent="0.3">
      <c r="A1750" s="526" t="s">
        <v>2422</v>
      </c>
      <c r="B1750" s="527" t="s">
        <v>1849</v>
      </c>
      <c r="C1750" s="527" t="s">
        <v>1825</v>
      </c>
      <c r="D1750" s="527" t="s">
        <v>2028</v>
      </c>
      <c r="E1750" s="527" t="s">
        <v>2029</v>
      </c>
      <c r="F1750" s="531"/>
      <c r="G1750" s="531"/>
      <c r="H1750" s="531"/>
      <c r="I1750" s="531"/>
      <c r="J1750" s="531">
        <v>1</v>
      </c>
      <c r="K1750" s="531">
        <v>589.59</v>
      </c>
      <c r="L1750" s="531">
        <v>1</v>
      </c>
      <c r="M1750" s="531">
        <v>589.59</v>
      </c>
      <c r="N1750" s="531"/>
      <c r="O1750" s="531"/>
      <c r="P1750" s="545"/>
      <c r="Q1750" s="532"/>
    </row>
    <row r="1751" spans="1:17" ht="14.4" customHeight="1" x14ac:dyDescent="0.3">
      <c r="A1751" s="526" t="s">
        <v>2422</v>
      </c>
      <c r="B1751" s="527" t="s">
        <v>1849</v>
      </c>
      <c r="C1751" s="527" t="s">
        <v>1825</v>
      </c>
      <c r="D1751" s="527" t="s">
        <v>2032</v>
      </c>
      <c r="E1751" s="527" t="s">
        <v>2033</v>
      </c>
      <c r="F1751" s="531">
        <v>3</v>
      </c>
      <c r="G1751" s="531">
        <v>2916.96</v>
      </c>
      <c r="H1751" s="531">
        <v>1</v>
      </c>
      <c r="I1751" s="531">
        <v>972.32</v>
      </c>
      <c r="J1751" s="531">
        <v>3</v>
      </c>
      <c r="K1751" s="531">
        <v>2916.96</v>
      </c>
      <c r="L1751" s="531">
        <v>1</v>
      </c>
      <c r="M1751" s="531">
        <v>972.32</v>
      </c>
      <c r="N1751" s="531">
        <v>3</v>
      </c>
      <c r="O1751" s="531">
        <v>2916.96</v>
      </c>
      <c r="P1751" s="545">
        <v>1</v>
      </c>
      <c r="Q1751" s="532">
        <v>972.32</v>
      </c>
    </row>
    <row r="1752" spans="1:17" ht="14.4" customHeight="1" x14ac:dyDescent="0.3">
      <c r="A1752" s="526" t="s">
        <v>2422</v>
      </c>
      <c r="B1752" s="527" t="s">
        <v>1849</v>
      </c>
      <c r="C1752" s="527" t="s">
        <v>1825</v>
      </c>
      <c r="D1752" s="527" t="s">
        <v>2034</v>
      </c>
      <c r="E1752" s="527" t="s">
        <v>2033</v>
      </c>
      <c r="F1752" s="531"/>
      <c r="G1752" s="531"/>
      <c r="H1752" s="531"/>
      <c r="I1752" s="531"/>
      <c r="J1752" s="531">
        <v>1</v>
      </c>
      <c r="K1752" s="531">
        <v>1408.42</v>
      </c>
      <c r="L1752" s="531">
        <v>1</v>
      </c>
      <c r="M1752" s="531">
        <v>1408.42</v>
      </c>
      <c r="N1752" s="531"/>
      <c r="O1752" s="531"/>
      <c r="P1752" s="545"/>
      <c r="Q1752" s="532"/>
    </row>
    <row r="1753" spans="1:17" ht="14.4" customHeight="1" x14ac:dyDescent="0.3">
      <c r="A1753" s="526" t="s">
        <v>2422</v>
      </c>
      <c r="B1753" s="527" t="s">
        <v>1849</v>
      </c>
      <c r="C1753" s="527" t="s">
        <v>1825</v>
      </c>
      <c r="D1753" s="527" t="s">
        <v>2035</v>
      </c>
      <c r="E1753" s="527" t="s">
        <v>2033</v>
      </c>
      <c r="F1753" s="531">
        <v>4</v>
      </c>
      <c r="G1753" s="531">
        <v>6829.24</v>
      </c>
      <c r="H1753" s="531">
        <v>0.26666666666666666</v>
      </c>
      <c r="I1753" s="531">
        <v>1707.31</v>
      </c>
      <c r="J1753" s="531">
        <v>15</v>
      </c>
      <c r="K1753" s="531">
        <v>25609.65</v>
      </c>
      <c r="L1753" s="531">
        <v>1</v>
      </c>
      <c r="M1753" s="531">
        <v>1707.3100000000002</v>
      </c>
      <c r="N1753" s="531">
        <v>4</v>
      </c>
      <c r="O1753" s="531">
        <v>6829.24</v>
      </c>
      <c r="P1753" s="545">
        <v>0.26666666666666666</v>
      </c>
      <c r="Q1753" s="532">
        <v>1707.31</v>
      </c>
    </row>
    <row r="1754" spans="1:17" ht="14.4" customHeight="1" x14ac:dyDescent="0.3">
      <c r="A1754" s="526" t="s">
        <v>2422</v>
      </c>
      <c r="B1754" s="527" t="s">
        <v>1849</v>
      </c>
      <c r="C1754" s="527" t="s">
        <v>1825</v>
      </c>
      <c r="D1754" s="527" t="s">
        <v>2036</v>
      </c>
      <c r="E1754" s="527" t="s">
        <v>2033</v>
      </c>
      <c r="F1754" s="531">
        <v>1</v>
      </c>
      <c r="G1754" s="531">
        <v>2066.3000000000002</v>
      </c>
      <c r="H1754" s="531">
        <v>0.33333333333333331</v>
      </c>
      <c r="I1754" s="531">
        <v>2066.3000000000002</v>
      </c>
      <c r="J1754" s="531">
        <v>3</v>
      </c>
      <c r="K1754" s="531">
        <v>6198.9000000000005</v>
      </c>
      <c r="L1754" s="531">
        <v>1</v>
      </c>
      <c r="M1754" s="531">
        <v>2066.3000000000002</v>
      </c>
      <c r="N1754" s="531">
        <v>2</v>
      </c>
      <c r="O1754" s="531">
        <v>4132.6000000000004</v>
      </c>
      <c r="P1754" s="545">
        <v>0.66666666666666663</v>
      </c>
      <c r="Q1754" s="532">
        <v>2066.3000000000002</v>
      </c>
    </row>
    <row r="1755" spans="1:17" ht="14.4" customHeight="1" x14ac:dyDescent="0.3">
      <c r="A1755" s="526" t="s">
        <v>2422</v>
      </c>
      <c r="B1755" s="527" t="s">
        <v>1849</v>
      </c>
      <c r="C1755" s="527" t="s">
        <v>1825</v>
      </c>
      <c r="D1755" s="527" t="s">
        <v>2213</v>
      </c>
      <c r="E1755" s="527" t="s">
        <v>2116</v>
      </c>
      <c r="F1755" s="531">
        <v>1</v>
      </c>
      <c r="G1755" s="531">
        <v>1932.09</v>
      </c>
      <c r="H1755" s="531">
        <v>1</v>
      </c>
      <c r="I1755" s="531">
        <v>1932.09</v>
      </c>
      <c r="J1755" s="531">
        <v>1</v>
      </c>
      <c r="K1755" s="531">
        <v>1932.09</v>
      </c>
      <c r="L1755" s="531">
        <v>1</v>
      </c>
      <c r="M1755" s="531">
        <v>1932.09</v>
      </c>
      <c r="N1755" s="531">
        <v>1</v>
      </c>
      <c r="O1755" s="531">
        <v>1932.09</v>
      </c>
      <c r="P1755" s="545">
        <v>1</v>
      </c>
      <c r="Q1755" s="532">
        <v>1932.09</v>
      </c>
    </row>
    <row r="1756" spans="1:17" ht="14.4" customHeight="1" x14ac:dyDescent="0.3">
      <c r="A1756" s="526" t="s">
        <v>2422</v>
      </c>
      <c r="B1756" s="527" t="s">
        <v>1849</v>
      </c>
      <c r="C1756" s="527" t="s">
        <v>1825</v>
      </c>
      <c r="D1756" s="527" t="s">
        <v>2037</v>
      </c>
      <c r="E1756" s="527" t="s">
        <v>2038</v>
      </c>
      <c r="F1756" s="531">
        <v>3</v>
      </c>
      <c r="G1756" s="531">
        <v>3083.2799999999997</v>
      </c>
      <c r="H1756" s="531">
        <v>0.3</v>
      </c>
      <c r="I1756" s="531">
        <v>1027.76</v>
      </c>
      <c r="J1756" s="531">
        <v>10</v>
      </c>
      <c r="K1756" s="531">
        <v>10277.6</v>
      </c>
      <c r="L1756" s="531">
        <v>1</v>
      </c>
      <c r="M1756" s="531">
        <v>1027.76</v>
      </c>
      <c r="N1756" s="531">
        <v>5</v>
      </c>
      <c r="O1756" s="531">
        <v>5138.8</v>
      </c>
      <c r="P1756" s="545">
        <v>0.5</v>
      </c>
      <c r="Q1756" s="532">
        <v>1027.76</v>
      </c>
    </row>
    <row r="1757" spans="1:17" ht="14.4" customHeight="1" x14ac:dyDescent="0.3">
      <c r="A1757" s="526" t="s">
        <v>2422</v>
      </c>
      <c r="B1757" s="527" t="s">
        <v>1849</v>
      </c>
      <c r="C1757" s="527" t="s">
        <v>1825</v>
      </c>
      <c r="D1757" s="527" t="s">
        <v>2039</v>
      </c>
      <c r="E1757" s="527" t="s">
        <v>2038</v>
      </c>
      <c r="F1757" s="531">
        <v>2</v>
      </c>
      <c r="G1757" s="531">
        <v>4283.7</v>
      </c>
      <c r="H1757" s="531">
        <v>0.33333333333333331</v>
      </c>
      <c r="I1757" s="531">
        <v>2141.85</v>
      </c>
      <c r="J1757" s="531">
        <v>6</v>
      </c>
      <c r="K1757" s="531">
        <v>12851.1</v>
      </c>
      <c r="L1757" s="531">
        <v>1</v>
      </c>
      <c r="M1757" s="531">
        <v>2141.85</v>
      </c>
      <c r="N1757" s="531">
        <v>1</v>
      </c>
      <c r="O1757" s="531">
        <v>2141.85</v>
      </c>
      <c r="P1757" s="545">
        <v>0.16666666666666666</v>
      </c>
      <c r="Q1757" s="532">
        <v>2141.85</v>
      </c>
    </row>
    <row r="1758" spans="1:17" ht="14.4" customHeight="1" x14ac:dyDescent="0.3">
      <c r="A1758" s="526" t="s">
        <v>2422</v>
      </c>
      <c r="B1758" s="527" t="s">
        <v>1849</v>
      </c>
      <c r="C1758" s="527" t="s">
        <v>1825</v>
      </c>
      <c r="D1758" s="527" t="s">
        <v>2040</v>
      </c>
      <c r="E1758" s="527" t="s">
        <v>2041</v>
      </c>
      <c r="F1758" s="531"/>
      <c r="G1758" s="531"/>
      <c r="H1758" s="531"/>
      <c r="I1758" s="531"/>
      <c r="J1758" s="531">
        <v>1</v>
      </c>
      <c r="K1758" s="531">
        <v>8536.5499999999993</v>
      </c>
      <c r="L1758" s="531">
        <v>1</v>
      </c>
      <c r="M1758" s="531">
        <v>8536.5499999999993</v>
      </c>
      <c r="N1758" s="531">
        <v>1</v>
      </c>
      <c r="O1758" s="531">
        <v>8536.5499999999993</v>
      </c>
      <c r="P1758" s="545">
        <v>1</v>
      </c>
      <c r="Q1758" s="532">
        <v>8536.5499999999993</v>
      </c>
    </row>
    <row r="1759" spans="1:17" ht="14.4" customHeight="1" x14ac:dyDescent="0.3">
      <c r="A1759" s="526" t="s">
        <v>2422</v>
      </c>
      <c r="B1759" s="527" t="s">
        <v>1849</v>
      </c>
      <c r="C1759" s="527" t="s">
        <v>1825</v>
      </c>
      <c r="D1759" s="527" t="s">
        <v>2266</v>
      </c>
      <c r="E1759" s="527" t="s">
        <v>2267</v>
      </c>
      <c r="F1759" s="531"/>
      <c r="G1759" s="531"/>
      <c r="H1759" s="531"/>
      <c r="I1759" s="531"/>
      <c r="J1759" s="531"/>
      <c r="K1759" s="531"/>
      <c r="L1759" s="531"/>
      <c r="M1759" s="531"/>
      <c r="N1759" s="531">
        <v>1</v>
      </c>
      <c r="O1759" s="531">
        <v>55397.2</v>
      </c>
      <c r="P1759" s="545"/>
      <c r="Q1759" s="532">
        <v>55397.2</v>
      </c>
    </row>
    <row r="1760" spans="1:17" ht="14.4" customHeight="1" x14ac:dyDescent="0.3">
      <c r="A1760" s="526" t="s">
        <v>2422</v>
      </c>
      <c r="B1760" s="527" t="s">
        <v>1849</v>
      </c>
      <c r="C1760" s="527" t="s">
        <v>1825</v>
      </c>
      <c r="D1760" s="527" t="s">
        <v>2042</v>
      </c>
      <c r="E1760" s="527" t="s">
        <v>2043</v>
      </c>
      <c r="F1760" s="531"/>
      <c r="G1760" s="531"/>
      <c r="H1760" s="531"/>
      <c r="I1760" s="531"/>
      <c r="J1760" s="531">
        <v>3</v>
      </c>
      <c r="K1760" s="531">
        <v>9010.14</v>
      </c>
      <c r="L1760" s="531">
        <v>1</v>
      </c>
      <c r="M1760" s="531">
        <v>3003.3799999999997</v>
      </c>
      <c r="N1760" s="531">
        <v>1</v>
      </c>
      <c r="O1760" s="531">
        <v>3003.38</v>
      </c>
      <c r="P1760" s="545">
        <v>0.33333333333333337</v>
      </c>
      <c r="Q1760" s="532">
        <v>3003.38</v>
      </c>
    </row>
    <row r="1761" spans="1:17" ht="14.4" customHeight="1" x14ac:dyDescent="0.3">
      <c r="A1761" s="526" t="s">
        <v>2422</v>
      </c>
      <c r="B1761" s="527" t="s">
        <v>1849</v>
      </c>
      <c r="C1761" s="527" t="s">
        <v>1825</v>
      </c>
      <c r="D1761" s="527" t="s">
        <v>2044</v>
      </c>
      <c r="E1761" s="527" t="s">
        <v>2045</v>
      </c>
      <c r="F1761" s="531"/>
      <c r="G1761" s="531"/>
      <c r="H1761" s="531"/>
      <c r="I1761" s="531"/>
      <c r="J1761" s="531">
        <v>2</v>
      </c>
      <c r="K1761" s="531">
        <v>4473</v>
      </c>
      <c r="L1761" s="531">
        <v>1</v>
      </c>
      <c r="M1761" s="531">
        <v>2236.5</v>
      </c>
      <c r="N1761" s="531"/>
      <c r="O1761" s="531"/>
      <c r="P1761" s="545"/>
      <c r="Q1761" s="532"/>
    </row>
    <row r="1762" spans="1:17" ht="14.4" customHeight="1" x14ac:dyDescent="0.3">
      <c r="A1762" s="526" t="s">
        <v>2422</v>
      </c>
      <c r="B1762" s="527" t="s">
        <v>1849</v>
      </c>
      <c r="C1762" s="527" t="s">
        <v>1825</v>
      </c>
      <c r="D1762" s="527" t="s">
        <v>2378</v>
      </c>
      <c r="E1762" s="527" t="s">
        <v>2379</v>
      </c>
      <c r="F1762" s="531"/>
      <c r="G1762" s="531"/>
      <c r="H1762" s="531"/>
      <c r="I1762" s="531"/>
      <c r="J1762" s="531"/>
      <c r="K1762" s="531"/>
      <c r="L1762" s="531"/>
      <c r="M1762" s="531"/>
      <c r="N1762" s="531">
        <v>1</v>
      </c>
      <c r="O1762" s="531">
        <v>3991.04</v>
      </c>
      <c r="P1762" s="545"/>
      <c r="Q1762" s="532">
        <v>3991.04</v>
      </c>
    </row>
    <row r="1763" spans="1:17" ht="14.4" customHeight="1" x14ac:dyDescent="0.3">
      <c r="A1763" s="526" t="s">
        <v>2422</v>
      </c>
      <c r="B1763" s="527" t="s">
        <v>1849</v>
      </c>
      <c r="C1763" s="527" t="s">
        <v>1825</v>
      </c>
      <c r="D1763" s="527" t="s">
        <v>2046</v>
      </c>
      <c r="E1763" s="527" t="s">
        <v>2047</v>
      </c>
      <c r="F1763" s="531">
        <v>5</v>
      </c>
      <c r="G1763" s="531">
        <v>34453.9</v>
      </c>
      <c r="H1763" s="531">
        <v>0.21739130434782608</v>
      </c>
      <c r="I1763" s="531">
        <v>6890.7800000000007</v>
      </c>
      <c r="J1763" s="531">
        <v>23</v>
      </c>
      <c r="K1763" s="531">
        <v>158487.94</v>
      </c>
      <c r="L1763" s="531">
        <v>1</v>
      </c>
      <c r="M1763" s="531">
        <v>6890.78</v>
      </c>
      <c r="N1763" s="531">
        <v>9</v>
      </c>
      <c r="O1763" s="531">
        <v>62017.020000000004</v>
      </c>
      <c r="P1763" s="545">
        <v>0.39130434782608697</v>
      </c>
      <c r="Q1763" s="532">
        <v>6890.7800000000007</v>
      </c>
    </row>
    <row r="1764" spans="1:17" ht="14.4" customHeight="1" x14ac:dyDescent="0.3">
      <c r="A1764" s="526" t="s">
        <v>2422</v>
      </c>
      <c r="B1764" s="527" t="s">
        <v>1849</v>
      </c>
      <c r="C1764" s="527" t="s">
        <v>1825</v>
      </c>
      <c r="D1764" s="527" t="s">
        <v>2185</v>
      </c>
      <c r="E1764" s="527" t="s">
        <v>2186</v>
      </c>
      <c r="F1764" s="531">
        <v>1</v>
      </c>
      <c r="G1764" s="531">
        <v>19196.8</v>
      </c>
      <c r="H1764" s="531"/>
      <c r="I1764" s="531">
        <v>19196.8</v>
      </c>
      <c r="J1764" s="531"/>
      <c r="K1764" s="531"/>
      <c r="L1764" s="531"/>
      <c r="M1764" s="531"/>
      <c r="N1764" s="531"/>
      <c r="O1764" s="531"/>
      <c r="P1764" s="545"/>
      <c r="Q1764" s="532"/>
    </row>
    <row r="1765" spans="1:17" ht="14.4" customHeight="1" x14ac:dyDescent="0.3">
      <c r="A1765" s="526" t="s">
        <v>2422</v>
      </c>
      <c r="B1765" s="527" t="s">
        <v>1849</v>
      </c>
      <c r="C1765" s="527" t="s">
        <v>1825</v>
      </c>
      <c r="D1765" s="527" t="s">
        <v>2048</v>
      </c>
      <c r="E1765" s="527" t="s">
        <v>2049</v>
      </c>
      <c r="F1765" s="531"/>
      <c r="G1765" s="531"/>
      <c r="H1765" s="531"/>
      <c r="I1765" s="531"/>
      <c r="J1765" s="531">
        <v>1</v>
      </c>
      <c r="K1765" s="531">
        <v>4137.8900000000003</v>
      </c>
      <c r="L1765" s="531">
        <v>1</v>
      </c>
      <c r="M1765" s="531">
        <v>4137.8900000000003</v>
      </c>
      <c r="N1765" s="531">
        <v>1</v>
      </c>
      <c r="O1765" s="531">
        <v>4137.8900000000003</v>
      </c>
      <c r="P1765" s="545">
        <v>1</v>
      </c>
      <c r="Q1765" s="532">
        <v>4137.8900000000003</v>
      </c>
    </row>
    <row r="1766" spans="1:17" ht="14.4" customHeight="1" x14ac:dyDescent="0.3">
      <c r="A1766" s="526" t="s">
        <v>2422</v>
      </c>
      <c r="B1766" s="527" t="s">
        <v>1849</v>
      </c>
      <c r="C1766" s="527" t="s">
        <v>1825</v>
      </c>
      <c r="D1766" s="527" t="s">
        <v>2054</v>
      </c>
      <c r="E1766" s="527" t="s">
        <v>2055</v>
      </c>
      <c r="F1766" s="531">
        <v>1</v>
      </c>
      <c r="G1766" s="531">
        <v>1002.8</v>
      </c>
      <c r="H1766" s="531">
        <v>0.19999999999999998</v>
      </c>
      <c r="I1766" s="531">
        <v>1002.8</v>
      </c>
      <c r="J1766" s="531">
        <v>5</v>
      </c>
      <c r="K1766" s="531">
        <v>5014</v>
      </c>
      <c r="L1766" s="531">
        <v>1</v>
      </c>
      <c r="M1766" s="531">
        <v>1002.8</v>
      </c>
      <c r="N1766" s="531">
        <v>7</v>
      </c>
      <c r="O1766" s="531">
        <v>7019.6</v>
      </c>
      <c r="P1766" s="545">
        <v>1.4000000000000001</v>
      </c>
      <c r="Q1766" s="532">
        <v>1002.8000000000001</v>
      </c>
    </row>
    <row r="1767" spans="1:17" ht="14.4" customHeight="1" x14ac:dyDescent="0.3">
      <c r="A1767" s="526" t="s">
        <v>2422</v>
      </c>
      <c r="B1767" s="527" t="s">
        <v>1849</v>
      </c>
      <c r="C1767" s="527" t="s">
        <v>1825</v>
      </c>
      <c r="D1767" s="527" t="s">
        <v>2056</v>
      </c>
      <c r="E1767" s="527" t="s">
        <v>2057</v>
      </c>
      <c r="F1767" s="531">
        <v>1</v>
      </c>
      <c r="G1767" s="531">
        <v>7650</v>
      </c>
      <c r="H1767" s="531">
        <v>0.2</v>
      </c>
      <c r="I1767" s="531">
        <v>7650</v>
      </c>
      <c r="J1767" s="531">
        <v>5</v>
      </c>
      <c r="K1767" s="531">
        <v>38250</v>
      </c>
      <c r="L1767" s="531">
        <v>1</v>
      </c>
      <c r="M1767" s="531">
        <v>7650</v>
      </c>
      <c r="N1767" s="531">
        <v>1</v>
      </c>
      <c r="O1767" s="531">
        <v>7650</v>
      </c>
      <c r="P1767" s="545">
        <v>0.2</v>
      </c>
      <c r="Q1767" s="532">
        <v>7650</v>
      </c>
    </row>
    <row r="1768" spans="1:17" ht="14.4" customHeight="1" x14ac:dyDescent="0.3">
      <c r="A1768" s="526" t="s">
        <v>2422</v>
      </c>
      <c r="B1768" s="527" t="s">
        <v>1849</v>
      </c>
      <c r="C1768" s="527" t="s">
        <v>1825</v>
      </c>
      <c r="D1768" s="527" t="s">
        <v>2060</v>
      </c>
      <c r="E1768" s="527" t="s">
        <v>2061</v>
      </c>
      <c r="F1768" s="531"/>
      <c r="G1768" s="531"/>
      <c r="H1768" s="531"/>
      <c r="I1768" s="531"/>
      <c r="J1768" s="531"/>
      <c r="K1768" s="531"/>
      <c r="L1768" s="531"/>
      <c r="M1768" s="531"/>
      <c r="N1768" s="531">
        <v>1</v>
      </c>
      <c r="O1768" s="531">
        <v>13284.52</v>
      </c>
      <c r="P1768" s="545"/>
      <c r="Q1768" s="532">
        <v>13284.52</v>
      </c>
    </row>
    <row r="1769" spans="1:17" ht="14.4" customHeight="1" x14ac:dyDescent="0.3">
      <c r="A1769" s="526" t="s">
        <v>2422</v>
      </c>
      <c r="B1769" s="527" t="s">
        <v>1849</v>
      </c>
      <c r="C1769" s="527" t="s">
        <v>1825</v>
      </c>
      <c r="D1769" s="527" t="s">
        <v>2062</v>
      </c>
      <c r="E1769" s="527" t="s">
        <v>2063</v>
      </c>
      <c r="F1769" s="531"/>
      <c r="G1769" s="531"/>
      <c r="H1769" s="531"/>
      <c r="I1769" s="531"/>
      <c r="J1769" s="531">
        <v>3</v>
      </c>
      <c r="K1769" s="531">
        <v>6512.91</v>
      </c>
      <c r="L1769" s="531">
        <v>1</v>
      </c>
      <c r="M1769" s="531">
        <v>2170.9699999999998</v>
      </c>
      <c r="N1769" s="531">
        <v>1</v>
      </c>
      <c r="O1769" s="531">
        <v>2170.9699999999998</v>
      </c>
      <c r="P1769" s="545">
        <v>0.33333333333333331</v>
      </c>
      <c r="Q1769" s="532">
        <v>2170.9699999999998</v>
      </c>
    </row>
    <row r="1770" spans="1:17" ht="14.4" customHeight="1" x14ac:dyDescent="0.3">
      <c r="A1770" s="526" t="s">
        <v>2422</v>
      </c>
      <c r="B1770" s="527" t="s">
        <v>1849</v>
      </c>
      <c r="C1770" s="527" t="s">
        <v>1825</v>
      </c>
      <c r="D1770" s="527" t="s">
        <v>2187</v>
      </c>
      <c r="E1770" s="527" t="s">
        <v>2188</v>
      </c>
      <c r="F1770" s="531">
        <v>1</v>
      </c>
      <c r="G1770" s="531">
        <v>797</v>
      </c>
      <c r="H1770" s="531">
        <v>0.2</v>
      </c>
      <c r="I1770" s="531">
        <v>797</v>
      </c>
      <c r="J1770" s="531">
        <v>5</v>
      </c>
      <c r="K1770" s="531">
        <v>3985</v>
      </c>
      <c r="L1770" s="531">
        <v>1</v>
      </c>
      <c r="M1770" s="531">
        <v>797</v>
      </c>
      <c r="N1770" s="531"/>
      <c r="O1770" s="531"/>
      <c r="P1770" s="545"/>
      <c r="Q1770" s="532"/>
    </row>
    <row r="1771" spans="1:17" ht="14.4" customHeight="1" x14ac:dyDescent="0.3">
      <c r="A1771" s="526" t="s">
        <v>2422</v>
      </c>
      <c r="B1771" s="527" t="s">
        <v>1849</v>
      </c>
      <c r="C1771" s="527" t="s">
        <v>1825</v>
      </c>
      <c r="D1771" s="527" t="s">
        <v>2189</v>
      </c>
      <c r="E1771" s="527" t="s">
        <v>2190</v>
      </c>
      <c r="F1771" s="531">
        <v>3</v>
      </c>
      <c r="G1771" s="531">
        <v>15777.689999999999</v>
      </c>
      <c r="H1771" s="531">
        <v>0.5</v>
      </c>
      <c r="I1771" s="531">
        <v>5259.23</v>
      </c>
      <c r="J1771" s="531">
        <v>6</v>
      </c>
      <c r="K1771" s="531">
        <v>31555.379999999997</v>
      </c>
      <c r="L1771" s="531">
        <v>1</v>
      </c>
      <c r="M1771" s="531">
        <v>5259.23</v>
      </c>
      <c r="N1771" s="531">
        <v>3</v>
      </c>
      <c r="O1771" s="531">
        <v>15777.689999999999</v>
      </c>
      <c r="P1771" s="545">
        <v>0.5</v>
      </c>
      <c r="Q1771" s="532">
        <v>5259.23</v>
      </c>
    </row>
    <row r="1772" spans="1:17" ht="14.4" customHeight="1" x14ac:dyDescent="0.3">
      <c r="A1772" s="526" t="s">
        <v>2422</v>
      </c>
      <c r="B1772" s="527" t="s">
        <v>1849</v>
      </c>
      <c r="C1772" s="527" t="s">
        <v>1825</v>
      </c>
      <c r="D1772" s="527" t="s">
        <v>2240</v>
      </c>
      <c r="E1772" s="527" t="s">
        <v>2241</v>
      </c>
      <c r="F1772" s="531"/>
      <c r="G1772" s="531"/>
      <c r="H1772" s="531"/>
      <c r="I1772" s="531"/>
      <c r="J1772" s="531"/>
      <c r="K1772" s="531"/>
      <c r="L1772" s="531"/>
      <c r="M1772" s="531"/>
      <c r="N1772" s="531">
        <v>1</v>
      </c>
      <c r="O1772" s="531">
        <v>4041.82</v>
      </c>
      <c r="P1772" s="545"/>
      <c r="Q1772" s="532">
        <v>4041.82</v>
      </c>
    </row>
    <row r="1773" spans="1:17" ht="14.4" customHeight="1" x14ac:dyDescent="0.3">
      <c r="A1773" s="526" t="s">
        <v>2422</v>
      </c>
      <c r="B1773" s="527" t="s">
        <v>1849</v>
      </c>
      <c r="C1773" s="527" t="s">
        <v>1825</v>
      </c>
      <c r="D1773" s="527" t="s">
        <v>2066</v>
      </c>
      <c r="E1773" s="527" t="s">
        <v>2067</v>
      </c>
      <c r="F1773" s="531"/>
      <c r="G1773" s="531"/>
      <c r="H1773" s="531"/>
      <c r="I1773" s="531"/>
      <c r="J1773" s="531">
        <v>1</v>
      </c>
      <c r="K1773" s="531">
        <v>605.65</v>
      </c>
      <c r="L1773" s="531">
        <v>1</v>
      </c>
      <c r="M1773" s="531">
        <v>605.65</v>
      </c>
      <c r="N1773" s="531">
        <v>1</v>
      </c>
      <c r="O1773" s="531">
        <v>605.65</v>
      </c>
      <c r="P1773" s="545">
        <v>1</v>
      </c>
      <c r="Q1773" s="532">
        <v>605.65</v>
      </c>
    </row>
    <row r="1774" spans="1:17" ht="14.4" customHeight="1" x14ac:dyDescent="0.3">
      <c r="A1774" s="526" t="s">
        <v>2422</v>
      </c>
      <c r="B1774" s="527" t="s">
        <v>1849</v>
      </c>
      <c r="C1774" s="527" t="s">
        <v>1825</v>
      </c>
      <c r="D1774" s="527" t="s">
        <v>2070</v>
      </c>
      <c r="E1774" s="527" t="s">
        <v>2071</v>
      </c>
      <c r="F1774" s="531"/>
      <c r="G1774" s="531"/>
      <c r="H1774" s="531"/>
      <c r="I1774" s="531"/>
      <c r="J1774" s="531">
        <v>2</v>
      </c>
      <c r="K1774" s="531">
        <v>1662.32</v>
      </c>
      <c r="L1774" s="531">
        <v>1</v>
      </c>
      <c r="M1774" s="531">
        <v>831.16</v>
      </c>
      <c r="N1774" s="531">
        <v>1</v>
      </c>
      <c r="O1774" s="531">
        <v>831.16</v>
      </c>
      <c r="P1774" s="545">
        <v>0.5</v>
      </c>
      <c r="Q1774" s="532">
        <v>831.16</v>
      </c>
    </row>
    <row r="1775" spans="1:17" ht="14.4" customHeight="1" x14ac:dyDescent="0.3">
      <c r="A1775" s="526" t="s">
        <v>2422</v>
      </c>
      <c r="B1775" s="527" t="s">
        <v>1849</v>
      </c>
      <c r="C1775" s="527" t="s">
        <v>1825</v>
      </c>
      <c r="D1775" s="527" t="s">
        <v>2072</v>
      </c>
      <c r="E1775" s="527" t="s">
        <v>2071</v>
      </c>
      <c r="F1775" s="531">
        <v>5</v>
      </c>
      <c r="G1775" s="531">
        <v>4440.2999999999993</v>
      </c>
      <c r="H1775" s="531">
        <v>1</v>
      </c>
      <c r="I1775" s="531">
        <v>888.05999999999983</v>
      </c>
      <c r="J1775" s="531">
        <v>5</v>
      </c>
      <c r="K1775" s="531">
        <v>4440.2999999999993</v>
      </c>
      <c r="L1775" s="531">
        <v>1</v>
      </c>
      <c r="M1775" s="531">
        <v>888.05999999999983</v>
      </c>
      <c r="N1775" s="531">
        <v>1</v>
      </c>
      <c r="O1775" s="531">
        <v>888.06</v>
      </c>
      <c r="P1775" s="545">
        <v>0.2</v>
      </c>
      <c r="Q1775" s="532">
        <v>888.06</v>
      </c>
    </row>
    <row r="1776" spans="1:17" ht="14.4" customHeight="1" x14ac:dyDescent="0.3">
      <c r="A1776" s="526" t="s">
        <v>2422</v>
      </c>
      <c r="B1776" s="527" t="s">
        <v>1849</v>
      </c>
      <c r="C1776" s="527" t="s">
        <v>1825</v>
      </c>
      <c r="D1776" s="527" t="s">
        <v>2073</v>
      </c>
      <c r="E1776" s="527" t="s">
        <v>2074</v>
      </c>
      <c r="F1776" s="531">
        <v>1</v>
      </c>
      <c r="G1776" s="531">
        <v>888.06</v>
      </c>
      <c r="H1776" s="531">
        <v>0.5</v>
      </c>
      <c r="I1776" s="531">
        <v>888.06</v>
      </c>
      <c r="J1776" s="531">
        <v>2</v>
      </c>
      <c r="K1776" s="531">
        <v>1776.12</v>
      </c>
      <c r="L1776" s="531">
        <v>1</v>
      </c>
      <c r="M1776" s="531">
        <v>888.06</v>
      </c>
      <c r="N1776" s="531"/>
      <c r="O1776" s="531"/>
      <c r="P1776" s="545"/>
      <c r="Q1776" s="532"/>
    </row>
    <row r="1777" spans="1:17" ht="14.4" customHeight="1" x14ac:dyDescent="0.3">
      <c r="A1777" s="526" t="s">
        <v>2422</v>
      </c>
      <c r="B1777" s="527" t="s">
        <v>1849</v>
      </c>
      <c r="C1777" s="527" t="s">
        <v>1825</v>
      </c>
      <c r="D1777" s="527" t="s">
        <v>2242</v>
      </c>
      <c r="E1777" s="527" t="s">
        <v>2243</v>
      </c>
      <c r="F1777" s="531"/>
      <c r="G1777" s="531"/>
      <c r="H1777" s="531"/>
      <c r="I1777" s="531"/>
      <c r="J1777" s="531">
        <v>2</v>
      </c>
      <c r="K1777" s="531">
        <v>2187.7600000000002</v>
      </c>
      <c r="L1777" s="531">
        <v>1</v>
      </c>
      <c r="M1777" s="531">
        <v>1093.8800000000001</v>
      </c>
      <c r="N1777" s="531"/>
      <c r="O1777" s="531"/>
      <c r="P1777" s="545"/>
      <c r="Q1777" s="532"/>
    </row>
    <row r="1778" spans="1:17" ht="14.4" customHeight="1" x14ac:dyDescent="0.3">
      <c r="A1778" s="526" t="s">
        <v>2422</v>
      </c>
      <c r="B1778" s="527" t="s">
        <v>1849</v>
      </c>
      <c r="C1778" s="527" t="s">
        <v>1825</v>
      </c>
      <c r="D1778" s="527" t="s">
        <v>2220</v>
      </c>
      <c r="E1778" s="527" t="s">
        <v>2221</v>
      </c>
      <c r="F1778" s="531">
        <v>1</v>
      </c>
      <c r="G1778" s="531">
        <v>3898.8</v>
      </c>
      <c r="H1778" s="531"/>
      <c r="I1778" s="531">
        <v>3898.8</v>
      </c>
      <c r="J1778" s="531"/>
      <c r="K1778" s="531"/>
      <c r="L1778" s="531"/>
      <c r="M1778" s="531"/>
      <c r="N1778" s="531"/>
      <c r="O1778" s="531"/>
      <c r="P1778" s="545"/>
      <c r="Q1778" s="532"/>
    </row>
    <row r="1779" spans="1:17" ht="14.4" customHeight="1" x14ac:dyDescent="0.3">
      <c r="A1779" s="526" t="s">
        <v>2422</v>
      </c>
      <c r="B1779" s="527" t="s">
        <v>1849</v>
      </c>
      <c r="C1779" s="527" t="s">
        <v>1825</v>
      </c>
      <c r="D1779" s="527" t="s">
        <v>2077</v>
      </c>
      <c r="E1779" s="527" t="s">
        <v>2078</v>
      </c>
      <c r="F1779" s="531">
        <v>1</v>
      </c>
      <c r="G1779" s="531">
        <v>1312.14</v>
      </c>
      <c r="H1779" s="531"/>
      <c r="I1779" s="531">
        <v>1312.14</v>
      </c>
      <c r="J1779" s="531"/>
      <c r="K1779" s="531"/>
      <c r="L1779" s="531"/>
      <c r="M1779" s="531"/>
      <c r="N1779" s="531"/>
      <c r="O1779" s="531"/>
      <c r="P1779" s="545"/>
      <c r="Q1779" s="532"/>
    </row>
    <row r="1780" spans="1:17" ht="14.4" customHeight="1" x14ac:dyDescent="0.3">
      <c r="A1780" s="526" t="s">
        <v>2422</v>
      </c>
      <c r="B1780" s="527" t="s">
        <v>1849</v>
      </c>
      <c r="C1780" s="527" t="s">
        <v>1825</v>
      </c>
      <c r="D1780" s="527" t="s">
        <v>2222</v>
      </c>
      <c r="E1780" s="527" t="s">
        <v>2223</v>
      </c>
      <c r="F1780" s="531">
        <v>2</v>
      </c>
      <c r="G1780" s="531">
        <v>7289.16</v>
      </c>
      <c r="H1780" s="531">
        <v>0.14285714285714285</v>
      </c>
      <c r="I1780" s="531">
        <v>3644.58</v>
      </c>
      <c r="J1780" s="531">
        <v>14</v>
      </c>
      <c r="K1780" s="531">
        <v>51024.12</v>
      </c>
      <c r="L1780" s="531">
        <v>1</v>
      </c>
      <c r="M1780" s="531">
        <v>3644.5800000000004</v>
      </c>
      <c r="N1780" s="531">
        <v>12</v>
      </c>
      <c r="O1780" s="531">
        <v>43734.96</v>
      </c>
      <c r="P1780" s="545">
        <v>0.8571428571428571</v>
      </c>
      <c r="Q1780" s="532">
        <v>3644.58</v>
      </c>
    </row>
    <row r="1781" spans="1:17" ht="14.4" customHeight="1" x14ac:dyDescent="0.3">
      <c r="A1781" s="526" t="s">
        <v>2422</v>
      </c>
      <c r="B1781" s="527" t="s">
        <v>1849</v>
      </c>
      <c r="C1781" s="527" t="s">
        <v>1825</v>
      </c>
      <c r="D1781" s="527" t="s">
        <v>2079</v>
      </c>
      <c r="E1781" s="527" t="s">
        <v>2080</v>
      </c>
      <c r="F1781" s="531">
        <v>5</v>
      </c>
      <c r="G1781" s="531">
        <v>5731.65</v>
      </c>
      <c r="H1781" s="531">
        <v>0.38461538461538464</v>
      </c>
      <c r="I1781" s="531">
        <v>1146.33</v>
      </c>
      <c r="J1781" s="531">
        <v>13</v>
      </c>
      <c r="K1781" s="531">
        <v>14902.289999999999</v>
      </c>
      <c r="L1781" s="531">
        <v>1</v>
      </c>
      <c r="M1781" s="531">
        <v>1146.33</v>
      </c>
      <c r="N1781" s="531">
        <v>4</v>
      </c>
      <c r="O1781" s="531">
        <v>4585.32</v>
      </c>
      <c r="P1781" s="545">
        <v>0.30769230769230771</v>
      </c>
      <c r="Q1781" s="532">
        <v>1146.33</v>
      </c>
    </row>
    <row r="1782" spans="1:17" ht="14.4" customHeight="1" x14ac:dyDescent="0.3">
      <c r="A1782" s="526" t="s">
        <v>2422</v>
      </c>
      <c r="B1782" s="527" t="s">
        <v>1849</v>
      </c>
      <c r="C1782" s="527" t="s">
        <v>1825</v>
      </c>
      <c r="D1782" s="527" t="s">
        <v>2081</v>
      </c>
      <c r="E1782" s="527" t="s">
        <v>2082</v>
      </c>
      <c r="F1782" s="531">
        <v>4</v>
      </c>
      <c r="G1782" s="531">
        <v>1436.4</v>
      </c>
      <c r="H1782" s="531">
        <v>1</v>
      </c>
      <c r="I1782" s="531">
        <v>359.1</v>
      </c>
      <c r="J1782" s="531">
        <v>4</v>
      </c>
      <c r="K1782" s="531">
        <v>1436.4</v>
      </c>
      <c r="L1782" s="531">
        <v>1</v>
      </c>
      <c r="M1782" s="531">
        <v>359.1</v>
      </c>
      <c r="N1782" s="531"/>
      <c r="O1782" s="531"/>
      <c r="P1782" s="545"/>
      <c r="Q1782" s="532"/>
    </row>
    <row r="1783" spans="1:17" ht="14.4" customHeight="1" x14ac:dyDescent="0.3">
      <c r="A1783" s="526" t="s">
        <v>2422</v>
      </c>
      <c r="B1783" s="527" t="s">
        <v>1849</v>
      </c>
      <c r="C1783" s="527" t="s">
        <v>1825</v>
      </c>
      <c r="D1783" s="527" t="s">
        <v>2083</v>
      </c>
      <c r="E1783" s="527" t="s">
        <v>2084</v>
      </c>
      <c r="F1783" s="531">
        <v>2</v>
      </c>
      <c r="G1783" s="531">
        <v>33663.379999999997</v>
      </c>
      <c r="H1783" s="531">
        <v>2</v>
      </c>
      <c r="I1783" s="531">
        <v>16831.689999999999</v>
      </c>
      <c r="J1783" s="531">
        <v>1</v>
      </c>
      <c r="K1783" s="531">
        <v>16831.689999999999</v>
      </c>
      <c r="L1783" s="531">
        <v>1</v>
      </c>
      <c r="M1783" s="531">
        <v>16831.689999999999</v>
      </c>
      <c r="N1783" s="531">
        <v>3</v>
      </c>
      <c r="O1783" s="531">
        <v>50495.069999999992</v>
      </c>
      <c r="P1783" s="545">
        <v>3</v>
      </c>
      <c r="Q1783" s="532">
        <v>16831.689999999999</v>
      </c>
    </row>
    <row r="1784" spans="1:17" ht="14.4" customHeight="1" x14ac:dyDescent="0.3">
      <c r="A1784" s="526" t="s">
        <v>2422</v>
      </c>
      <c r="B1784" s="527" t="s">
        <v>1849</v>
      </c>
      <c r="C1784" s="527" t="s">
        <v>1825</v>
      </c>
      <c r="D1784" s="527" t="s">
        <v>2382</v>
      </c>
      <c r="E1784" s="527" t="s">
        <v>2383</v>
      </c>
      <c r="F1784" s="531">
        <v>1</v>
      </c>
      <c r="G1784" s="531">
        <v>10645.01</v>
      </c>
      <c r="H1784" s="531"/>
      <c r="I1784" s="531">
        <v>10645.01</v>
      </c>
      <c r="J1784" s="531"/>
      <c r="K1784" s="531"/>
      <c r="L1784" s="531"/>
      <c r="M1784" s="531"/>
      <c r="N1784" s="531">
        <v>1</v>
      </c>
      <c r="O1784" s="531">
        <v>10645.01</v>
      </c>
      <c r="P1784" s="545"/>
      <c r="Q1784" s="532">
        <v>10645.01</v>
      </c>
    </row>
    <row r="1785" spans="1:17" ht="14.4" customHeight="1" x14ac:dyDescent="0.3">
      <c r="A1785" s="526" t="s">
        <v>2422</v>
      </c>
      <c r="B1785" s="527" t="s">
        <v>1849</v>
      </c>
      <c r="C1785" s="527" t="s">
        <v>1825</v>
      </c>
      <c r="D1785" s="527" t="s">
        <v>2195</v>
      </c>
      <c r="E1785" s="527" t="s">
        <v>2196</v>
      </c>
      <c r="F1785" s="531"/>
      <c r="G1785" s="531"/>
      <c r="H1785" s="531"/>
      <c r="I1785" s="531"/>
      <c r="J1785" s="531"/>
      <c r="K1785" s="531"/>
      <c r="L1785" s="531"/>
      <c r="M1785" s="531"/>
      <c r="N1785" s="531">
        <v>1</v>
      </c>
      <c r="O1785" s="531">
        <v>5200.68</v>
      </c>
      <c r="P1785" s="545"/>
      <c r="Q1785" s="532">
        <v>5200.68</v>
      </c>
    </row>
    <row r="1786" spans="1:17" ht="14.4" customHeight="1" x14ac:dyDescent="0.3">
      <c r="A1786" s="526" t="s">
        <v>2422</v>
      </c>
      <c r="B1786" s="527" t="s">
        <v>1849</v>
      </c>
      <c r="C1786" s="527" t="s">
        <v>1825</v>
      </c>
      <c r="D1786" s="527" t="s">
        <v>2291</v>
      </c>
      <c r="E1786" s="527" t="s">
        <v>2292</v>
      </c>
      <c r="F1786" s="531">
        <v>2</v>
      </c>
      <c r="G1786" s="531">
        <v>64358.18</v>
      </c>
      <c r="H1786" s="531">
        <v>2.5000001942255197</v>
      </c>
      <c r="I1786" s="531">
        <v>32179.09</v>
      </c>
      <c r="J1786" s="531">
        <v>1</v>
      </c>
      <c r="K1786" s="531">
        <v>25743.27</v>
      </c>
      <c r="L1786" s="531">
        <v>1</v>
      </c>
      <c r="M1786" s="531">
        <v>25743.27</v>
      </c>
      <c r="N1786" s="531"/>
      <c r="O1786" s="531"/>
      <c r="P1786" s="545"/>
      <c r="Q1786" s="532"/>
    </row>
    <row r="1787" spans="1:17" ht="14.4" customHeight="1" x14ac:dyDescent="0.3">
      <c r="A1787" s="526" t="s">
        <v>2422</v>
      </c>
      <c r="B1787" s="527" t="s">
        <v>1849</v>
      </c>
      <c r="C1787" s="527" t="s">
        <v>1825</v>
      </c>
      <c r="D1787" s="527" t="s">
        <v>2085</v>
      </c>
      <c r="E1787" s="527" t="s">
        <v>2086</v>
      </c>
      <c r="F1787" s="531">
        <v>4</v>
      </c>
      <c r="G1787" s="531">
        <v>26348.52</v>
      </c>
      <c r="H1787" s="531">
        <v>0.79999999999999993</v>
      </c>
      <c r="I1787" s="531">
        <v>6587.13</v>
      </c>
      <c r="J1787" s="531">
        <v>5</v>
      </c>
      <c r="K1787" s="531">
        <v>32935.65</v>
      </c>
      <c r="L1787" s="531">
        <v>1</v>
      </c>
      <c r="M1787" s="531">
        <v>6587.13</v>
      </c>
      <c r="N1787" s="531">
        <v>4</v>
      </c>
      <c r="O1787" s="531">
        <v>26348.52</v>
      </c>
      <c r="P1787" s="545">
        <v>0.79999999999999993</v>
      </c>
      <c r="Q1787" s="532">
        <v>6587.13</v>
      </c>
    </row>
    <row r="1788" spans="1:17" ht="14.4" customHeight="1" x14ac:dyDescent="0.3">
      <c r="A1788" s="526" t="s">
        <v>2422</v>
      </c>
      <c r="B1788" s="527" t="s">
        <v>1849</v>
      </c>
      <c r="C1788" s="527" t="s">
        <v>1825</v>
      </c>
      <c r="D1788" s="527" t="s">
        <v>1879</v>
      </c>
      <c r="E1788" s="527" t="s">
        <v>1880</v>
      </c>
      <c r="F1788" s="531"/>
      <c r="G1788" s="531"/>
      <c r="H1788" s="531"/>
      <c r="I1788" s="531"/>
      <c r="J1788" s="531">
        <v>1</v>
      </c>
      <c r="K1788" s="531">
        <v>1841.62</v>
      </c>
      <c r="L1788" s="531">
        <v>1</v>
      </c>
      <c r="M1788" s="531">
        <v>1841.62</v>
      </c>
      <c r="N1788" s="531">
        <v>2</v>
      </c>
      <c r="O1788" s="531">
        <v>3683.24</v>
      </c>
      <c r="P1788" s="545">
        <v>2</v>
      </c>
      <c r="Q1788" s="532">
        <v>1841.62</v>
      </c>
    </row>
    <row r="1789" spans="1:17" ht="14.4" customHeight="1" x14ac:dyDescent="0.3">
      <c r="A1789" s="526" t="s">
        <v>2422</v>
      </c>
      <c r="B1789" s="527" t="s">
        <v>1849</v>
      </c>
      <c r="C1789" s="527" t="s">
        <v>1825</v>
      </c>
      <c r="D1789" s="527" t="s">
        <v>2249</v>
      </c>
      <c r="E1789" s="527" t="s">
        <v>2250</v>
      </c>
      <c r="F1789" s="531">
        <v>1</v>
      </c>
      <c r="G1789" s="531">
        <v>26499.82</v>
      </c>
      <c r="H1789" s="531"/>
      <c r="I1789" s="531">
        <v>26499.82</v>
      </c>
      <c r="J1789" s="531"/>
      <c r="K1789" s="531"/>
      <c r="L1789" s="531"/>
      <c r="M1789" s="531"/>
      <c r="N1789" s="531"/>
      <c r="O1789" s="531"/>
      <c r="P1789" s="545"/>
      <c r="Q1789" s="532"/>
    </row>
    <row r="1790" spans="1:17" ht="14.4" customHeight="1" x14ac:dyDescent="0.3">
      <c r="A1790" s="526" t="s">
        <v>2422</v>
      </c>
      <c r="B1790" s="527" t="s">
        <v>1849</v>
      </c>
      <c r="C1790" s="527" t="s">
        <v>1825</v>
      </c>
      <c r="D1790" s="527" t="s">
        <v>2301</v>
      </c>
      <c r="E1790" s="527" t="s">
        <v>2302</v>
      </c>
      <c r="F1790" s="531"/>
      <c r="G1790" s="531"/>
      <c r="H1790" s="531"/>
      <c r="I1790" s="531"/>
      <c r="J1790" s="531"/>
      <c r="K1790" s="531"/>
      <c r="L1790" s="531"/>
      <c r="M1790" s="531"/>
      <c r="N1790" s="531">
        <v>2</v>
      </c>
      <c r="O1790" s="531">
        <v>14393.02</v>
      </c>
      <c r="P1790" s="545"/>
      <c r="Q1790" s="532">
        <v>7196.51</v>
      </c>
    </row>
    <row r="1791" spans="1:17" ht="14.4" customHeight="1" x14ac:dyDescent="0.3">
      <c r="A1791" s="526" t="s">
        <v>2422</v>
      </c>
      <c r="B1791" s="527" t="s">
        <v>1849</v>
      </c>
      <c r="C1791" s="527" t="s">
        <v>1825</v>
      </c>
      <c r="D1791" s="527" t="s">
        <v>2095</v>
      </c>
      <c r="E1791" s="527" t="s">
        <v>2096</v>
      </c>
      <c r="F1791" s="531"/>
      <c r="G1791" s="531"/>
      <c r="H1791" s="531"/>
      <c r="I1791" s="531"/>
      <c r="J1791" s="531">
        <v>10</v>
      </c>
      <c r="K1791" s="531">
        <v>43600</v>
      </c>
      <c r="L1791" s="531">
        <v>1</v>
      </c>
      <c r="M1791" s="531">
        <v>4360</v>
      </c>
      <c r="N1791" s="531">
        <v>2</v>
      </c>
      <c r="O1791" s="531">
        <v>8720</v>
      </c>
      <c r="P1791" s="545">
        <v>0.2</v>
      </c>
      <c r="Q1791" s="532">
        <v>4360</v>
      </c>
    </row>
    <row r="1792" spans="1:17" ht="14.4" customHeight="1" x14ac:dyDescent="0.3">
      <c r="A1792" s="526" t="s">
        <v>2422</v>
      </c>
      <c r="B1792" s="527" t="s">
        <v>1849</v>
      </c>
      <c r="C1792" s="527" t="s">
        <v>1825</v>
      </c>
      <c r="D1792" s="527" t="s">
        <v>1883</v>
      </c>
      <c r="E1792" s="527" t="s">
        <v>1884</v>
      </c>
      <c r="F1792" s="531">
        <v>1</v>
      </c>
      <c r="G1792" s="531">
        <v>33125.26</v>
      </c>
      <c r="H1792" s="531">
        <v>0.62499995283056253</v>
      </c>
      <c r="I1792" s="531">
        <v>33125.26</v>
      </c>
      <c r="J1792" s="531">
        <v>2</v>
      </c>
      <c r="K1792" s="531">
        <v>53000.42</v>
      </c>
      <c r="L1792" s="531">
        <v>1</v>
      </c>
      <c r="M1792" s="531">
        <v>26500.21</v>
      </c>
      <c r="N1792" s="531"/>
      <c r="O1792" s="531"/>
      <c r="P1792" s="545"/>
      <c r="Q1792" s="532"/>
    </row>
    <row r="1793" spans="1:17" ht="14.4" customHeight="1" x14ac:dyDescent="0.3">
      <c r="A1793" s="526" t="s">
        <v>2422</v>
      </c>
      <c r="B1793" s="527" t="s">
        <v>1849</v>
      </c>
      <c r="C1793" s="527" t="s">
        <v>1825</v>
      </c>
      <c r="D1793" s="527" t="s">
        <v>2099</v>
      </c>
      <c r="E1793" s="527" t="s">
        <v>2100</v>
      </c>
      <c r="F1793" s="531">
        <v>1</v>
      </c>
      <c r="G1793" s="531">
        <v>380.86</v>
      </c>
      <c r="H1793" s="531">
        <v>1</v>
      </c>
      <c r="I1793" s="531">
        <v>380.86</v>
      </c>
      <c r="J1793" s="531">
        <v>1</v>
      </c>
      <c r="K1793" s="531">
        <v>380.86</v>
      </c>
      <c r="L1793" s="531">
        <v>1</v>
      </c>
      <c r="M1793" s="531">
        <v>380.86</v>
      </c>
      <c r="N1793" s="531">
        <v>3</v>
      </c>
      <c r="O1793" s="531">
        <v>1142.58</v>
      </c>
      <c r="P1793" s="545">
        <v>2.9999999999999996</v>
      </c>
      <c r="Q1793" s="532">
        <v>380.85999999999996</v>
      </c>
    </row>
    <row r="1794" spans="1:17" ht="14.4" customHeight="1" x14ac:dyDescent="0.3">
      <c r="A1794" s="526" t="s">
        <v>2422</v>
      </c>
      <c r="B1794" s="527" t="s">
        <v>1849</v>
      </c>
      <c r="C1794" s="527" t="s">
        <v>1825</v>
      </c>
      <c r="D1794" s="527" t="s">
        <v>2105</v>
      </c>
      <c r="E1794" s="527" t="s">
        <v>2106</v>
      </c>
      <c r="F1794" s="531"/>
      <c r="G1794" s="531"/>
      <c r="H1794" s="531"/>
      <c r="I1794" s="531"/>
      <c r="J1794" s="531">
        <v>1</v>
      </c>
      <c r="K1794" s="531">
        <v>17527.810000000001</v>
      </c>
      <c r="L1794" s="531">
        <v>1</v>
      </c>
      <c r="M1794" s="531">
        <v>17527.810000000001</v>
      </c>
      <c r="N1794" s="531"/>
      <c r="O1794" s="531"/>
      <c r="P1794" s="545"/>
      <c r="Q1794" s="532"/>
    </row>
    <row r="1795" spans="1:17" ht="14.4" customHeight="1" x14ac:dyDescent="0.3">
      <c r="A1795" s="526" t="s">
        <v>2422</v>
      </c>
      <c r="B1795" s="527" t="s">
        <v>1849</v>
      </c>
      <c r="C1795" s="527" t="s">
        <v>1825</v>
      </c>
      <c r="D1795" s="527" t="s">
        <v>2365</v>
      </c>
      <c r="E1795" s="527" t="s">
        <v>2366</v>
      </c>
      <c r="F1795" s="531"/>
      <c r="G1795" s="531"/>
      <c r="H1795" s="531"/>
      <c r="I1795" s="531"/>
      <c r="J1795" s="531">
        <v>1</v>
      </c>
      <c r="K1795" s="531">
        <v>33448</v>
      </c>
      <c r="L1795" s="531">
        <v>1</v>
      </c>
      <c r="M1795" s="531">
        <v>33448</v>
      </c>
      <c r="N1795" s="531"/>
      <c r="O1795" s="531"/>
      <c r="P1795" s="545"/>
      <c r="Q1795" s="532"/>
    </row>
    <row r="1796" spans="1:17" ht="14.4" customHeight="1" x14ac:dyDescent="0.3">
      <c r="A1796" s="526" t="s">
        <v>2422</v>
      </c>
      <c r="B1796" s="527" t="s">
        <v>1849</v>
      </c>
      <c r="C1796" s="527" t="s">
        <v>1825</v>
      </c>
      <c r="D1796" s="527" t="s">
        <v>2198</v>
      </c>
      <c r="E1796" s="527" t="s">
        <v>2199</v>
      </c>
      <c r="F1796" s="531"/>
      <c r="G1796" s="531"/>
      <c r="H1796" s="531"/>
      <c r="I1796" s="531"/>
      <c r="J1796" s="531">
        <v>1</v>
      </c>
      <c r="K1796" s="531">
        <v>44071.360000000001</v>
      </c>
      <c r="L1796" s="531">
        <v>1</v>
      </c>
      <c r="M1796" s="531">
        <v>44071.360000000001</v>
      </c>
      <c r="N1796" s="531"/>
      <c r="O1796" s="531"/>
      <c r="P1796" s="545"/>
      <c r="Q1796" s="532"/>
    </row>
    <row r="1797" spans="1:17" ht="14.4" customHeight="1" x14ac:dyDescent="0.3">
      <c r="A1797" s="526" t="s">
        <v>2422</v>
      </c>
      <c r="B1797" s="527" t="s">
        <v>1849</v>
      </c>
      <c r="C1797" s="527" t="s">
        <v>1825</v>
      </c>
      <c r="D1797" s="527" t="s">
        <v>2325</v>
      </c>
      <c r="E1797" s="527" t="s">
        <v>2326</v>
      </c>
      <c r="F1797" s="531"/>
      <c r="G1797" s="531"/>
      <c r="H1797" s="531"/>
      <c r="I1797" s="531"/>
      <c r="J1797" s="531">
        <v>1</v>
      </c>
      <c r="K1797" s="531">
        <v>34650</v>
      </c>
      <c r="L1797" s="531">
        <v>1</v>
      </c>
      <c r="M1797" s="531">
        <v>34650</v>
      </c>
      <c r="N1797" s="531"/>
      <c r="O1797" s="531"/>
      <c r="P1797" s="545"/>
      <c r="Q1797" s="532"/>
    </row>
    <row r="1798" spans="1:17" ht="14.4" customHeight="1" x14ac:dyDescent="0.3">
      <c r="A1798" s="526" t="s">
        <v>2422</v>
      </c>
      <c r="B1798" s="527" t="s">
        <v>1849</v>
      </c>
      <c r="C1798" s="527" t="s">
        <v>1825</v>
      </c>
      <c r="D1798" s="527" t="s">
        <v>2423</v>
      </c>
      <c r="E1798" s="527" t="s">
        <v>2424</v>
      </c>
      <c r="F1798" s="531"/>
      <c r="G1798" s="531"/>
      <c r="H1798" s="531"/>
      <c r="I1798" s="531"/>
      <c r="J1798" s="531">
        <v>1</v>
      </c>
      <c r="K1798" s="531">
        <v>1261.46</v>
      </c>
      <c r="L1798" s="531">
        <v>1</v>
      </c>
      <c r="M1798" s="531">
        <v>1261.46</v>
      </c>
      <c r="N1798" s="531"/>
      <c r="O1798" s="531"/>
      <c r="P1798" s="545"/>
      <c r="Q1798" s="532"/>
    </row>
    <row r="1799" spans="1:17" ht="14.4" customHeight="1" x14ac:dyDescent="0.3">
      <c r="A1799" s="526" t="s">
        <v>2422</v>
      </c>
      <c r="B1799" s="527" t="s">
        <v>1849</v>
      </c>
      <c r="C1799" s="527" t="s">
        <v>1832</v>
      </c>
      <c r="D1799" s="527" t="s">
        <v>1891</v>
      </c>
      <c r="E1799" s="527" t="s">
        <v>1892</v>
      </c>
      <c r="F1799" s="531">
        <v>1</v>
      </c>
      <c r="G1799" s="531">
        <v>207</v>
      </c>
      <c r="H1799" s="531">
        <v>0.971830985915493</v>
      </c>
      <c r="I1799" s="531">
        <v>207</v>
      </c>
      <c r="J1799" s="531">
        <v>1</v>
      </c>
      <c r="K1799" s="531">
        <v>213</v>
      </c>
      <c r="L1799" s="531">
        <v>1</v>
      </c>
      <c r="M1799" s="531">
        <v>213</v>
      </c>
      <c r="N1799" s="531"/>
      <c r="O1799" s="531"/>
      <c r="P1799" s="545"/>
      <c r="Q1799" s="532"/>
    </row>
    <row r="1800" spans="1:17" ht="14.4" customHeight="1" x14ac:dyDescent="0.3">
      <c r="A1800" s="526" t="s">
        <v>2422</v>
      </c>
      <c r="B1800" s="527" t="s">
        <v>1849</v>
      </c>
      <c r="C1800" s="527" t="s">
        <v>1832</v>
      </c>
      <c r="D1800" s="527" t="s">
        <v>1893</v>
      </c>
      <c r="E1800" s="527" t="s">
        <v>1894</v>
      </c>
      <c r="F1800" s="531"/>
      <c r="G1800" s="531"/>
      <c r="H1800" s="531"/>
      <c r="I1800" s="531"/>
      <c r="J1800" s="531">
        <v>1</v>
      </c>
      <c r="K1800" s="531">
        <v>155</v>
      </c>
      <c r="L1800" s="531">
        <v>1</v>
      </c>
      <c r="M1800" s="531">
        <v>155</v>
      </c>
      <c r="N1800" s="531">
        <v>3</v>
      </c>
      <c r="O1800" s="531">
        <v>465</v>
      </c>
      <c r="P1800" s="545">
        <v>3</v>
      </c>
      <c r="Q1800" s="532">
        <v>155</v>
      </c>
    </row>
    <row r="1801" spans="1:17" ht="14.4" customHeight="1" x14ac:dyDescent="0.3">
      <c r="A1801" s="526" t="s">
        <v>2422</v>
      </c>
      <c r="B1801" s="527" t="s">
        <v>1849</v>
      </c>
      <c r="C1801" s="527" t="s">
        <v>1832</v>
      </c>
      <c r="D1801" s="527" t="s">
        <v>1895</v>
      </c>
      <c r="E1801" s="527" t="s">
        <v>1896</v>
      </c>
      <c r="F1801" s="531"/>
      <c r="G1801" s="531"/>
      <c r="H1801" s="531"/>
      <c r="I1801" s="531"/>
      <c r="J1801" s="531">
        <v>1</v>
      </c>
      <c r="K1801" s="531">
        <v>187</v>
      </c>
      <c r="L1801" s="531">
        <v>1</v>
      </c>
      <c r="M1801" s="531">
        <v>187</v>
      </c>
      <c r="N1801" s="531"/>
      <c r="O1801" s="531"/>
      <c r="P1801" s="545"/>
      <c r="Q1801" s="532"/>
    </row>
    <row r="1802" spans="1:17" ht="14.4" customHeight="1" x14ac:dyDescent="0.3">
      <c r="A1802" s="526" t="s">
        <v>2422</v>
      </c>
      <c r="B1802" s="527" t="s">
        <v>1849</v>
      </c>
      <c r="C1802" s="527" t="s">
        <v>1832</v>
      </c>
      <c r="D1802" s="527" t="s">
        <v>1897</v>
      </c>
      <c r="E1802" s="527" t="s">
        <v>1898</v>
      </c>
      <c r="F1802" s="531">
        <v>12</v>
      </c>
      <c r="G1802" s="531">
        <v>1500</v>
      </c>
      <c r="H1802" s="531">
        <v>0.45072115384615385</v>
      </c>
      <c r="I1802" s="531">
        <v>125</v>
      </c>
      <c r="J1802" s="531">
        <v>26</v>
      </c>
      <c r="K1802" s="531">
        <v>3328</v>
      </c>
      <c r="L1802" s="531">
        <v>1</v>
      </c>
      <c r="M1802" s="531">
        <v>128</v>
      </c>
      <c r="N1802" s="531">
        <v>18</v>
      </c>
      <c r="O1802" s="531">
        <v>2304</v>
      </c>
      <c r="P1802" s="545">
        <v>0.69230769230769229</v>
      </c>
      <c r="Q1802" s="532">
        <v>128</v>
      </c>
    </row>
    <row r="1803" spans="1:17" ht="14.4" customHeight="1" x14ac:dyDescent="0.3">
      <c r="A1803" s="526" t="s">
        <v>2422</v>
      </c>
      <c r="B1803" s="527" t="s">
        <v>1849</v>
      </c>
      <c r="C1803" s="527" t="s">
        <v>1832</v>
      </c>
      <c r="D1803" s="527" t="s">
        <v>1899</v>
      </c>
      <c r="E1803" s="527" t="s">
        <v>1900</v>
      </c>
      <c r="F1803" s="531">
        <v>22</v>
      </c>
      <c r="G1803" s="531">
        <v>4818</v>
      </c>
      <c r="H1803" s="531">
        <v>0.51441383728379242</v>
      </c>
      <c r="I1803" s="531">
        <v>219</v>
      </c>
      <c r="J1803" s="531">
        <v>42</v>
      </c>
      <c r="K1803" s="531">
        <v>9366</v>
      </c>
      <c r="L1803" s="531">
        <v>1</v>
      </c>
      <c r="M1803" s="531">
        <v>223</v>
      </c>
      <c r="N1803" s="531">
        <v>23</v>
      </c>
      <c r="O1803" s="531">
        <v>5129</v>
      </c>
      <c r="P1803" s="545">
        <v>0.54761904761904767</v>
      </c>
      <c r="Q1803" s="532">
        <v>223</v>
      </c>
    </row>
    <row r="1804" spans="1:17" ht="14.4" customHeight="1" x14ac:dyDescent="0.3">
      <c r="A1804" s="526" t="s">
        <v>2422</v>
      </c>
      <c r="B1804" s="527" t="s">
        <v>1849</v>
      </c>
      <c r="C1804" s="527" t="s">
        <v>1832</v>
      </c>
      <c r="D1804" s="527" t="s">
        <v>1905</v>
      </c>
      <c r="E1804" s="527" t="s">
        <v>1906</v>
      </c>
      <c r="F1804" s="531">
        <v>46</v>
      </c>
      <c r="G1804" s="531">
        <v>10166</v>
      </c>
      <c r="H1804" s="531">
        <v>1.6734156378600824</v>
      </c>
      <c r="I1804" s="531">
        <v>221</v>
      </c>
      <c r="J1804" s="531">
        <v>27</v>
      </c>
      <c r="K1804" s="531">
        <v>6075</v>
      </c>
      <c r="L1804" s="531">
        <v>1</v>
      </c>
      <c r="M1804" s="531">
        <v>225</v>
      </c>
      <c r="N1804" s="531">
        <v>28</v>
      </c>
      <c r="O1804" s="531">
        <v>6300</v>
      </c>
      <c r="P1804" s="545">
        <v>1.037037037037037</v>
      </c>
      <c r="Q1804" s="532">
        <v>225</v>
      </c>
    </row>
    <row r="1805" spans="1:17" ht="14.4" customHeight="1" x14ac:dyDescent="0.3">
      <c r="A1805" s="526" t="s">
        <v>2422</v>
      </c>
      <c r="B1805" s="527" t="s">
        <v>1849</v>
      </c>
      <c r="C1805" s="527" t="s">
        <v>1832</v>
      </c>
      <c r="D1805" s="527" t="s">
        <v>1907</v>
      </c>
      <c r="E1805" s="527" t="s">
        <v>1908</v>
      </c>
      <c r="F1805" s="531">
        <v>7</v>
      </c>
      <c r="G1805" s="531">
        <v>4291</v>
      </c>
      <c r="H1805" s="531">
        <v>6.8655999999999997</v>
      </c>
      <c r="I1805" s="531">
        <v>613</v>
      </c>
      <c r="J1805" s="531">
        <v>1</v>
      </c>
      <c r="K1805" s="531">
        <v>625</v>
      </c>
      <c r="L1805" s="531">
        <v>1</v>
      </c>
      <c r="M1805" s="531">
        <v>625</v>
      </c>
      <c r="N1805" s="531">
        <v>1</v>
      </c>
      <c r="O1805" s="531">
        <v>626</v>
      </c>
      <c r="P1805" s="545">
        <v>1.0016</v>
      </c>
      <c r="Q1805" s="532">
        <v>626</v>
      </c>
    </row>
    <row r="1806" spans="1:17" ht="14.4" customHeight="1" x14ac:dyDescent="0.3">
      <c r="A1806" s="526" t="s">
        <v>2422</v>
      </c>
      <c r="B1806" s="527" t="s">
        <v>1849</v>
      </c>
      <c r="C1806" s="527" t="s">
        <v>1832</v>
      </c>
      <c r="D1806" s="527" t="s">
        <v>1917</v>
      </c>
      <c r="E1806" s="527" t="s">
        <v>1918</v>
      </c>
      <c r="F1806" s="531">
        <v>1</v>
      </c>
      <c r="G1806" s="531">
        <v>259</v>
      </c>
      <c r="H1806" s="531"/>
      <c r="I1806" s="531">
        <v>259</v>
      </c>
      <c r="J1806" s="531"/>
      <c r="K1806" s="531"/>
      <c r="L1806" s="531"/>
      <c r="M1806" s="531"/>
      <c r="N1806" s="531"/>
      <c r="O1806" s="531"/>
      <c r="P1806" s="545"/>
      <c r="Q1806" s="532"/>
    </row>
    <row r="1807" spans="1:17" ht="14.4" customHeight="1" x14ac:dyDescent="0.3">
      <c r="A1807" s="526" t="s">
        <v>2422</v>
      </c>
      <c r="B1807" s="527" t="s">
        <v>1849</v>
      </c>
      <c r="C1807" s="527" t="s">
        <v>1832</v>
      </c>
      <c r="D1807" s="527" t="s">
        <v>2339</v>
      </c>
      <c r="E1807" s="527" t="s">
        <v>2340</v>
      </c>
      <c r="F1807" s="531"/>
      <c r="G1807" s="531"/>
      <c r="H1807" s="531"/>
      <c r="I1807" s="531"/>
      <c r="J1807" s="531"/>
      <c r="K1807" s="531"/>
      <c r="L1807" s="531"/>
      <c r="M1807" s="531"/>
      <c r="N1807" s="531">
        <v>1</v>
      </c>
      <c r="O1807" s="531">
        <v>13845</v>
      </c>
      <c r="P1807" s="545"/>
      <c r="Q1807" s="532">
        <v>13845</v>
      </c>
    </row>
    <row r="1808" spans="1:17" ht="14.4" customHeight="1" x14ac:dyDescent="0.3">
      <c r="A1808" s="526" t="s">
        <v>2422</v>
      </c>
      <c r="B1808" s="527" t="s">
        <v>1849</v>
      </c>
      <c r="C1808" s="527" t="s">
        <v>1832</v>
      </c>
      <c r="D1808" s="527" t="s">
        <v>2121</v>
      </c>
      <c r="E1808" s="527" t="s">
        <v>2122</v>
      </c>
      <c r="F1808" s="531">
        <v>4</v>
      </c>
      <c r="G1808" s="531">
        <v>16556</v>
      </c>
      <c r="H1808" s="531">
        <v>0.7951969260326609</v>
      </c>
      <c r="I1808" s="531">
        <v>4139</v>
      </c>
      <c r="J1808" s="531">
        <v>5</v>
      </c>
      <c r="K1808" s="531">
        <v>20820</v>
      </c>
      <c r="L1808" s="531">
        <v>1</v>
      </c>
      <c r="M1808" s="531">
        <v>4164</v>
      </c>
      <c r="N1808" s="531">
        <v>3</v>
      </c>
      <c r="O1808" s="531">
        <v>12492</v>
      </c>
      <c r="P1808" s="545">
        <v>0.6</v>
      </c>
      <c r="Q1808" s="532">
        <v>4164</v>
      </c>
    </row>
    <row r="1809" spans="1:17" ht="14.4" customHeight="1" x14ac:dyDescent="0.3">
      <c r="A1809" s="526" t="s">
        <v>2422</v>
      </c>
      <c r="B1809" s="527" t="s">
        <v>1849</v>
      </c>
      <c r="C1809" s="527" t="s">
        <v>1832</v>
      </c>
      <c r="D1809" s="527" t="s">
        <v>2123</v>
      </c>
      <c r="E1809" s="527" t="s">
        <v>2124</v>
      </c>
      <c r="F1809" s="531"/>
      <c r="G1809" s="531"/>
      <c r="H1809" s="531"/>
      <c r="I1809" s="531"/>
      <c r="J1809" s="531"/>
      <c r="K1809" s="531"/>
      <c r="L1809" s="531"/>
      <c r="M1809" s="531"/>
      <c r="N1809" s="531">
        <v>2</v>
      </c>
      <c r="O1809" s="531">
        <v>566</v>
      </c>
      <c r="P1809" s="545"/>
      <c r="Q1809" s="532">
        <v>283</v>
      </c>
    </row>
    <row r="1810" spans="1:17" ht="14.4" customHeight="1" x14ac:dyDescent="0.3">
      <c r="A1810" s="526" t="s">
        <v>2422</v>
      </c>
      <c r="B1810" s="527" t="s">
        <v>1849</v>
      </c>
      <c r="C1810" s="527" t="s">
        <v>1832</v>
      </c>
      <c r="D1810" s="527" t="s">
        <v>2125</v>
      </c>
      <c r="E1810" s="527" t="s">
        <v>2126</v>
      </c>
      <c r="F1810" s="531"/>
      <c r="G1810" s="531"/>
      <c r="H1810" s="531"/>
      <c r="I1810" s="531"/>
      <c r="J1810" s="531">
        <v>3</v>
      </c>
      <c r="K1810" s="531">
        <v>18957</v>
      </c>
      <c r="L1810" s="531">
        <v>1</v>
      </c>
      <c r="M1810" s="531">
        <v>6319</v>
      </c>
      <c r="N1810" s="531">
        <v>1</v>
      </c>
      <c r="O1810" s="531">
        <v>6320</v>
      </c>
      <c r="P1810" s="545">
        <v>0.33338608429603839</v>
      </c>
      <c r="Q1810" s="532">
        <v>6320</v>
      </c>
    </row>
    <row r="1811" spans="1:17" ht="14.4" customHeight="1" x14ac:dyDescent="0.3">
      <c r="A1811" s="526" t="s">
        <v>2422</v>
      </c>
      <c r="B1811" s="527" t="s">
        <v>1849</v>
      </c>
      <c r="C1811" s="527" t="s">
        <v>1832</v>
      </c>
      <c r="D1811" s="527" t="s">
        <v>2127</v>
      </c>
      <c r="E1811" s="527" t="s">
        <v>2128</v>
      </c>
      <c r="F1811" s="531">
        <v>1</v>
      </c>
      <c r="G1811" s="531">
        <v>1527</v>
      </c>
      <c r="H1811" s="531"/>
      <c r="I1811" s="531">
        <v>1527</v>
      </c>
      <c r="J1811" s="531"/>
      <c r="K1811" s="531"/>
      <c r="L1811" s="531"/>
      <c r="M1811" s="531"/>
      <c r="N1811" s="531"/>
      <c r="O1811" s="531"/>
      <c r="P1811" s="545"/>
      <c r="Q1811" s="532"/>
    </row>
    <row r="1812" spans="1:17" ht="14.4" customHeight="1" x14ac:dyDescent="0.3">
      <c r="A1812" s="526" t="s">
        <v>2422</v>
      </c>
      <c r="B1812" s="527" t="s">
        <v>1849</v>
      </c>
      <c r="C1812" s="527" t="s">
        <v>1832</v>
      </c>
      <c r="D1812" s="527" t="s">
        <v>2204</v>
      </c>
      <c r="E1812" s="527" t="s">
        <v>2205</v>
      </c>
      <c r="F1812" s="531"/>
      <c r="G1812" s="531"/>
      <c r="H1812" s="531"/>
      <c r="I1812" s="531"/>
      <c r="J1812" s="531">
        <v>1</v>
      </c>
      <c r="K1812" s="531">
        <v>15260</v>
      </c>
      <c r="L1812" s="531">
        <v>1</v>
      </c>
      <c r="M1812" s="531">
        <v>15260</v>
      </c>
      <c r="N1812" s="531">
        <v>1</v>
      </c>
      <c r="O1812" s="531">
        <v>15262</v>
      </c>
      <c r="P1812" s="545">
        <v>1.0001310615989516</v>
      </c>
      <c r="Q1812" s="532">
        <v>15262</v>
      </c>
    </row>
    <row r="1813" spans="1:17" ht="14.4" customHeight="1" x14ac:dyDescent="0.3">
      <c r="A1813" s="526" t="s">
        <v>2422</v>
      </c>
      <c r="B1813" s="527" t="s">
        <v>1849</v>
      </c>
      <c r="C1813" s="527" t="s">
        <v>1832</v>
      </c>
      <c r="D1813" s="527" t="s">
        <v>2129</v>
      </c>
      <c r="E1813" s="527" t="s">
        <v>2130</v>
      </c>
      <c r="F1813" s="531">
        <v>14</v>
      </c>
      <c r="G1813" s="531">
        <v>53536</v>
      </c>
      <c r="H1813" s="531">
        <v>0.433419689119171</v>
      </c>
      <c r="I1813" s="531">
        <v>3824</v>
      </c>
      <c r="J1813" s="531">
        <v>32</v>
      </c>
      <c r="K1813" s="531">
        <v>123520</v>
      </c>
      <c r="L1813" s="531">
        <v>1</v>
      </c>
      <c r="M1813" s="531">
        <v>3860</v>
      </c>
      <c r="N1813" s="531">
        <v>13</v>
      </c>
      <c r="O1813" s="531">
        <v>50180</v>
      </c>
      <c r="P1813" s="545">
        <v>0.40625</v>
      </c>
      <c r="Q1813" s="532">
        <v>3860</v>
      </c>
    </row>
    <row r="1814" spans="1:17" ht="14.4" customHeight="1" x14ac:dyDescent="0.3">
      <c r="A1814" s="526" t="s">
        <v>2422</v>
      </c>
      <c r="B1814" s="527" t="s">
        <v>1849</v>
      </c>
      <c r="C1814" s="527" t="s">
        <v>1832</v>
      </c>
      <c r="D1814" s="527" t="s">
        <v>2131</v>
      </c>
      <c r="E1814" s="527" t="s">
        <v>2132</v>
      </c>
      <c r="F1814" s="531">
        <v>1</v>
      </c>
      <c r="G1814" s="531">
        <v>5162</v>
      </c>
      <c r="H1814" s="531">
        <v>0.49539347408829176</v>
      </c>
      <c r="I1814" s="531">
        <v>5162</v>
      </c>
      <c r="J1814" s="531">
        <v>2</v>
      </c>
      <c r="K1814" s="531">
        <v>10420</v>
      </c>
      <c r="L1814" s="531">
        <v>1</v>
      </c>
      <c r="M1814" s="531">
        <v>5210</v>
      </c>
      <c r="N1814" s="531"/>
      <c r="O1814" s="531"/>
      <c r="P1814" s="545"/>
      <c r="Q1814" s="532"/>
    </row>
    <row r="1815" spans="1:17" ht="14.4" customHeight="1" x14ac:dyDescent="0.3">
      <c r="A1815" s="526" t="s">
        <v>2422</v>
      </c>
      <c r="B1815" s="527" t="s">
        <v>1849</v>
      </c>
      <c r="C1815" s="527" t="s">
        <v>1832</v>
      </c>
      <c r="D1815" s="527" t="s">
        <v>2133</v>
      </c>
      <c r="E1815" s="527" t="s">
        <v>2134</v>
      </c>
      <c r="F1815" s="531">
        <v>6</v>
      </c>
      <c r="G1815" s="531">
        <v>47118</v>
      </c>
      <c r="H1815" s="531">
        <v>0.22020329477742728</v>
      </c>
      <c r="I1815" s="531">
        <v>7853</v>
      </c>
      <c r="J1815" s="531">
        <v>27</v>
      </c>
      <c r="K1815" s="531">
        <v>213975</v>
      </c>
      <c r="L1815" s="531">
        <v>1</v>
      </c>
      <c r="M1815" s="531">
        <v>7925</v>
      </c>
      <c r="N1815" s="531">
        <v>10</v>
      </c>
      <c r="O1815" s="531">
        <v>79260</v>
      </c>
      <c r="P1815" s="545">
        <v>0.37041710480196283</v>
      </c>
      <c r="Q1815" s="532">
        <v>7926</v>
      </c>
    </row>
    <row r="1816" spans="1:17" ht="14.4" customHeight="1" x14ac:dyDescent="0.3">
      <c r="A1816" s="526" t="s">
        <v>2422</v>
      </c>
      <c r="B1816" s="527" t="s">
        <v>1849</v>
      </c>
      <c r="C1816" s="527" t="s">
        <v>1832</v>
      </c>
      <c r="D1816" s="527" t="s">
        <v>2135</v>
      </c>
      <c r="E1816" s="527" t="s">
        <v>2136</v>
      </c>
      <c r="F1816" s="531"/>
      <c r="G1816" s="531"/>
      <c r="H1816" s="531"/>
      <c r="I1816" s="531"/>
      <c r="J1816" s="531">
        <v>3</v>
      </c>
      <c r="K1816" s="531">
        <v>5106</v>
      </c>
      <c r="L1816" s="531">
        <v>1</v>
      </c>
      <c r="M1816" s="531">
        <v>1702</v>
      </c>
      <c r="N1816" s="531">
        <v>1</v>
      </c>
      <c r="O1816" s="531">
        <v>1702</v>
      </c>
      <c r="P1816" s="545">
        <v>0.33333333333333331</v>
      </c>
      <c r="Q1816" s="532">
        <v>1702</v>
      </c>
    </row>
    <row r="1817" spans="1:17" ht="14.4" customHeight="1" x14ac:dyDescent="0.3">
      <c r="A1817" s="526" t="s">
        <v>2422</v>
      </c>
      <c r="B1817" s="527" t="s">
        <v>1849</v>
      </c>
      <c r="C1817" s="527" t="s">
        <v>1832</v>
      </c>
      <c r="D1817" s="527" t="s">
        <v>1929</v>
      </c>
      <c r="E1817" s="527" t="s">
        <v>1930</v>
      </c>
      <c r="F1817" s="531">
        <v>18</v>
      </c>
      <c r="G1817" s="531">
        <v>23058</v>
      </c>
      <c r="H1817" s="531">
        <v>0.89164733178654287</v>
      </c>
      <c r="I1817" s="531">
        <v>1281</v>
      </c>
      <c r="J1817" s="531">
        <v>20</v>
      </c>
      <c r="K1817" s="531">
        <v>25860</v>
      </c>
      <c r="L1817" s="531">
        <v>1</v>
      </c>
      <c r="M1817" s="531">
        <v>1293</v>
      </c>
      <c r="N1817" s="531">
        <v>22</v>
      </c>
      <c r="O1817" s="531">
        <v>28468</v>
      </c>
      <c r="P1817" s="545">
        <v>1.1008507347254448</v>
      </c>
      <c r="Q1817" s="532">
        <v>1294</v>
      </c>
    </row>
    <row r="1818" spans="1:17" ht="14.4" customHeight="1" x14ac:dyDescent="0.3">
      <c r="A1818" s="526" t="s">
        <v>2422</v>
      </c>
      <c r="B1818" s="527" t="s">
        <v>1849</v>
      </c>
      <c r="C1818" s="527" t="s">
        <v>1832</v>
      </c>
      <c r="D1818" s="527" t="s">
        <v>1931</v>
      </c>
      <c r="E1818" s="527" t="s">
        <v>1932</v>
      </c>
      <c r="F1818" s="531">
        <v>15</v>
      </c>
      <c r="G1818" s="531">
        <v>17505</v>
      </c>
      <c r="H1818" s="531">
        <v>0.82625318606627018</v>
      </c>
      <c r="I1818" s="531">
        <v>1167</v>
      </c>
      <c r="J1818" s="531">
        <v>18</v>
      </c>
      <c r="K1818" s="531">
        <v>21186</v>
      </c>
      <c r="L1818" s="531">
        <v>1</v>
      </c>
      <c r="M1818" s="531">
        <v>1177</v>
      </c>
      <c r="N1818" s="531">
        <v>18</v>
      </c>
      <c r="O1818" s="531">
        <v>21204</v>
      </c>
      <c r="P1818" s="545">
        <v>1.0008496176720476</v>
      </c>
      <c r="Q1818" s="532">
        <v>1178</v>
      </c>
    </row>
    <row r="1819" spans="1:17" ht="14.4" customHeight="1" x14ac:dyDescent="0.3">
      <c r="A1819" s="526" t="s">
        <v>2422</v>
      </c>
      <c r="B1819" s="527" t="s">
        <v>1849</v>
      </c>
      <c r="C1819" s="527" t="s">
        <v>1832</v>
      </c>
      <c r="D1819" s="527" t="s">
        <v>1933</v>
      </c>
      <c r="E1819" s="527" t="s">
        <v>1934</v>
      </c>
      <c r="F1819" s="531"/>
      <c r="G1819" s="531"/>
      <c r="H1819" s="531"/>
      <c r="I1819" s="531"/>
      <c r="J1819" s="531">
        <v>4</v>
      </c>
      <c r="K1819" s="531">
        <v>20628</v>
      </c>
      <c r="L1819" s="531">
        <v>1</v>
      </c>
      <c r="M1819" s="531">
        <v>5157</v>
      </c>
      <c r="N1819" s="531">
        <v>4</v>
      </c>
      <c r="O1819" s="531">
        <v>20628</v>
      </c>
      <c r="P1819" s="545">
        <v>1</v>
      </c>
      <c r="Q1819" s="532">
        <v>5157</v>
      </c>
    </row>
    <row r="1820" spans="1:17" ht="14.4" customHeight="1" x14ac:dyDescent="0.3">
      <c r="A1820" s="526" t="s">
        <v>2422</v>
      </c>
      <c r="B1820" s="527" t="s">
        <v>1849</v>
      </c>
      <c r="C1820" s="527" t="s">
        <v>1832</v>
      </c>
      <c r="D1820" s="527" t="s">
        <v>2206</v>
      </c>
      <c r="E1820" s="527" t="s">
        <v>2207</v>
      </c>
      <c r="F1820" s="531"/>
      <c r="G1820" s="531"/>
      <c r="H1820" s="531"/>
      <c r="I1820" s="531"/>
      <c r="J1820" s="531">
        <v>1</v>
      </c>
      <c r="K1820" s="531">
        <v>0</v>
      </c>
      <c r="L1820" s="531"/>
      <c r="M1820" s="531">
        <v>0</v>
      </c>
      <c r="N1820" s="531">
        <v>1</v>
      </c>
      <c r="O1820" s="531">
        <v>0</v>
      </c>
      <c r="P1820" s="545"/>
      <c r="Q1820" s="532">
        <v>0</v>
      </c>
    </row>
    <row r="1821" spans="1:17" ht="14.4" customHeight="1" x14ac:dyDescent="0.3">
      <c r="A1821" s="526" t="s">
        <v>2422</v>
      </c>
      <c r="B1821" s="527" t="s">
        <v>1849</v>
      </c>
      <c r="C1821" s="527" t="s">
        <v>1832</v>
      </c>
      <c r="D1821" s="527" t="s">
        <v>2137</v>
      </c>
      <c r="E1821" s="527" t="s">
        <v>2138</v>
      </c>
      <c r="F1821" s="531"/>
      <c r="G1821" s="531"/>
      <c r="H1821" s="531"/>
      <c r="I1821" s="531"/>
      <c r="J1821" s="531">
        <v>1</v>
      </c>
      <c r="K1821" s="531">
        <v>800</v>
      </c>
      <c r="L1821" s="531">
        <v>1</v>
      </c>
      <c r="M1821" s="531">
        <v>800</v>
      </c>
      <c r="N1821" s="531">
        <v>2</v>
      </c>
      <c r="O1821" s="531">
        <v>1602</v>
      </c>
      <c r="P1821" s="545">
        <v>2.0024999999999999</v>
      </c>
      <c r="Q1821" s="532">
        <v>801</v>
      </c>
    </row>
    <row r="1822" spans="1:17" ht="14.4" customHeight="1" x14ac:dyDescent="0.3">
      <c r="A1822" s="526" t="s">
        <v>2422</v>
      </c>
      <c r="B1822" s="527" t="s">
        <v>1849</v>
      </c>
      <c r="C1822" s="527" t="s">
        <v>1832</v>
      </c>
      <c r="D1822" s="527" t="s">
        <v>1941</v>
      </c>
      <c r="E1822" s="527" t="s">
        <v>1942</v>
      </c>
      <c r="F1822" s="531">
        <v>268</v>
      </c>
      <c r="G1822" s="531">
        <v>46900</v>
      </c>
      <c r="H1822" s="531">
        <v>0.77477120296031987</v>
      </c>
      <c r="I1822" s="531">
        <v>175</v>
      </c>
      <c r="J1822" s="531">
        <v>342</v>
      </c>
      <c r="K1822" s="531">
        <v>60534</v>
      </c>
      <c r="L1822" s="531">
        <v>1</v>
      </c>
      <c r="M1822" s="531">
        <v>177</v>
      </c>
      <c r="N1822" s="531">
        <v>325</v>
      </c>
      <c r="O1822" s="531">
        <v>57525</v>
      </c>
      <c r="P1822" s="545">
        <v>0.95029239766081874</v>
      </c>
      <c r="Q1822" s="532">
        <v>177</v>
      </c>
    </row>
    <row r="1823" spans="1:17" ht="14.4" customHeight="1" x14ac:dyDescent="0.3">
      <c r="A1823" s="526" t="s">
        <v>2422</v>
      </c>
      <c r="B1823" s="527" t="s">
        <v>1849</v>
      </c>
      <c r="C1823" s="527" t="s">
        <v>1832</v>
      </c>
      <c r="D1823" s="527" t="s">
        <v>1943</v>
      </c>
      <c r="E1823" s="527" t="s">
        <v>1944</v>
      </c>
      <c r="F1823" s="531">
        <v>17</v>
      </c>
      <c r="G1823" s="531">
        <v>34017</v>
      </c>
      <c r="H1823" s="531">
        <v>0.55366210937500004</v>
      </c>
      <c r="I1823" s="531">
        <v>2001</v>
      </c>
      <c r="J1823" s="531">
        <v>30</v>
      </c>
      <c r="K1823" s="531">
        <v>61440</v>
      </c>
      <c r="L1823" s="531">
        <v>1</v>
      </c>
      <c r="M1823" s="531">
        <v>2048</v>
      </c>
      <c r="N1823" s="531">
        <v>26</v>
      </c>
      <c r="O1823" s="531">
        <v>53274</v>
      </c>
      <c r="P1823" s="545">
        <v>0.86708984374999998</v>
      </c>
      <c r="Q1823" s="532">
        <v>2049</v>
      </c>
    </row>
    <row r="1824" spans="1:17" ht="14.4" customHeight="1" x14ac:dyDescent="0.3">
      <c r="A1824" s="526" t="s">
        <v>2422</v>
      </c>
      <c r="B1824" s="527" t="s">
        <v>1849</v>
      </c>
      <c r="C1824" s="527" t="s">
        <v>1832</v>
      </c>
      <c r="D1824" s="527" t="s">
        <v>1949</v>
      </c>
      <c r="E1824" s="527" t="s">
        <v>1950</v>
      </c>
      <c r="F1824" s="531">
        <v>1</v>
      </c>
      <c r="G1824" s="531">
        <v>2696</v>
      </c>
      <c r="H1824" s="531">
        <v>0.98538011695906436</v>
      </c>
      <c r="I1824" s="531">
        <v>2696</v>
      </c>
      <c r="J1824" s="531">
        <v>1</v>
      </c>
      <c r="K1824" s="531">
        <v>2736</v>
      </c>
      <c r="L1824" s="531">
        <v>1</v>
      </c>
      <c r="M1824" s="531">
        <v>2736</v>
      </c>
      <c r="N1824" s="531">
        <v>1</v>
      </c>
      <c r="O1824" s="531">
        <v>2737</v>
      </c>
      <c r="P1824" s="545">
        <v>1.0003654970760234</v>
      </c>
      <c r="Q1824" s="532">
        <v>2737</v>
      </c>
    </row>
    <row r="1825" spans="1:17" ht="14.4" customHeight="1" x14ac:dyDescent="0.3">
      <c r="A1825" s="526" t="s">
        <v>2422</v>
      </c>
      <c r="B1825" s="527" t="s">
        <v>1849</v>
      </c>
      <c r="C1825" s="527" t="s">
        <v>1832</v>
      </c>
      <c r="D1825" s="527" t="s">
        <v>1951</v>
      </c>
      <c r="E1825" s="527" t="s">
        <v>1952</v>
      </c>
      <c r="F1825" s="531">
        <v>1</v>
      </c>
      <c r="G1825" s="531">
        <v>5188</v>
      </c>
      <c r="H1825" s="531"/>
      <c r="I1825" s="531">
        <v>5188</v>
      </c>
      <c r="J1825" s="531"/>
      <c r="K1825" s="531"/>
      <c r="L1825" s="531"/>
      <c r="M1825" s="531"/>
      <c r="N1825" s="531"/>
      <c r="O1825" s="531"/>
      <c r="P1825" s="545"/>
      <c r="Q1825" s="532"/>
    </row>
    <row r="1826" spans="1:17" ht="14.4" customHeight="1" x14ac:dyDescent="0.3">
      <c r="A1826" s="526" t="s">
        <v>2422</v>
      </c>
      <c r="B1826" s="527" t="s">
        <v>1849</v>
      </c>
      <c r="C1826" s="527" t="s">
        <v>1832</v>
      </c>
      <c r="D1826" s="527" t="s">
        <v>1955</v>
      </c>
      <c r="E1826" s="527" t="s">
        <v>1956</v>
      </c>
      <c r="F1826" s="531">
        <v>5</v>
      </c>
      <c r="G1826" s="531">
        <v>3310</v>
      </c>
      <c r="H1826" s="531">
        <v>4.9109792284866467</v>
      </c>
      <c r="I1826" s="531">
        <v>662</v>
      </c>
      <c r="J1826" s="531">
        <v>1</v>
      </c>
      <c r="K1826" s="531">
        <v>674</v>
      </c>
      <c r="L1826" s="531">
        <v>1</v>
      </c>
      <c r="M1826" s="531">
        <v>674</v>
      </c>
      <c r="N1826" s="531">
        <v>1</v>
      </c>
      <c r="O1826" s="531">
        <v>675</v>
      </c>
      <c r="P1826" s="545">
        <v>1.0014836795252227</v>
      </c>
      <c r="Q1826" s="532">
        <v>675</v>
      </c>
    </row>
    <row r="1827" spans="1:17" ht="14.4" customHeight="1" x14ac:dyDescent="0.3">
      <c r="A1827" s="526" t="s">
        <v>2422</v>
      </c>
      <c r="B1827" s="527" t="s">
        <v>1849</v>
      </c>
      <c r="C1827" s="527" t="s">
        <v>1832</v>
      </c>
      <c r="D1827" s="527" t="s">
        <v>2139</v>
      </c>
      <c r="E1827" s="527" t="s">
        <v>2140</v>
      </c>
      <c r="F1827" s="531">
        <v>3</v>
      </c>
      <c r="G1827" s="531">
        <v>6246</v>
      </c>
      <c r="H1827" s="531">
        <v>0.98532891623284424</v>
      </c>
      <c r="I1827" s="531">
        <v>2082</v>
      </c>
      <c r="J1827" s="531">
        <v>3</v>
      </c>
      <c r="K1827" s="531">
        <v>6339</v>
      </c>
      <c r="L1827" s="531">
        <v>1</v>
      </c>
      <c r="M1827" s="531">
        <v>2113</v>
      </c>
      <c r="N1827" s="531"/>
      <c r="O1827" s="531"/>
      <c r="P1827" s="545"/>
      <c r="Q1827" s="532"/>
    </row>
    <row r="1828" spans="1:17" ht="14.4" customHeight="1" x14ac:dyDescent="0.3">
      <c r="A1828" s="526" t="s">
        <v>2422</v>
      </c>
      <c r="B1828" s="527" t="s">
        <v>1849</v>
      </c>
      <c r="C1828" s="527" t="s">
        <v>1832</v>
      </c>
      <c r="D1828" s="527" t="s">
        <v>1959</v>
      </c>
      <c r="E1828" s="527" t="s">
        <v>1960</v>
      </c>
      <c r="F1828" s="531">
        <v>3</v>
      </c>
      <c r="G1828" s="531">
        <v>453</v>
      </c>
      <c r="H1828" s="531">
        <v>0.97419354838709682</v>
      </c>
      <c r="I1828" s="531">
        <v>151</v>
      </c>
      <c r="J1828" s="531">
        <v>3</v>
      </c>
      <c r="K1828" s="531">
        <v>465</v>
      </c>
      <c r="L1828" s="531">
        <v>1</v>
      </c>
      <c r="M1828" s="531">
        <v>155</v>
      </c>
      <c r="N1828" s="531"/>
      <c r="O1828" s="531"/>
      <c r="P1828" s="545"/>
      <c r="Q1828" s="532"/>
    </row>
    <row r="1829" spans="1:17" ht="14.4" customHeight="1" x14ac:dyDescent="0.3">
      <c r="A1829" s="526" t="s">
        <v>2422</v>
      </c>
      <c r="B1829" s="527" t="s">
        <v>1849</v>
      </c>
      <c r="C1829" s="527" t="s">
        <v>1832</v>
      </c>
      <c r="D1829" s="527" t="s">
        <v>1961</v>
      </c>
      <c r="E1829" s="527" t="s">
        <v>1962</v>
      </c>
      <c r="F1829" s="531">
        <v>2</v>
      </c>
      <c r="G1829" s="531">
        <v>390</v>
      </c>
      <c r="H1829" s="531">
        <v>1.9597989949748744</v>
      </c>
      <c r="I1829" s="531">
        <v>195</v>
      </c>
      <c r="J1829" s="531">
        <v>1</v>
      </c>
      <c r="K1829" s="531">
        <v>199</v>
      </c>
      <c r="L1829" s="531">
        <v>1</v>
      </c>
      <c r="M1829" s="531">
        <v>199</v>
      </c>
      <c r="N1829" s="531"/>
      <c r="O1829" s="531"/>
      <c r="P1829" s="545"/>
      <c r="Q1829" s="532"/>
    </row>
    <row r="1830" spans="1:17" ht="14.4" customHeight="1" x14ac:dyDescent="0.3">
      <c r="A1830" s="526" t="s">
        <v>2422</v>
      </c>
      <c r="B1830" s="527" t="s">
        <v>1849</v>
      </c>
      <c r="C1830" s="527" t="s">
        <v>1832</v>
      </c>
      <c r="D1830" s="527" t="s">
        <v>1963</v>
      </c>
      <c r="E1830" s="527" t="s">
        <v>1964</v>
      </c>
      <c r="F1830" s="531">
        <v>131</v>
      </c>
      <c r="G1830" s="531">
        <v>26200</v>
      </c>
      <c r="H1830" s="531">
        <v>0.56577697158158413</v>
      </c>
      <c r="I1830" s="531">
        <v>200</v>
      </c>
      <c r="J1830" s="531">
        <v>227</v>
      </c>
      <c r="K1830" s="531">
        <v>46308</v>
      </c>
      <c r="L1830" s="531">
        <v>1</v>
      </c>
      <c r="M1830" s="531">
        <v>204</v>
      </c>
      <c r="N1830" s="531">
        <v>149</v>
      </c>
      <c r="O1830" s="531">
        <v>30396</v>
      </c>
      <c r="P1830" s="545">
        <v>0.65638766519823788</v>
      </c>
      <c r="Q1830" s="532">
        <v>204</v>
      </c>
    </row>
    <row r="1831" spans="1:17" ht="14.4" customHeight="1" x14ac:dyDescent="0.3">
      <c r="A1831" s="526" t="s">
        <v>2422</v>
      </c>
      <c r="B1831" s="527" t="s">
        <v>1849</v>
      </c>
      <c r="C1831" s="527" t="s">
        <v>1832</v>
      </c>
      <c r="D1831" s="527" t="s">
        <v>1965</v>
      </c>
      <c r="E1831" s="527" t="s">
        <v>1966</v>
      </c>
      <c r="F1831" s="531">
        <v>13</v>
      </c>
      <c r="G1831" s="531">
        <v>5434</v>
      </c>
      <c r="H1831" s="531">
        <v>6.3779342723004691</v>
      </c>
      <c r="I1831" s="531">
        <v>418</v>
      </c>
      <c r="J1831" s="531">
        <v>2</v>
      </c>
      <c r="K1831" s="531">
        <v>852</v>
      </c>
      <c r="L1831" s="531">
        <v>1</v>
      </c>
      <c r="M1831" s="531">
        <v>426</v>
      </c>
      <c r="N1831" s="531">
        <v>2</v>
      </c>
      <c r="O1831" s="531">
        <v>852</v>
      </c>
      <c r="P1831" s="545">
        <v>1</v>
      </c>
      <c r="Q1831" s="532">
        <v>426</v>
      </c>
    </row>
    <row r="1832" spans="1:17" ht="14.4" customHeight="1" x14ac:dyDescent="0.3">
      <c r="A1832" s="526" t="s">
        <v>2422</v>
      </c>
      <c r="B1832" s="527" t="s">
        <v>1849</v>
      </c>
      <c r="C1832" s="527" t="s">
        <v>1832</v>
      </c>
      <c r="D1832" s="527" t="s">
        <v>1969</v>
      </c>
      <c r="E1832" s="527" t="s">
        <v>1970</v>
      </c>
      <c r="F1832" s="531"/>
      <c r="G1832" s="531"/>
      <c r="H1832" s="531"/>
      <c r="I1832" s="531"/>
      <c r="J1832" s="531"/>
      <c r="K1832" s="531"/>
      <c r="L1832" s="531"/>
      <c r="M1832" s="531"/>
      <c r="N1832" s="531">
        <v>2</v>
      </c>
      <c r="O1832" s="531">
        <v>326</v>
      </c>
      <c r="P1832" s="545"/>
      <c r="Q1832" s="532">
        <v>163</v>
      </c>
    </row>
    <row r="1833" spans="1:17" ht="14.4" customHeight="1" x14ac:dyDescent="0.3">
      <c r="A1833" s="526" t="s">
        <v>2422</v>
      </c>
      <c r="B1833" s="527" t="s">
        <v>1849</v>
      </c>
      <c r="C1833" s="527" t="s">
        <v>1832</v>
      </c>
      <c r="D1833" s="527" t="s">
        <v>1971</v>
      </c>
      <c r="E1833" s="527" t="s">
        <v>1972</v>
      </c>
      <c r="F1833" s="531">
        <v>4</v>
      </c>
      <c r="G1833" s="531">
        <v>1712</v>
      </c>
      <c r="H1833" s="531">
        <v>1.963302752293578</v>
      </c>
      <c r="I1833" s="531">
        <v>428</v>
      </c>
      <c r="J1833" s="531">
        <v>2</v>
      </c>
      <c r="K1833" s="531">
        <v>872</v>
      </c>
      <c r="L1833" s="531">
        <v>1</v>
      </c>
      <c r="M1833" s="531">
        <v>436</v>
      </c>
      <c r="N1833" s="531"/>
      <c r="O1833" s="531"/>
      <c r="P1833" s="545"/>
      <c r="Q1833" s="532"/>
    </row>
    <row r="1834" spans="1:17" ht="14.4" customHeight="1" x14ac:dyDescent="0.3">
      <c r="A1834" s="526" t="s">
        <v>2422</v>
      </c>
      <c r="B1834" s="527" t="s">
        <v>1849</v>
      </c>
      <c r="C1834" s="527" t="s">
        <v>1832</v>
      </c>
      <c r="D1834" s="527" t="s">
        <v>1973</v>
      </c>
      <c r="E1834" s="527" t="s">
        <v>1974</v>
      </c>
      <c r="F1834" s="531">
        <v>24</v>
      </c>
      <c r="G1834" s="531">
        <v>50952</v>
      </c>
      <c r="H1834" s="531">
        <v>0.4380480759310843</v>
      </c>
      <c r="I1834" s="531">
        <v>2123</v>
      </c>
      <c r="J1834" s="531">
        <v>54</v>
      </c>
      <c r="K1834" s="531">
        <v>116316</v>
      </c>
      <c r="L1834" s="531">
        <v>1</v>
      </c>
      <c r="M1834" s="531">
        <v>2154</v>
      </c>
      <c r="N1834" s="531">
        <v>55</v>
      </c>
      <c r="O1834" s="531">
        <v>118525</v>
      </c>
      <c r="P1834" s="545">
        <v>1.0189913683414147</v>
      </c>
      <c r="Q1834" s="532">
        <v>2155</v>
      </c>
    </row>
    <row r="1835" spans="1:17" ht="14.4" customHeight="1" x14ac:dyDescent="0.3">
      <c r="A1835" s="526" t="s">
        <v>2422</v>
      </c>
      <c r="B1835" s="527" t="s">
        <v>1849</v>
      </c>
      <c r="C1835" s="527" t="s">
        <v>1832</v>
      </c>
      <c r="D1835" s="527" t="s">
        <v>2141</v>
      </c>
      <c r="E1835" s="527" t="s">
        <v>2130</v>
      </c>
      <c r="F1835" s="531">
        <v>19</v>
      </c>
      <c r="G1835" s="531">
        <v>35511</v>
      </c>
      <c r="H1835" s="531">
        <v>0.52246645480225984</v>
      </c>
      <c r="I1835" s="531">
        <v>1869</v>
      </c>
      <c r="J1835" s="531">
        <v>36</v>
      </c>
      <c r="K1835" s="531">
        <v>67968</v>
      </c>
      <c r="L1835" s="531">
        <v>1</v>
      </c>
      <c r="M1835" s="531">
        <v>1888</v>
      </c>
      <c r="N1835" s="531">
        <v>23</v>
      </c>
      <c r="O1835" s="531">
        <v>43447</v>
      </c>
      <c r="P1835" s="545">
        <v>0.63922728342749524</v>
      </c>
      <c r="Q1835" s="532">
        <v>1889</v>
      </c>
    </row>
    <row r="1836" spans="1:17" ht="14.4" customHeight="1" x14ac:dyDescent="0.3">
      <c r="A1836" s="526" t="s">
        <v>2422</v>
      </c>
      <c r="B1836" s="527" t="s">
        <v>1849</v>
      </c>
      <c r="C1836" s="527" t="s">
        <v>1832</v>
      </c>
      <c r="D1836" s="527" t="s">
        <v>1977</v>
      </c>
      <c r="E1836" s="527" t="s">
        <v>1978</v>
      </c>
      <c r="F1836" s="531">
        <v>1</v>
      </c>
      <c r="G1836" s="531">
        <v>917</v>
      </c>
      <c r="H1836" s="531">
        <v>0.49142550911039656</v>
      </c>
      <c r="I1836" s="531">
        <v>917</v>
      </c>
      <c r="J1836" s="531">
        <v>2</v>
      </c>
      <c r="K1836" s="531">
        <v>1866</v>
      </c>
      <c r="L1836" s="531">
        <v>1</v>
      </c>
      <c r="M1836" s="531">
        <v>933</v>
      </c>
      <c r="N1836" s="531"/>
      <c r="O1836" s="531"/>
      <c r="P1836" s="545"/>
      <c r="Q1836" s="532"/>
    </row>
    <row r="1837" spans="1:17" ht="14.4" customHeight="1" x14ac:dyDescent="0.3">
      <c r="A1837" s="526" t="s">
        <v>2422</v>
      </c>
      <c r="B1837" s="527" t="s">
        <v>1849</v>
      </c>
      <c r="C1837" s="527" t="s">
        <v>1832</v>
      </c>
      <c r="D1837" s="527" t="s">
        <v>1981</v>
      </c>
      <c r="E1837" s="527" t="s">
        <v>1982</v>
      </c>
      <c r="F1837" s="531">
        <v>11</v>
      </c>
      <c r="G1837" s="531">
        <v>92389</v>
      </c>
      <c r="H1837" s="531">
        <v>0.54609882964889467</v>
      </c>
      <c r="I1837" s="531">
        <v>8399</v>
      </c>
      <c r="J1837" s="531">
        <v>20</v>
      </c>
      <c r="K1837" s="531">
        <v>169180</v>
      </c>
      <c r="L1837" s="531">
        <v>1</v>
      </c>
      <c r="M1837" s="531">
        <v>8459</v>
      </c>
      <c r="N1837" s="531">
        <v>14</v>
      </c>
      <c r="O1837" s="531">
        <v>118440</v>
      </c>
      <c r="P1837" s="545">
        <v>0.7000827520983568</v>
      </c>
      <c r="Q1837" s="532">
        <v>8460</v>
      </c>
    </row>
    <row r="1838" spans="1:17" ht="14.4" customHeight="1" x14ac:dyDescent="0.3">
      <c r="A1838" s="526" t="s">
        <v>2422</v>
      </c>
      <c r="B1838" s="527" t="s">
        <v>1849</v>
      </c>
      <c r="C1838" s="527" t="s">
        <v>1832</v>
      </c>
      <c r="D1838" s="527" t="s">
        <v>2208</v>
      </c>
      <c r="E1838" s="527" t="s">
        <v>2209</v>
      </c>
      <c r="F1838" s="531">
        <v>3</v>
      </c>
      <c r="G1838" s="531">
        <v>0</v>
      </c>
      <c r="H1838" s="531"/>
      <c r="I1838" s="531">
        <v>0</v>
      </c>
      <c r="J1838" s="531">
        <v>3</v>
      </c>
      <c r="K1838" s="531">
        <v>0</v>
      </c>
      <c r="L1838" s="531"/>
      <c r="M1838" s="531">
        <v>0</v>
      </c>
      <c r="N1838" s="531"/>
      <c r="O1838" s="531"/>
      <c r="P1838" s="545"/>
      <c r="Q1838" s="532"/>
    </row>
    <row r="1839" spans="1:17" ht="14.4" customHeight="1" x14ac:dyDescent="0.3">
      <c r="A1839" s="526" t="s">
        <v>2422</v>
      </c>
      <c r="B1839" s="527" t="s">
        <v>1849</v>
      </c>
      <c r="C1839" s="527" t="s">
        <v>1832</v>
      </c>
      <c r="D1839" s="527" t="s">
        <v>1985</v>
      </c>
      <c r="E1839" s="527" t="s">
        <v>1986</v>
      </c>
      <c r="F1839" s="531"/>
      <c r="G1839" s="531"/>
      <c r="H1839" s="531"/>
      <c r="I1839" s="531"/>
      <c r="J1839" s="531">
        <v>1</v>
      </c>
      <c r="K1839" s="531">
        <v>2053</v>
      </c>
      <c r="L1839" s="531">
        <v>1</v>
      </c>
      <c r="M1839" s="531">
        <v>2053</v>
      </c>
      <c r="N1839" s="531">
        <v>1</v>
      </c>
      <c r="O1839" s="531">
        <v>2053</v>
      </c>
      <c r="P1839" s="545">
        <v>1</v>
      </c>
      <c r="Q1839" s="532">
        <v>2053</v>
      </c>
    </row>
    <row r="1840" spans="1:17" ht="14.4" customHeight="1" thickBot="1" x14ac:dyDescent="0.35">
      <c r="A1840" s="533" t="s">
        <v>2422</v>
      </c>
      <c r="B1840" s="534" t="s">
        <v>1849</v>
      </c>
      <c r="C1840" s="534" t="s">
        <v>1832</v>
      </c>
      <c r="D1840" s="534" t="s">
        <v>2150</v>
      </c>
      <c r="E1840" s="534" t="s">
        <v>2151</v>
      </c>
      <c r="F1840" s="538"/>
      <c r="G1840" s="538"/>
      <c r="H1840" s="538"/>
      <c r="I1840" s="538"/>
      <c r="J1840" s="538">
        <v>8</v>
      </c>
      <c r="K1840" s="538">
        <v>0</v>
      </c>
      <c r="L1840" s="538"/>
      <c r="M1840" s="538">
        <v>0</v>
      </c>
      <c r="N1840" s="538">
        <v>2</v>
      </c>
      <c r="O1840" s="538">
        <v>0</v>
      </c>
      <c r="P1840" s="546"/>
      <c r="Q1840" s="539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411" t="s">
        <v>100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3" ht="14.4" customHeight="1" x14ac:dyDescent="0.3">
      <c r="A2" s="272" t="s">
        <v>272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75" t="s">
        <v>72</v>
      </c>
      <c r="C31" s="476"/>
      <c r="D31" s="476"/>
      <c r="E31" s="477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5"/>
      <c r="H32" s="265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60" customWidth="1" collapsed="1"/>
    <col min="2" max="2" width="7.77734375" style="137" hidden="1" customWidth="1" outlineLevel="1"/>
    <col min="3" max="3" width="7.21875" style="160" hidden="1" customWidth="1"/>
    <col min="4" max="4" width="7.77734375" style="137" customWidth="1"/>
    <col min="5" max="5" width="7.2187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7.21875" style="160" hidden="1" customWidth="1"/>
    <col min="10" max="10" width="7.77734375" style="137" customWidth="1"/>
    <col min="11" max="11" width="7.21875" style="160" hidden="1" customWidth="1"/>
    <col min="12" max="12" width="7.77734375" style="137" customWidth="1"/>
    <col min="13" max="13" width="7.77734375" style="243" customWidth="1"/>
    <col min="14" max="16384" width="8.88671875" style="160"/>
  </cols>
  <sheetData>
    <row r="1" spans="1:13" ht="18.600000000000001" customHeight="1" thickBot="1" x14ac:dyDescent="0.4">
      <c r="A1" s="392" t="s">
        <v>139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ht="14.4" customHeight="1" thickBot="1" x14ac:dyDescent="0.35">
      <c r="A2" s="272" t="s">
        <v>272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140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-212275.34999999998</v>
      </c>
      <c r="I3" s="255">
        <f t="shared" si="0"/>
        <v>479.50158120623445</v>
      </c>
      <c r="J3" s="255">
        <f t="shared" si="0"/>
        <v>-442.7</v>
      </c>
      <c r="K3" s="255">
        <f t="shared" si="0"/>
        <v>1</v>
      </c>
      <c r="L3" s="255">
        <f t="shared" si="0"/>
        <v>0</v>
      </c>
      <c r="M3" s="256">
        <f>IF(J3&lt;&gt;0,L3/J3,"")</f>
        <v>0</v>
      </c>
    </row>
    <row r="4" spans="1:13" ht="14.4" customHeight="1" x14ac:dyDescent="0.3">
      <c r="A4" s="478" t="s">
        <v>103</v>
      </c>
      <c r="B4" s="456" t="s">
        <v>108</v>
      </c>
      <c r="C4" s="457"/>
      <c r="D4" s="457"/>
      <c r="E4" s="457"/>
      <c r="F4" s="457"/>
      <c r="G4" s="459"/>
      <c r="H4" s="456" t="s">
        <v>109</v>
      </c>
      <c r="I4" s="457"/>
      <c r="J4" s="457"/>
      <c r="K4" s="457"/>
      <c r="L4" s="457"/>
      <c r="M4" s="459"/>
    </row>
    <row r="5" spans="1:13" s="241" customFormat="1" ht="14.4" customHeight="1" thickBot="1" x14ac:dyDescent="0.35">
      <c r="A5" s="669"/>
      <c r="B5" s="670">
        <v>2015</v>
      </c>
      <c r="C5" s="671"/>
      <c r="D5" s="671">
        <v>2016</v>
      </c>
      <c r="E5" s="671"/>
      <c r="F5" s="671">
        <v>2017</v>
      </c>
      <c r="G5" s="663" t="s">
        <v>2</v>
      </c>
      <c r="H5" s="670">
        <v>2015</v>
      </c>
      <c r="I5" s="671"/>
      <c r="J5" s="671">
        <v>2016</v>
      </c>
      <c r="K5" s="671"/>
      <c r="L5" s="671">
        <v>2017</v>
      </c>
      <c r="M5" s="663" t="s">
        <v>2</v>
      </c>
    </row>
    <row r="6" spans="1:13" ht="14.4" customHeight="1" thickBot="1" x14ac:dyDescent="0.35">
      <c r="A6" s="674" t="s">
        <v>681</v>
      </c>
      <c r="B6" s="672"/>
      <c r="C6" s="673"/>
      <c r="D6" s="672"/>
      <c r="E6" s="673"/>
      <c r="F6" s="672"/>
      <c r="G6" s="326"/>
      <c r="H6" s="672">
        <v>-212275.34999999998</v>
      </c>
      <c r="I6" s="673">
        <v>479.50158120623445</v>
      </c>
      <c r="J6" s="672">
        <v>-442.7</v>
      </c>
      <c r="K6" s="673">
        <v>1</v>
      </c>
      <c r="L6" s="672"/>
      <c r="M6" s="32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92" t="s">
        <v>2426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ht="14.4" customHeight="1" thickBot="1" x14ac:dyDescent="0.35">
      <c r="A2" s="272" t="s">
        <v>272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140</v>
      </c>
      <c r="F3" s="131">
        <f t="shared" ref="F3:O3" si="0">SUBTOTAL(9,F6:F1048576)</f>
        <v>-28.8</v>
      </c>
      <c r="G3" s="135">
        <f t="shared" si="0"/>
        <v>-212275.35</v>
      </c>
      <c r="H3" s="136"/>
      <c r="I3" s="136"/>
      <c r="J3" s="131">
        <f t="shared" si="0"/>
        <v>-0.05</v>
      </c>
      <c r="K3" s="135">
        <f t="shared" si="0"/>
        <v>-442.7</v>
      </c>
      <c r="L3" s="136"/>
      <c r="M3" s="136"/>
      <c r="N3" s="131">
        <f t="shared" si="0"/>
        <v>0</v>
      </c>
      <c r="O3" s="135">
        <f t="shared" si="0"/>
        <v>0</v>
      </c>
      <c r="P3" s="111">
        <f>IF(K3=0,"",O3/K3)</f>
        <v>0</v>
      </c>
      <c r="Q3" s="133" t="str">
        <f>IF(N3=0,"",O3/N3)</f>
        <v/>
      </c>
    </row>
    <row r="4" spans="1:17" ht="14.4" customHeight="1" x14ac:dyDescent="0.3">
      <c r="A4" s="464" t="s">
        <v>70</v>
      </c>
      <c r="B4" s="462" t="s">
        <v>104</v>
      </c>
      <c r="C4" s="464" t="s">
        <v>105</v>
      </c>
      <c r="D4" s="473" t="s">
        <v>77</v>
      </c>
      <c r="E4" s="465" t="s">
        <v>11</v>
      </c>
      <c r="F4" s="471">
        <v>2015</v>
      </c>
      <c r="G4" s="472"/>
      <c r="H4" s="134"/>
      <c r="I4" s="134"/>
      <c r="J4" s="471">
        <v>2016</v>
      </c>
      <c r="K4" s="472"/>
      <c r="L4" s="134"/>
      <c r="M4" s="134"/>
      <c r="N4" s="471">
        <v>2017</v>
      </c>
      <c r="O4" s="472"/>
      <c r="P4" s="474" t="s">
        <v>2</v>
      </c>
      <c r="Q4" s="463" t="s">
        <v>107</v>
      </c>
    </row>
    <row r="5" spans="1:17" ht="14.4" customHeight="1" thickBot="1" x14ac:dyDescent="0.35">
      <c r="A5" s="654"/>
      <c r="B5" s="652"/>
      <c r="C5" s="654"/>
      <c r="D5" s="664"/>
      <c r="E5" s="656"/>
      <c r="F5" s="665" t="s">
        <v>78</v>
      </c>
      <c r="G5" s="666" t="s">
        <v>14</v>
      </c>
      <c r="H5" s="667"/>
      <c r="I5" s="667"/>
      <c r="J5" s="665" t="s">
        <v>78</v>
      </c>
      <c r="K5" s="666" t="s">
        <v>14</v>
      </c>
      <c r="L5" s="667"/>
      <c r="M5" s="667"/>
      <c r="N5" s="665" t="s">
        <v>78</v>
      </c>
      <c r="O5" s="666" t="s">
        <v>14</v>
      </c>
      <c r="P5" s="668"/>
      <c r="Q5" s="661"/>
    </row>
    <row r="6" spans="1:17" ht="14.4" customHeight="1" x14ac:dyDescent="0.3">
      <c r="A6" s="603" t="s">
        <v>487</v>
      </c>
      <c r="B6" s="604" t="s">
        <v>1849</v>
      </c>
      <c r="C6" s="604" t="s">
        <v>1850</v>
      </c>
      <c r="D6" s="604" t="s">
        <v>1997</v>
      </c>
      <c r="E6" s="604" t="s">
        <v>610</v>
      </c>
      <c r="F6" s="147">
        <v>-0.1</v>
      </c>
      <c r="G6" s="147">
        <v>-494.39</v>
      </c>
      <c r="H6" s="147"/>
      <c r="I6" s="147">
        <v>4943.8999999999996</v>
      </c>
      <c r="J6" s="147"/>
      <c r="K6" s="147"/>
      <c r="L6" s="147"/>
      <c r="M6" s="147"/>
      <c r="N6" s="147"/>
      <c r="O6" s="147"/>
      <c r="P6" s="609"/>
      <c r="Q6" s="617"/>
    </row>
    <row r="7" spans="1:17" ht="14.4" customHeight="1" x14ac:dyDescent="0.3">
      <c r="A7" s="526" t="s">
        <v>487</v>
      </c>
      <c r="B7" s="527" t="s">
        <v>1849</v>
      </c>
      <c r="C7" s="527" t="s">
        <v>1850</v>
      </c>
      <c r="D7" s="527" t="s">
        <v>1856</v>
      </c>
      <c r="E7" s="527" t="s">
        <v>610</v>
      </c>
      <c r="F7" s="531">
        <v>-0.43999999999999995</v>
      </c>
      <c r="G7" s="531">
        <v>-4350.67</v>
      </c>
      <c r="H7" s="531"/>
      <c r="I7" s="531">
        <v>9887.8863636363658</v>
      </c>
      <c r="J7" s="531"/>
      <c r="K7" s="531"/>
      <c r="L7" s="531"/>
      <c r="M7" s="531"/>
      <c r="N7" s="531"/>
      <c r="O7" s="531"/>
      <c r="P7" s="545"/>
      <c r="Q7" s="532"/>
    </row>
    <row r="8" spans="1:17" ht="14.4" customHeight="1" x14ac:dyDescent="0.3">
      <c r="A8" s="526" t="s">
        <v>487</v>
      </c>
      <c r="B8" s="527" t="s">
        <v>1849</v>
      </c>
      <c r="C8" s="527" t="s">
        <v>1850</v>
      </c>
      <c r="D8" s="527" t="s">
        <v>2211</v>
      </c>
      <c r="E8" s="527" t="s">
        <v>2212</v>
      </c>
      <c r="F8" s="531">
        <v>-1</v>
      </c>
      <c r="G8" s="531">
        <v>-398.2</v>
      </c>
      <c r="H8" s="531"/>
      <c r="I8" s="531">
        <v>398.2</v>
      </c>
      <c r="J8" s="531"/>
      <c r="K8" s="531"/>
      <c r="L8" s="531"/>
      <c r="M8" s="531"/>
      <c r="N8" s="531"/>
      <c r="O8" s="531"/>
      <c r="P8" s="545"/>
      <c r="Q8" s="532"/>
    </row>
    <row r="9" spans="1:17" ht="14.4" customHeight="1" x14ac:dyDescent="0.3">
      <c r="A9" s="526" t="s">
        <v>487</v>
      </c>
      <c r="B9" s="527" t="s">
        <v>1849</v>
      </c>
      <c r="C9" s="527" t="s">
        <v>1850</v>
      </c>
      <c r="D9" s="527" t="s">
        <v>1863</v>
      </c>
      <c r="E9" s="527" t="s">
        <v>584</v>
      </c>
      <c r="F9" s="531"/>
      <c r="G9" s="531"/>
      <c r="H9" s="531"/>
      <c r="I9" s="531"/>
      <c r="J9" s="531">
        <v>-0.05</v>
      </c>
      <c r="K9" s="531">
        <v>-442.7</v>
      </c>
      <c r="L9" s="531">
        <v>1</v>
      </c>
      <c r="M9" s="531">
        <v>8854</v>
      </c>
      <c r="N9" s="531"/>
      <c r="O9" s="531"/>
      <c r="P9" s="545"/>
      <c r="Q9" s="532"/>
    </row>
    <row r="10" spans="1:17" ht="14.4" customHeight="1" x14ac:dyDescent="0.3">
      <c r="A10" s="526" t="s">
        <v>487</v>
      </c>
      <c r="B10" s="527" t="s">
        <v>1849</v>
      </c>
      <c r="C10" s="527" t="s">
        <v>1850</v>
      </c>
      <c r="D10" s="527" t="s">
        <v>1865</v>
      </c>
      <c r="E10" s="527" t="s">
        <v>584</v>
      </c>
      <c r="F10" s="531">
        <v>-0.25</v>
      </c>
      <c r="G10" s="531">
        <v>-442.7</v>
      </c>
      <c r="H10" s="531"/>
      <c r="I10" s="531">
        <v>1770.8</v>
      </c>
      <c r="J10" s="531"/>
      <c r="K10" s="531"/>
      <c r="L10" s="531"/>
      <c r="M10" s="531"/>
      <c r="N10" s="531"/>
      <c r="O10" s="531"/>
      <c r="P10" s="545"/>
      <c r="Q10" s="532"/>
    </row>
    <row r="11" spans="1:17" ht="14.4" customHeight="1" x14ac:dyDescent="0.3">
      <c r="A11" s="526" t="s">
        <v>487</v>
      </c>
      <c r="B11" s="527" t="s">
        <v>1849</v>
      </c>
      <c r="C11" s="527" t="s">
        <v>1850</v>
      </c>
      <c r="D11" s="527" t="s">
        <v>1868</v>
      </c>
      <c r="E11" s="527" t="s">
        <v>584</v>
      </c>
      <c r="F11" s="531">
        <v>-0.01</v>
      </c>
      <c r="G11" s="531">
        <v>-460.41</v>
      </c>
      <c r="H11" s="531"/>
      <c r="I11" s="531">
        <v>46041</v>
      </c>
      <c r="J11" s="531"/>
      <c r="K11" s="531"/>
      <c r="L11" s="531"/>
      <c r="M11" s="531"/>
      <c r="N11" s="531"/>
      <c r="O11" s="531"/>
      <c r="P11" s="545"/>
      <c r="Q11" s="532"/>
    </row>
    <row r="12" spans="1:17" ht="14.4" customHeight="1" x14ac:dyDescent="0.3">
      <c r="A12" s="526" t="s">
        <v>487</v>
      </c>
      <c r="B12" s="527" t="s">
        <v>1849</v>
      </c>
      <c r="C12" s="527" t="s">
        <v>1825</v>
      </c>
      <c r="D12" s="527" t="s">
        <v>2032</v>
      </c>
      <c r="E12" s="527" t="s">
        <v>2033</v>
      </c>
      <c r="F12" s="531">
        <v>-1</v>
      </c>
      <c r="G12" s="531">
        <v>-972.32</v>
      </c>
      <c r="H12" s="531"/>
      <c r="I12" s="531">
        <v>972.32</v>
      </c>
      <c r="J12" s="531"/>
      <c r="K12" s="531"/>
      <c r="L12" s="531"/>
      <c r="M12" s="531"/>
      <c r="N12" s="531"/>
      <c r="O12" s="531"/>
      <c r="P12" s="545"/>
      <c r="Q12" s="532"/>
    </row>
    <row r="13" spans="1:17" ht="14.4" customHeight="1" x14ac:dyDescent="0.3">
      <c r="A13" s="526" t="s">
        <v>487</v>
      </c>
      <c r="B13" s="527" t="s">
        <v>1849</v>
      </c>
      <c r="C13" s="527" t="s">
        <v>1825</v>
      </c>
      <c r="D13" s="527" t="s">
        <v>2035</v>
      </c>
      <c r="E13" s="527" t="s">
        <v>2033</v>
      </c>
      <c r="F13" s="531">
        <v>-4</v>
      </c>
      <c r="G13" s="531">
        <v>-6829.24</v>
      </c>
      <c r="H13" s="531"/>
      <c r="I13" s="531">
        <v>1707.31</v>
      </c>
      <c r="J13" s="531"/>
      <c r="K13" s="531"/>
      <c r="L13" s="531"/>
      <c r="M13" s="531"/>
      <c r="N13" s="531"/>
      <c r="O13" s="531"/>
      <c r="P13" s="545"/>
      <c r="Q13" s="532"/>
    </row>
    <row r="14" spans="1:17" ht="14.4" customHeight="1" x14ac:dyDescent="0.3">
      <c r="A14" s="526" t="s">
        <v>487</v>
      </c>
      <c r="B14" s="527" t="s">
        <v>1849</v>
      </c>
      <c r="C14" s="527" t="s">
        <v>1825</v>
      </c>
      <c r="D14" s="527" t="s">
        <v>2213</v>
      </c>
      <c r="E14" s="527" t="s">
        <v>2116</v>
      </c>
      <c r="F14" s="531">
        <v>-1</v>
      </c>
      <c r="G14" s="531">
        <v>-1932.09</v>
      </c>
      <c r="H14" s="531"/>
      <c r="I14" s="531">
        <v>1932.09</v>
      </c>
      <c r="J14" s="531"/>
      <c r="K14" s="531"/>
      <c r="L14" s="531"/>
      <c r="M14" s="531"/>
      <c r="N14" s="531"/>
      <c r="O14" s="531"/>
      <c r="P14" s="545"/>
      <c r="Q14" s="532"/>
    </row>
    <row r="15" spans="1:17" ht="14.4" customHeight="1" x14ac:dyDescent="0.3">
      <c r="A15" s="526" t="s">
        <v>487</v>
      </c>
      <c r="B15" s="527" t="s">
        <v>1849</v>
      </c>
      <c r="C15" s="527" t="s">
        <v>1825</v>
      </c>
      <c r="D15" s="527" t="s">
        <v>2039</v>
      </c>
      <c r="E15" s="527" t="s">
        <v>2038</v>
      </c>
      <c r="F15" s="531">
        <v>-3</v>
      </c>
      <c r="G15" s="531">
        <v>-6425.5499999999993</v>
      </c>
      <c r="H15" s="531"/>
      <c r="I15" s="531">
        <v>2141.85</v>
      </c>
      <c r="J15" s="531"/>
      <c r="K15" s="531"/>
      <c r="L15" s="531"/>
      <c r="M15" s="531"/>
      <c r="N15" s="531"/>
      <c r="O15" s="531"/>
      <c r="P15" s="545"/>
      <c r="Q15" s="532"/>
    </row>
    <row r="16" spans="1:17" ht="14.4" customHeight="1" x14ac:dyDescent="0.3">
      <c r="A16" s="526" t="s">
        <v>487</v>
      </c>
      <c r="B16" s="527" t="s">
        <v>1849</v>
      </c>
      <c r="C16" s="527" t="s">
        <v>1825</v>
      </c>
      <c r="D16" s="527" t="s">
        <v>2048</v>
      </c>
      <c r="E16" s="527" t="s">
        <v>2049</v>
      </c>
      <c r="F16" s="531">
        <v>-2</v>
      </c>
      <c r="G16" s="531">
        <v>-8275.7800000000007</v>
      </c>
      <c r="H16" s="531"/>
      <c r="I16" s="531">
        <v>4137.8900000000003</v>
      </c>
      <c r="J16" s="531"/>
      <c r="K16" s="531"/>
      <c r="L16" s="531"/>
      <c r="M16" s="531"/>
      <c r="N16" s="531"/>
      <c r="O16" s="531"/>
      <c r="P16" s="545"/>
      <c r="Q16" s="532"/>
    </row>
    <row r="17" spans="1:17" ht="14.4" customHeight="1" x14ac:dyDescent="0.3">
      <c r="A17" s="526" t="s">
        <v>487</v>
      </c>
      <c r="B17" s="527" t="s">
        <v>1849</v>
      </c>
      <c r="C17" s="527" t="s">
        <v>1825</v>
      </c>
      <c r="D17" s="527" t="s">
        <v>2050</v>
      </c>
      <c r="E17" s="527" t="s">
        <v>2051</v>
      </c>
      <c r="F17" s="531">
        <v>-2</v>
      </c>
      <c r="G17" s="531">
        <v>-2247.46</v>
      </c>
      <c r="H17" s="531"/>
      <c r="I17" s="531">
        <v>1123.73</v>
      </c>
      <c r="J17" s="531"/>
      <c r="K17" s="531"/>
      <c r="L17" s="531"/>
      <c r="M17" s="531"/>
      <c r="N17" s="531"/>
      <c r="O17" s="531"/>
      <c r="P17" s="545"/>
      <c r="Q17" s="532"/>
    </row>
    <row r="18" spans="1:17" ht="14.4" customHeight="1" x14ac:dyDescent="0.3">
      <c r="A18" s="526" t="s">
        <v>487</v>
      </c>
      <c r="B18" s="527" t="s">
        <v>1849</v>
      </c>
      <c r="C18" s="527" t="s">
        <v>1825</v>
      </c>
      <c r="D18" s="527" t="s">
        <v>2052</v>
      </c>
      <c r="E18" s="527" t="s">
        <v>2053</v>
      </c>
      <c r="F18" s="531">
        <v>-1</v>
      </c>
      <c r="G18" s="531">
        <v>-17073.05</v>
      </c>
      <c r="H18" s="531"/>
      <c r="I18" s="531">
        <v>17073.05</v>
      </c>
      <c r="J18" s="531"/>
      <c r="K18" s="531"/>
      <c r="L18" s="531"/>
      <c r="M18" s="531"/>
      <c r="N18" s="531"/>
      <c r="O18" s="531"/>
      <c r="P18" s="545"/>
      <c r="Q18" s="532"/>
    </row>
    <row r="19" spans="1:17" ht="14.4" customHeight="1" x14ac:dyDescent="0.3">
      <c r="A19" s="526" t="s">
        <v>487</v>
      </c>
      <c r="B19" s="527" t="s">
        <v>1849</v>
      </c>
      <c r="C19" s="527" t="s">
        <v>1825</v>
      </c>
      <c r="D19" s="527" t="s">
        <v>2054</v>
      </c>
      <c r="E19" s="527" t="s">
        <v>2055</v>
      </c>
      <c r="F19" s="531">
        <v>-1</v>
      </c>
      <c r="G19" s="531">
        <v>-1002.8</v>
      </c>
      <c r="H19" s="531"/>
      <c r="I19" s="531">
        <v>1002.8</v>
      </c>
      <c r="J19" s="531"/>
      <c r="K19" s="531"/>
      <c r="L19" s="531"/>
      <c r="M19" s="531"/>
      <c r="N19" s="531"/>
      <c r="O19" s="531"/>
      <c r="P19" s="545"/>
      <c r="Q19" s="532"/>
    </row>
    <row r="20" spans="1:17" ht="14.4" customHeight="1" x14ac:dyDescent="0.3">
      <c r="A20" s="526" t="s">
        <v>487</v>
      </c>
      <c r="B20" s="527" t="s">
        <v>1849</v>
      </c>
      <c r="C20" s="527" t="s">
        <v>1825</v>
      </c>
      <c r="D20" s="527" t="s">
        <v>2189</v>
      </c>
      <c r="E20" s="527" t="s">
        <v>2190</v>
      </c>
      <c r="F20" s="531">
        <v>-1</v>
      </c>
      <c r="G20" s="531">
        <v>-5259.23</v>
      </c>
      <c r="H20" s="531"/>
      <c r="I20" s="531">
        <v>5259.23</v>
      </c>
      <c r="J20" s="531"/>
      <c r="K20" s="531"/>
      <c r="L20" s="531"/>
      <c r="M20" s="531"/>
      <c r="N20" s="531"/>
      <c r="O20" s="531"/>
      <c r="P20" s="545"/>
      <c r="Q20" s="532"/>
    </row>
    <row r="21" spans="1:17" ht="14.4" customHeight="1" x14ac:dyDescent="0.3">
      <c r="A21" s="526" t="s">
        <v>487</v>
      </c>
      <c r="B21" s="527" t="s">
        <v>1849</v>
      </c>
      <c r="C21" s="527" t="s">
        <v>1825</v>
      </c>
      <c r="D21" s="527" t="s">
        <v>2072</v>
      </c>
      <c r="E21" s="527" t="s">
        <v>2071</v>
      </c>
      <c r="F21" s="531">
        <v>-1</v>
      </c>
      <c r="G21" s="531">
        <v>-888.06</v>
      </c>
      <c r="H21" s="531"/>
      <c r="I21" s="531">
        <v>888.06</v>
      </c>
      <c r="J21" s="531"/>
      <c r="K21" s="531"/>
      <c r="L21" s="531"/>
      <c r="M21" s="531"/>
      <c r="N21" s="531"/>
      <c r="O21" s="531"/>
      <c r="P21" s="545"/>
      <c r="Q21" s="532"/>
    </row>
    <row r="22" spans="1:17" ht="14.4" customHeight="1" x14ac:dyDescent="0.3">
      <c r="A22" s="526" t="s">
        <v>487</v>
      </c>
      <c r="B22" s="527" t="s">
        <v>1849</v>
      </c>
      <c r="C22" s="527" t="s">
        <v>1825</v>
      </c>
      <c r="D22" s="527" t="s">
        <v>2077</v>
      </c>
      <c r="E22" s="527" t="s">
        <v>2078</v>
      </c>
      <c r="F22" s="531">
        <v>-1</v>
      </c>
      <c r="G22" s="531">
        <v>-1312.14</v>
      </c>
      <c r="H22" s="531"/>
      <c r="I22" s="531">
        <v>1312.14</v>
      </c>
      <c r="J22" s="531"/>
      <c r="K22" s="531"/>
      <c r="L22" s="531"/>
      <c r="M22" s="531"/>
      <c r="N22" s="531"/>
      <c r="O22" s="531"/>
      <c r="P22" s="545"/>
      <c r="Q22" s="532"/>
    </row>
    <row r="23" spans="1:17" ht="14.4" customHeight="1" x14ac:dyDescent="0.3">
      <c r="A23" s="526" t="s">
        <v>487</v>
      </c>
      <c r="B23" s="527" t="s">
        <v>1849</v>
      </c>
      <c r="C23" s="527" t="s">
        <v>1825</v>
      </c>
      <c r="D23" s="527" t="s">
        <v>2079</v>
      </c>
      <c r="E23" s="527" t="s">
        <v>2080</v>
      </c>
      <c r="F23" s="531">
        <v>-1</v>
      </c>
      <c r="G23" s="531">
        <v>-1146.33</v>
      </c>
      <c r="H23" s="531"/>
      <c r="I23" s="531">
        <v>1146.33</v>
      </c>
      <c r="J23" s="531"/>
      <c r="K23" s="531"/>
      <c r="L23" s="531"/>
      <c r="M23" s="531"/>
      <c r="N23" s="531"/>
      <c r="O23" s="531"/>
      <c r="P23" s="545"/>
      <c r="Q23" s="532"/>
    </row>
    <row r="24" spans="1:17" ht="14.4" customHeight="1" x14ac:dyDescent="0.3">
      <c r="A24" s="526" t="s">
        <v>487</v>
      </c>
      <c r="B24" s="527" t="s">
        <v>1849</v>
      </c>
      <c r="C24" s="527" t="s">
        <v>1825</v>
      </c>
      <c r="D24" s="527" t="s">
        <v>2081</v>
      </c>
      <c r="E24" s="527" t="s">
        <v>2082</v>
      </c>
      <c r="F24" s="531">
        <v>-2</v>
      </c>
      <c r="G24" s="531">
        <v>-718.2</v>
      </c>
      <c r="H24" s="531"/>
      <c r="I24" s="531">
        <v>359.1</v>
      </c>
      <c r="J24" s="531"/>
      <c r="K24" s="531"/>
      <c r="L24" s="531"/>
      <c r="M24" s="531"/>
      <c r="N24" s="531"/>
      <c r="O24" s="531"/>
      <c r="P24" s="545"/>
      <c r="Q24" s="532"/>
    </row>
    <row r="25" spans="1:17" ht="14.4" customHeight="1" x14ac:dyDescent="0.3">
      <c r="A25" s="526" t="s">
        <v>487</v>
      </c>
      <c r="B25" s="527" t="s">
        <v>1849</v>
      </c>
      <c r="C25" s="527" t="s">
        <v>1825</v>
      </c>
      <c r="D25" s="527" t="s">
        <v>2083</v>
      </c>
      <c r="E25" s="527" t="s">
        <v>2084</v>
      </c>
      <c r="F25" s="531">
        <v>-2</v>
      </c>
      <c r="G25" s="531">
        <v>-33663.379999999997</v>
      </c>
      <c r="H25" s="531"/>
      <c r="I25" s="531">
        <v>16831.689999999999</v>
      </c>
      <c r="J25" s="531"/>
      <c r="K25" s="531"/>
      <c r="L25" s="531"/>
      <c r="M25" s="531"/>
      <c r="N25" s="531"/>
      <c r="O25" s="531"/>
      <c r="P25" s="545"/>
      <c r="Q25" s="532"/>
    </row>
    <row r="26" spans="1:17" ht="14.4" customHeight="1" x14ac:dyDescent="0.3">
      <c r="A26" s="526" t="s">
        <v>487</v>
      </c>
      <c r="B26" s="527" t="s">
        <v>1849</v>
      </c>
      <c r="C26" s="527" t="s">
        <v>1825</v>
      </c>
      <c r="D26" s="527" t="s">
        <v>2085</v>
      </c>
      <c r="E26" s="527" t="s">
        <v>2086</v>
      </c>
      <c r="F26" s="531">
        <v>-1</v>
      </c>
      <c r="G26" s="531">
        <v>-6587.13</v>
      </c>
      <c r="H26" s="531"/>
      <c r="I26" s="531">
        <v>6587.13</v>
      </c>
      <c r="J26" s="531"/>
      <c r="K26" s="531"/>
      <c r="L26" s="531"/>
      <c r="M26" s="531"/>
      <c r="N26" s="531"/>
      <c r="O26" s="531"/>
      <c r="P26" s="545"/>
      <c r="Q26" s="532"/>
    </row>
    <row r="27" spans="1:17" ht="14.4" customHeight="1" x14ac:dyDescent="0.3">
      <c r="A27" s="526" t="s">
        <v>487</v>
      </c>
      <c r="B27" s="527" t="s">
        <v>1849</v>
      </c>
      <c r="C27" s="527" t="s">
        <v>1825</v>
      </c>
      <c r="D27" s="527" t="s">
        <v>2087</v>
      </c>
      <c r="E27" s="527" t="s">
        <v>2088</v>
      </c>
      <c r="F27" s="531">
        <v>-1</v>
      </c>
      <c r="G27" s="531">
        <v>-80936.399999999994</v>
      </c>
      <c r="H27" s="531"/>
      <c r="I27" s="531">
        <v>80936.399999999994</v>
      </c>
      <c r="J27" s="531"/>
      <c r="K27" s="531"/>
      <c r="L27" s="531"/>
      <c r="M27" s="531"/>
      <c r="N27" s="531"/>
      <c r="O27" s="531"/>
      <c r="P27" s="545"/>
      <c r="Q27" s="532"/>
    </row>
    <row r="28" spans="1:17" ht="14.4" customHeight="1" x14ac:dyDescent="0.3">
      <c r="A28" s="526" t="s">
        <v>487</v>
      </c>
      <c r="B28" s="527" t="s">
        <v>1849</v>
      </c>
      <c r="C28" s="527" t="s">
        <v>1825</v>
      </c>
      <c r="D28" s="527" t="s">
        <v>2249</v>
      </c>
      <c r="E28" s="527" t="s">
        <v>2250</v>
      </c>
      <c r="F28" s="531">
        <v>-1</v>
      </c>
      <c r="G28" s="531">
        <v>-26499.82</v>
      </c>
      <c r="H28" s="531"/>
      <c r="I28" s="531">
        <v>26499.82</v>
      </c>
      <c r="J28" s="531"/>
      <c r="K28" s="531"/>
      <c r="L28" s="531"/>
      <c r="M28" s="531"/>
      <c r="N28" s="531"/>
      <c r="O28" s="531"/>
      <c r="P28" s="545"/>
      <c r="Q28" s="532"/>
    </row>
    <row r="29" spans="1:17" ht="14.4" customHeight="1" thickBot="1" x14ac:dyDescent="0.35">
      <c r="A29" s="533" t="s">
        <v>487</v>
      </c>
      <c r="B29" s="534" t="s">
        <v>1849</v>
      </c>
      <c r="C29" s="534" t="s">
        <v>1825</v>
      </c>
      <c r="D29" s="534" t="s">
        <v>2095</v>
      </c>
      <c r="E29" s="534" t="s">
        <v>2096</v>
      </c>
      <c r="F29" s="538">
        <v>-1</v>
      </c>
      <c r="G29" s="538">
        <v>-4360</v>
      </c>
      <c r="H29" s="538"/>
      <c r="I29" s="538">
        <v>4360</v>
      </c>
      <c r="J29" s="538"/>
      <c r="K29" s="538"/>
      <c r="L29" s="538"/>
      <c r="M29" s="538"/>
      <c r="N29" s="538"/>
      <c r="O29" s="538"/>
      <c r="P29" s="546"/>
      <c r="Q29" s="53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2017-05-25T14:26:18Z</dcterms:modified>
</cp:coreProperties>
</file>